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ml.chartshapes+xml"/>
  <Override PartName="/xl/charts/chart38.xml" ContentType="application/vnd.openxmlformats-officedocument.drawingml.chart+xml"/>
  <Override PartName="/xl/drawings/drawing41.xml" ContentType="application/vnd.openxmlformats-officedocument.drawingml.chartshapes+xml"/>
  <Override PartName="/xl/charts/chart39.xml" ContentType="application/vnd.openxmlformats-officedocument.drawingml.chart+xml"/>
  <Override PartName="/xl/drawings/drawing42.xml" ContentType="application/vnd.openxmlformats-officedocument.drawingml.chartshapes+xml"/>
  <Override PartName="/xl/charts/chart40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drawings/drawing46.xml" ContentType="application/vnd.openxmlformats-officedocument.drawingml.chartshapes+xml"/>
  <Override PartName="/xl/charts/chart43.xml" ContentType="application/vnd.openxmlformats-officedocument.drawingml.chart+xml"/>
  <Override PartName="/xl/drawings/drawing47.xml" ContentType="application/vnd.openxmlformats-officedocument.drawingml.chartshapes+xml"/>
  <Override PartName="/xl/charts/chart44.xml" ContentType="application/vnd.openxmlformats-officedocument.drawingml.chart+xml"/>
  <Override PartName="/xl/drawings/drawing48.xml" ContentType="application/vnd.openxmlformats-officedocument.drawingml.chartshapes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charts/chart46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drawings/drawing52.xml" ContentType="application/vnd.openxmlformats-officedocument.drawingml.chartshapes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charts/chart50.xml" ContentType="application/vnd.openxmlformats-officedocument.drawingml.chart+xml"/>
  <Override PartName="/xl/drawings/drawing55.xml" ContentType="application/vnd.openxmlformats-officedocument.drawingml.chartshapes+xml"/>
  <Override PartName="/xl/charts/chart51.xml" ContentType="application/vnd.openxmlformats-officedocument.drawingml.chart+xml"/>
  <Override PartName="/xl/drawings/drawing56.xml" ContentType="application/vnd.openxmlformats-officedocument.drawingml.chartshapes+xml"/>
  <Override PartName="/xl/charts/chart52.xml" ContentType="application/vnd.openxmlformats-officedocument.drawingml.chart+xml"/>
  <Override PartName="/xl/drawings/drawing57.xml" ContentType="application/vnd.openxmlformats-officedocument.drawingml.chartshapes+xml"/>
  <Override PartName="/xl/charts/chart53.xml" ContentType="application/vnd.openxmlformats-officedocument.drawingml.chart+xml"/>
  <Override PartName="/xl/drawings/drawing58.xml" ContentType="application/vnd.openxmlformats-officedocument.drawingml.chartshapes+xml"/>
  <Override PartName="/xl/charts/chart54.xml" ContentType="application/vnd.openxmlformats-officedocument.drawingml.chart+xml"/>
  <Override PartName="/xl/drawings/drawing59.xml" ContentType="application/vnd.openxmlformats-officedocument.drawingml.chartshapes+xml"/>
  <Override PartName="/xl/charts/chart55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2024\INDICADORES SANITARIOS 2024\"/>
    </mc:Choice>
  </mc:AlternateContent>
  <xr:revisionPtr revIDLastSave="0" documentId="13_ncr:1_{3AC07719-700B-48CE-AFB8-2457CBBE9983}" xr6:coauthVersionLast="47" xr6:coauthVersionMax="47" xr10:uidLastSave="{00000000-0000-0000-0000-000000000000}"/>
  <bookViews>
    <workbookView xWindow="-120" yWindow="-120" windowWidth="29040" windowHeight="15720" tabRatio="836" activeTab="16" xr2:uid="{00000000-000D-0000-FFFF-FFFF00000000}"/>
  </bookViews>
  <sheets>
    <sheet name="Config" sheetId="41" r:id="rId1"/>
    <sheet name="Ene" sheetId="72" r:id="rId2"/>
    <sheet name="Feb" sheetId="73" r:id="rId3"/>
    <sheet name="Mar" sheetId="74" r:id="rId4"/>
    <sheet name="Abr" sheetId="75" r:id="rId5"/>
    <sheet name="May" sheetId="76" r:id="rId6"/>
    <sheet name="Jun" sheetId="77" r:id="rId7"/>
    <sheet name="Jul" sheetId="71" r:id="rId8"/>
    <sheet name="Ago" sheetId="78" r:id="rId9"/>
    <sheet name="Set" sheetId="79" r:id="rId10"/>
    <sheet name="Oct" sheetId="80" r:id="rId11"/>
    <sheet name="Hoja1" sheetId="102" state="hidden" r:id="rId12"/>
    <sheet name="Nov" sheetId="81" r:id="rId13"/>
    <sheet name="Dic" sheetId="82" r:id="rId14"/>
    <sheet name="ACUMULADO" sheetId="15" r:id="rId15"/>
    <sheet name="METAS" sheetId="85" r:id="rId16"/>
    <sheet name="PROMSA" sheetId="89" r:id="rId17"/>
    <sheet name="ITS-VIH" sheetId="87" r:id="rId18"/>
    <sheet name="METAXENICAS" sheetId="83" r:id="rId19"/>
    <sheet name="TBC" sheetId="84" r:id="rId20"/>
    <sheet name="ZOONOSIS" sheetId="101" r:id="rId21"/>
    <sheet name="CONSOLIDADO" sheetId="103" r:id="rId22"/>
    <sheet name="RANKIN" sheetId="104" r:id="rId23"/>
    <sheet name="SANITARIOS 2023" sheetId="86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4" hidden="1">Abr!$A$3:$BS$59</definedName>
    <definedName name="_xlnm._FilterDatabase" localSheetId="14" hidden="1">ACUMULADO!$A$3:$BS$59</definedName>
    <definedName name="_xlnm._FilterDatabase" localSheetId="8" hidden="1">Ago!$A$3:$BR$28</definedName>
    <definedName name="_xlnm._FilterDatabase" localSheetId="13" hidden="1">Dic!$A$3:$BR$28</definedName>
    <definedName name="_xlnm._FilterDatabase" localSheetId="1" hidden="1">Ene!$A$3:$AT$59</definedName>
    <definedName name="_xlnm._FilterDatabase" localSheetId="2" hidden="1">Feb!$A$3:$BS$59</definedName>
    <definedName name="_xlnm._FilterDatabase" localSheetId="7" hidden="1">Jul!$A$3:$BR$28</definedName>
    <definedName name="_xlnm._FilterDatabase" localSheetId="6" hidden="1">Jun!$A$3:$BS$28</definedName>
    <definedName name="_xlnm._FilterDatabase" localSheetId="3" hidden="1">Mar!$A$3:$BS$59</definedName>
    <definedName name="_xlnm._FilterDatabase" localSheetId="5" hidden="1">May!$A$3:$BS$59</definedName>
    <definedName name="_xlnm._FilterDatabase" localSheetId="15" hidden="1">METAS!$A$3:$BT$66</definedName>
    <definedName name="_xlnm._FilterDatabase" localSheetId="12" hidden="1">Nov!$A$3:$BR$28</definedName>
    <definedName name="_xlnm._FilterDatabase" localSheetId="10" hidden="1">Oct!$A$3:$BR$28</definedName>
    <definedName name="_xlnm._FilterDatabase" localSheetId="23" hidden="1">'SANITARIOS 2023'!$A$3:$AW$118</definedName>
    <definedName name="_xlnm._FilterDatabase" localSheetId="9" hidden="1">Set!$A$3:$BR$28</definedName>
    <definedName name="AA">#REF!</definedName>
    <definedName name="ALTA_BASICA_ODONTOLOGICA" localSheetId="4">Abr!#REF!</definedName>
    <definedName name="ALTA_BASICA_ODONTOLOGICA" localSheetId="8">Ago!#REF!</definedName>
    <definedName name="ALTA_BASICA_ODONTOLOGICA" localSheetId="13">Dic!#REF!</definedName>
    <definedName name="ALTA_BASICA_ODONTOLOGICA" localSheetId="1">Ene!#REF!</definedName>
    <definedName name="ALTA_BASICA_ODONTOLOGICA" localSheetId="2">Feb!#REF!</definedName>
    <definedName name="ALTA_BASICA_ODONTOLOGICA" localSheetId="7">Jul!#REF!</definedName>
    <definedName name="ALTA_BASICA_ODONTOLOGICA" localSheetId="6">Jun!#REF!</definedName>
    <definedName name="ALTA_BASICA_ODONTOLOGICA" localSheetId="3">Mar!#REF!</definedName>
    <definedName name="ALTA_BASICA_ODONTOLOGICA" localSheetId="5">May!#REF!</definedName>
    <definedName name="ALTA_BASICA_ODONTOLOGICA" localSheetId="12">Nov!#REF!</definedName>
    <definedName name="ALTA_BASICA_ODONTOLOGICA" localSheetId="10">Oct!#REF!</definedName>
    <definedName name="ALTA_BASICA_ODONTOLOGICA" localSheetId="9">Set!#REF!</definedName>
    <definedName name="ALTA_BASICA_ODONTOLOGICA" localSheetId="20">[1]ACUMULADO!#REF!</definedName>
    <definedName name="ALTA_BASICA_ODONTOLOGICA">ACUMULADO!#REF!</definedName>
    <definedName name="ANIMAL_MORDEDOR_CONTROLADO" localSheetId="4">Abr!#REF!</definedName>
    <definedName name="ANIMAL_MORDEDOR_CONTROLADO" localSheetId="8">Ago!#REF!</definedName>
    <definedName name="ANIMAL_MORDEDOR_CONTROLADO" localSheetId="13">Dic!#REF!</definedName>
    <definedName name="ANIMAL_MORDEDOR_CONTROLADO" localSheetId="1">Ene!#REF!</definedName>
    <definedName name="ANIMAL_MORDEDOR_CONTROLADO" localSheetId="2">Feb!#REF!</definedName>
    <definedName name="ANIMAL_MORDEDOR_CONTROLADO" localSheetId="7">Jul!#REF!</definedName>
    <definedName name="ANIMAL_MORDEDOR_CONTROLADO" localSheetId="6">Jun!#REF!</definedName>
    <definedName name="ANIMAL_MORDEDOR_CONTROLADO" localSheetId="3">Mar!#REF!</definedName>
    <definedName name="ANIMAL_MORDEDOR_CONTROLADO" localSheetId="5">May!#REF!</definedName>
    <definedName name="ANIMAL_MORDEDOR_CONTROLADO" localSheetId="12">Nov!#REF!</definedName>
    <definedName name="ANIMAL_MORDEDOR_CONTROLADO" localSheetId="10">Oct!#REF!</definedName>
    <definedName name="ANIMAL_MORDEDOR_CONTROLADO" localSheetId="9">Set!#REF!</definedName>
    <definedName name="ANIMAL_MORDEDOR_CONTROLADO" localSheetId="20">[1]ACUMULADO!#REF!</definedName>
    <definedName name="ANIMAL_MORDEDOR_CONTROLADO">ACUMULADO!#REF!</definedName>
    <definedName name="_xlnm.Print_Area" localSheetId="17">'ITS-VIH'!$L$1:$S$82</definedName>
    <definedName name="_xlnm.Print_Area" localSheetId="18">METAXENICAS!$L$1:$S$62</definedName>
    <definedName name="_xlnm.Print_Area" localSheetId="16">PROMSA!$L$1:$S$656</definedName>
    <definedName name="_xlnm.Print_Area" localSheetId="19">TBC!$L$1:$S$103</definedName>
    <definedName name="_xlnm.Print_Area" localSheetId="20">ZOONOSIS!$L$1:$CA$168</definedName>
    <definedName name="ATENCION_ODONTOLOGICA_PREVENTIVA" localSheetId="4">Abr!#REF!</definedName>
    <definedName name="ATENCION_ODONTOLOGICA_PREVENTIVA" localSheetId="8">Ago!#REF!</definedName>
    <definedName name="ATENCION_ODONTOLOGICA_PREVENTIVA" localSheetId="13">Dic!#REF!</definedName>
    <definedName name="ATENCION_ODONTOLOGICA_PREVENTIVA" localSheetId="1">Ene!#REF!</definedName>
    <definedName name="ATENCION_ODONTOLOGICA_PREVENTIVA" localSheetId="2">Feb!#REF!</definedName>
    <definedName name="ATENCION_ODONTOLOGICA_PREVENTIVA" localSheetId="7">Jul!#REF!</definedName>
    <definedName name="ATENCION_ODONTOLOGICA_PREVENTIVA" localSheetId="6">Jun!#REF!</definedName>
    <definedName name="ATENCION_ODONTOLOGICA_PREVENTIVA" localSheetId="3">Mar!#REF!</definedName>
    <definedName name="ATENCION_ODONTOLOGICA_PREVENTIVA" localSheetId="5">May!#REF!</definedName>
    <definedName name="ATENCION_ODONTOLOGICA_PREVENTIVA" localSheetId="12">Nov!#REF!</definedName>
    <definedName name="ATENCION_ODONTOLOGICA_PREVENTIVA" localSheetId="10">Oct!#REF!</definedName>
    <definedName name="ATENCION_ODONTOLOGICA_PREVENTIVA" localSheetId="9">Set!#REF!</definedName>
    <definedName name="ATENCION_ODONTOLOGICA_PREVENTIVA" localSheetId="20">[1]ACUMULADO!#REF!</definedName>
    <definedName name="ATENCION_ODONTOLOGICA_PREVENTIVA">ACUMULADO!#REF!</definedName>
    <definedName name="ATENCIONES_MAY_15" localSheetId="4">Abr!#REF!</definedName>
    <definedName name="ATENCIONES_MAY_15" localSheetId="8">Ago!#REF!</definedName>
    <definedName name="ATENCIONES_MAY_15" localSheetId="13">Dic!#REF!</definedName>
    <definedName name="ATENCIONES_MAY_15" localSheetId="1">Ene!#REF!</definedName>
    <definedName name="ATENCIONES_MAY_15" localSheetId="2">Feb!#REF!</definedName>
    <definedName name="ATENCIONES_MAY_15" localSheetId="7">Jul!#REF!</definedName>
    <definedName name="ATENCIONES_MAY_15" localSheetId="6">Jun!#REF!</definedName>
    <definedName name="ATENCIONES_MAY_15" localSheetId="3">Mar!#REF!</definedName>
    <definedName name="ATENCIONES_MAY_15" localSheetId="5">May!#REF!</definedName>
    <definedName name="ATENCIONES_MAY_15" localSheetId="12">Nov!#REF!</definedName>
    <definedName name="ATENCIONES_MAY_15" localSheetId="10">Oct!#REF!</definedName>
    <definedName name="ATENCIONES_MAY_15" localSheetId="9">Set!#REF!</definedName>
    <definedName name="ATENCIONES_MAY_15" localSheetId="20">[1]ACUMULADO!#REF!</definedName>
    <definedName name="ATENCIONES_MAY_15">ACUMULADO!#REF!</definedName>
    <definedName name="ATENDIDA" localSheetId="15">METAS!#REF!</definedName>
    <definedName name="ATENDIDA">#REF!</definedName>
    <definedName name="AVANCE_cONTROL" localSheetId="20">#REF!</definedName>
    <definedName name="AVANCE_cONTROL">#REF!</definedName>
    <definedName name="AVANCE_ENTOMOLOGICA" localSheetId="20">#REF!</definedName>
    <definedName name="AVANCE_ENTOMOLOGICA">#REF!</definedName>
    <definedName name="AY20." localSheetId="15">METAS!#REF!</definedName>
    <definedName name="AY20." localSheetId="20">#REF!</definedName>
    <definedName name="AY20.">#REF!</definedName>
    <definedName name="CANES_VACUNADOS" localSheetId="4">Abr!#REF!</definedName>
    <definedName name="CANES_VACUNADOS" localSheetId="8">Ago!#REF!</definedName>
    <definedName name="CANES_VACUNADOS" localSheetId="13">Dic!#REF!</definedName>
    <definedName name="CANES_VACUNADOS" localSheetId="1">Ene!#REF!</definedName>
    <definedName name="CANES_VACUNADOS" localSheetId="2">Feb!#REF!</definedName>
    <definedName name="CANES_VACUNADOS" localSheetId="7">Jul!#REF!</definedName>
    <definedName name="CANES_VACUNADOS" localSheetId="6">Jun!#REF!</definedName>
    <definedName name="CANES_VACUNADOS" localSheetId="3">Mar!#REF!</definedName>
    <definedName name="CANES_VACUNADOS" localSheetId="5">May!#REF!</definedName>
    <definedName name="CANES_VACUNADOS" localSheetId="12">Nov!#REF!</definedName>
    <definedName name="CANES_VACUNADOS" localSheetId="10">Oct!#REF!</definedName>
    <definedName name="CANES_VACUNADOS" localSheetId="9">Set!#REF!</definedName>
    <definedName name="CANES_VACUNADOS" localSheetId="20">[1]ACUMULADO!#REF!</definedName>
    <definedName name="CANES_VACUNADOS">ACUMULADO!#REF!</definedName>
    <definedName name="CAPACITACION_DOCENTES_CANCER" localSheetId="4">Abr!#REF!</definedName>
    <definedName name="CAPACITACION_DOCENTES_CANCER" localSheetId="8">Ago!#REF!</definedName>
    <definedName name="CAPACITACION_DOCENTES_CANCER" localSheetId="13">Dic!#REF!</definedName>
    <definedName name="CAPACITACION_DOCENTES_CANCER" localSheetId="1">Ene!#REF!</definedName>
    <definedName name="CAPACITACION_DOCENTES_CANCER" localSheetId="2">Feb!#REF!</definedName>
    <definedName name="CAPACITACION_DOCENTES_CANCER" localSheetId="7">Jul!#REF!</definedName>
    <definedName name="CAPACITACION_DOCENTES_CANCER" localSheetId="6">Jun!#REF!</definedName>
    <definedName name="CAPACITACION_DOCENTES_CANCER" localSheetId="3">Mar!#REF!</definedName>
    <definedName name="CAPACITACION_DOCENTES_CANCER" localSheetId="5">May!#REF!</definedName>
    <definedName name="CAPACITACION_DOCENTES_CANCER" localSheetId="12">Nov!#REF!</definedName>
    <definedName name="CAPACITACION_DOCENTES_CANCER" localSheetId="10">Oct!#REF!</definedName>
    <definedName name="CAPACITACION_DOCENTES_CANCER" localSheetId="9">Set!#REF!</definedName>
    <definedName name="CAPACITACION_DOCENTES_CANCER" localSheetId="20">[1]ACUMULADO!#REF!</definedName>
    <definedName name="CAPACITACION_DOCENTES_CANCER">ACUMULADO!#REF!</definedName>
    <definedName name="CASOS_LEISHMANIA" localSheetId="4">Abr!#REF!</definedName>
    <definedName name="CASOS_LEISHMANIA" localSheetId="8">Ago!#REF!</definedName>
    <definedName name="CASOS_LEISHMANIA" localSheetId="13">Dic!#REF!</definedName>
    <definedName name="CASOS_LEISHMANIA" localSheetId="1">Ene!#REF!</definedName>
    <definedName name="CASOS_LEISHMANIA" localSheetId="2">Feb!#REF!</definedName>
    <definedName name="CASOS_LEISHMANIA" localSheetId="7">Jul!#REF!</definedName>
    <definedName name="CASOS_LEISHMANIA" localSheetId="6">Jun!#REF!</definedName>
    <definedName name="CASOS_LEISHMANIA" localSheetId="3">Mar!#REF!</definedName>
    <definedName name="CASOS_LEISHMANIA" localSheetId="5">May!#REF!</definedName>
    <definedName name="CASOS_LEISHMANIA" localSheetId="12">Nov!#REF!</definedName>
    <definedName name="CASOS_LEISHMANIA" localSheetId="10">Oct!#REF!</definedName>
    <definedName name="CASOS_LEISHMANIA" localSheetId="9">Set!#REF!</definedName>
    <definedName name="CASOS_LEISHMANIA" localSheetId="20">#REF!</definedName>
    <definedName name="CASOS_LEISHMANIA">ACUMULADO!#REF!</definedName>
    <definedName name="CASOS_LEISHMANIASIS" localSheetId="20">#REF!</definedName>
    <definedName name="CASOS_LEISHMANIASIS">#REF!</definedName>
    <definedName name="CASOS_TBC" localSheetId="4">Abr!#REF!</definedName>
    <definedName name="CASOS_TBC" localSheetId="8">Ago!#REF!</definedName>
    <definedName name="CASOS_TBC" localSheetId="13">Dic!#REF!</definedName>
    <definedName name="CASOS_TBC" localSheetId="1">Ene!#REF!</definedName>
    <definedName name="CASOS_TBC" localSheetId="2">Feb!#REF!</definedName>
    <definedName name="CASOS_TBC" localSheetId="7">Jul!#REF!</definedName>
    <definedName name="CASOS_TBC" localSheetId="6">Jun!#REF!</definedName>
    <definedName name="CASOS_TBC" localSheetId="3">Mar!#REF!</definedName>
    <definedName name="CASOS_TBC" localSheetId="5">May!#REF!</definedName>
    <definedName name="CASOS_TBC" localSheetId="12">Nov!#REF!</definedName>
    <definedName name="CASOS_TBC" localSheetId="10">Oct!#REF!</definedName>
    <definedName name="CASOS_TBC" localSheetId="9">Set!#REF!</definedName>
    <definedName name="CASOS_TBC" localSheetId="20">[1]ACUMULADO!#REF!</definedName>
    <definedName name="CASOS_TBC">ACUMULADO!#REF!</definedName>
    <definedName name="CASOS_TBC_TAMIZADOS_VIH" localSheetId="4">Abr!#REF!</definedName>
    <definedName name="CASOS_TBC_TAMIZADOS_VIH" localSheetId="8">Ago!#REF!</definedName>
    <definedName name="CASOS_TBC_TAMIZADOS_VIH" localSheetId="13">Dic!#REF!</definedName>
    <definedName name="CASOS_TBC_TAMIZADOS_VIH" localSheetId="1">Ene!#REF!</definedName>
    <definedName name="CASOS_TBC_TAMIZADOS_VIH" localSheetId="2">Feb!#REF!</definedName>
    <definedName name="CASOS_TBC_TAMIZADOS_VIH" localSheetId="7">Jul!#REF!</definedName>
    <definedName name="CASOS_TBC_TAMIZADOS_VIH" localSheetId="6">Jun!#REF!</definedName>
    <definedName name="CASOS_TBC_TAMIZADOS_VIH" localSheetId="3">Mar!#REF!</definedName>
    <definedName name="CASOS_TBC_TAMIZADOS_VIH" localSheetId="5">May!#REF!</definedName>
    <definedName name="CASOS_TBC_TAMIZADOS_VIH" localSheetId="12">Nov!#REF!</definedName>
    <definedName name="CASOS_TBC_TAMIZADOS_VIH" localSheetId="10">Oct!#REF!</definedName>
    <definedName name="CASOS_TBC_TAMIZADOS_VIH" localSheetId="9">Set!#REF!</definedName>
    <definedName name="CASOS_TBC_TAMIZADOS_VIH" localSheetId="20">[1]ACUMULADO!#REF!</definedName>
    <definedName name="CASOS_TBC_TAMIZADOS_VIH">ACUMULADO!#REF!</definedName>
    <definedName name="CERTIFICADOS_DISCAPACIDAD" localSheetId="4">Abr!#REF!</definedName>
    <definedName name="CERTIFICADOS_DISCAPACIDAD" localSheetId="8">Ago!#REF!</definedName>
    <definedName name="CERTIFICADOS_DISCAPACIDAD" localSheetId="13">Dic!#REF!</definedName>
    <definedName name="CERTIFICADOS_DISCAPACIDAD" localSheetId="1">Ene!#REF!</definedName>
    <definedName name="CERTIFICADOS_DISCAPACIDAD" localSheetId="2">Feb!#REF!</definedName>
    <definedName name="CERTIFICADOS_DISCAPACIDAD" localSheetId="7">Jul!#REF!</definedName>
    <definedName name="CERTIFICADOS_DISCAPACIDAD" localSheetId="6">Jun!#REF!</definedName>
    <definedName name="CERTIFICADOS_DISCAPACIDAD" localSheetId="3">Mar!#REF!</definedName>
    <definedName name="CERTIFICADOS_DISCAPACIDAD" localSheetId="5">May!#REF!</definedName>
    <definedName name="CERTIFICADOS_DISCAPACIDAD" localSheetId="12">Nov!#REF!</definedName>
    <definedName name="CERTIFICADOS_DISCAPACIDAD" localSheetId="10">Oct!#REF!</definedName>
    <definedName name="CERTIFICADOS_DISCAPACIDAD" localSheetId="9">Set!#REF!</definedName>
    <definedName name="CERTIFICADOS_DISCAPACIDAD" localSheetId="20">[1]ACUMULADO!#REF!</definedName>
    <definedName name="CERTIFICADOS_DISCAPACIDAD">ACUMULADO!#REF!</definedName>
    <definedName name="CONSEJERIA_VIH_ITS" localSheetId="4">Abr!#REF!</definedName>
    <definedName name="CONSEJERIA_VIH_ITS" localSheetId="8">Ago!#REF!</definedName>
    <definedName name="CONSEJERIA_VIH_ITS" localSheetId="13">Dic!#REF!</definedName>
    <definedName name="CONSEJERIA_VIH_ITS" localSheetId="1">Ene!#REF!</definedName>
    <definedName name="CONSEJERIA_VIH_ITS" localSheetId="2">Feb!#REF!</definedName>
    <definedName name="CONSEJERIA_VIH_ITS" localSheetId="7">Jul!#REF!</definedName>
    <definedName name="CONSEJERIA_VIH_ITS" localSheetId="6">Jun!#REF!</definedName>
    <definedName name="CONSEJERIA_VIH_ITS" localSheetId="3">Mar!#REF!</definedName>
    <definedName name="CONSEJERIA_VIH_ITS" localSheetId="5">May!#REF!</definedName>
    <definedName name="CONSEJERIA_VIH_ITS" localSheetId="12">Nov!#REF!</definedName>
    <definedName name="CONSEJERIA_VIH_ITS" localSheetId="10">Oct!#REF!</definedName>
    <definedName name="CONSEJERIA_VIH_ITS" localSheetId="9">Set!#REF!</definedName>
    <definedName name="CONSEJERIA_VIH_ITS" localSheetId="20">[1]ACUMULADO!#REF!</definedName>
    <definedName name="CONSEJERIA_VIH_ITS">ACUMULADO!#REF!</definedName>
    <definedName name="CONTACTO_CENSADO" localSheetId="4">Abr!#REF!</definedName>
    <definedName name="CONTACTO_CENSADO" localSheetId="8">Ago!#REF!</definedName>
    <definedName name="CONTACTO_CENSADO" localSheetId="13">Dic!#REF!</definedName>
    <definedName name="CONTACTO_CENSADO" localSheetId="1">Ene!#REF!</definedName>
    <definedName name="CONTACTO_CENSADO" localSheetId="2">Feb!#REF!</definedName>
    <definedName name="CONTACTO_CENSADO" localSheetId="7">Jul!#REF!</definedName>
    <definedName name="CONTACTO_CENSADO" localSheetId="6">Jun!#REF!</definedName>
    <definedName name="CONTACTO_CENSADO" localSheetId="3">Mar!#REF!</definedName>
    <definedName name="CONTACTO_CENSADO" localSheetId="5">May!#REF!</definedName>
    <definedName name="CONTACTO_CENSADO" localSheetId="12">Nov!#REF!</definedName>
    <definedName name="CONTACTO_CENSADO" localSheetId="10">Oct!#REF!</definedName>
    <definedName name="CONTACTO_CENSADO" localSheetId="9">Set!#REF!</definedName>
    <definedName name="CONTACTO_CENSADO" localSheetId="20">[1]ACUMULADO!#REF!</definedName>
    <definedName name="CONTACTO_CENSADO">ACUMULADO!#REF!</definedName>
    <definedName name="CONTACTO_EXAMINADO" localSheetId="4">Abr!#REF!</definedName>
    <definedName name="CONTACTO_EXAMINADO" localSheetId="8">Ago!#REF!</definedName>
    <definedName name="CONTACTO_EXAMINADO" localSheetId="13">Dic!#REF!</definedName>
    <definedName name="CONTACTO_EXAMINADO" localSheetId="1">Ene!#REF!</definedName>
    <definedName name="CONTACTO_EXAMINADO" localSheetId="2">Feb!#REF!</definedName>
    <definedName name="CONTACTO_EXAMINADO" localSheetId="7">Jul!#REF!</definedName>
    <definedName name="CONTACTO_EXAMINADO" localSheetId="6">Jun!#REF!</definedName>
    <definedName name="CONTACTO_EXAMINADO" localSheetId="3">Mar!#REF!</definedName>
    <definedName name="CONTACTO_EXAMINADO" localSheetId="5">May!#REF!</definedName>
    <definedName name="CONTACTO_EXAMINADO" localSheetId="12">Nov!#REF!</definedName>
    <definedName name="CONTACTO_EXAMINADO" localSheetId="10">Oct!#REF!</definedName>
    <definedName name="CONTACTO_EXAMINADO" localSheetId="9">Set!#REF!</definedName>
    <definedName name="CONTACTO_EXAMINADO" localSheetId="20">[1]ACUMULADO!#REF!</definedName>
    <definedName name="CONTACTO_EXAMINADO">ACUMULADO!#REF!</definedName>
    <definedName name="CONTROLADA" localSheetId="4">Abr!#REF!</definedName>
    <definedName name="CONTROLADA" localSheetId="8">Ago!#REF!</definedName>
    <definedName name="CONTROLADA" localSheetId="13">Dic!#REF!</definedName>
    <definedName name="CONTROLADA" localSheetId="1">Ene!#REF!</definedName>
    <definedName name="CONTROLADA" localSheetId="2">Feb!#REF!</definedName>
    <definedName name="CONTROLADA" localSheetId="7">Jul!#REF!</definedName>
    <definedName name="CONTROLADA" localSheetId="6">Jun!#REF!</definedName>
    <definedName name="CONTROLADA" localSheetId="3">Mar!#REF!</definedName>
    <definedName name="CONTROLADA" localSheetId="5">May!#REF!</definedName>
    <definedName name="CONTROLADA" localSheetId="12">Nov!#REF!</definedName>
    <definedName name="CONTROLADA" localSheetId="10">Oct!#REF!</definedName>
    <definedName name="CONTROLADA" localSheetId="9">Set!#REF!</definedName>
    <definedName name="CONTROLADA" localSheetId="20">[1]ACUMULADO!#REF!</definedName>
    <definedName name="CONTROLADA">ACUMULADO!#REF!</definedName>
    <definedName name="DESPARACITACION_3_17ANIOS" localSheetId="4">Abr!#REF!</definedName>
    <definedName name="DESPARACITACION_3_17ANIOS" localSheetId="8">Ago!#REF!</definedName>
    <definedName name="DESPARACITACION_3_17ANIOS" localSheetId="13">Dic!#REF!</definedName>
    <definedName name="DESPARACITACION_3_17ANIOS" localSheetId="1">Ene!#REF!</definedName>
    <definedName name="DESPARACITACION_3_17ANIOS" localSheetId="2">Feb!#REF!</definedName>
    <definedName name="DESPARACITACION_3_17ANIOS" localSheetId="7">Jul!#REF!</definedName>
    <definedName name="DESPARACITACION_3_17ANIOS" localSheetId="6">Jun!#REF!</definedName>
    <definedName name="DESPARACITACION_3_17ANIOS" localSheetId="3">Mar!#REF!</definedName>
    <definedName name="DESPARACITACION_3_17ANIOS" localSheetId="5">May!#REF!</definedName>
    <definedName name="DESPARACITACION_3_17ANIOS" localSheetId="12">Nov!#REF!</definedName>
    <definedName name="DESPARACITACION_3_17ANIOS" localSheetId="10">Oct!#REF!</definedName>
    <definedName name="DESPARACITACION_3_17ANIOS" localSheetId="9">Set!#REF!</definedName>
    <definedName name="DESPARACITACION_3_17ANIOS" localSheetId="20">[1]ACUMULADO!#REF!</definedName>
    <definedName name="DESPARACITACION_3_17ANIOS">ACUMULADO!#REF!</definedName>
    <definedName name="ERRORES_REFRACTARIOS_3_11ANIOS" localSheetId="4">Abr!#REF!</definedName>
    <definedName name="ERRORES_REFRACTARIOS_3_11ANIOS" localSheetId="8">Ago!#REF!</definedName>
    <definedName name="ERRORES_REFRACTARIOS_3_11ANIOS" localSheetId="13">Dic!#REF!</definedName>
    <definedName name="ERRORES_REFRACTARIOS_3_11ANIOS" localSheetId="1">Ene!#REF!</definedName>
    <definedName name="ERRORES_REFRACTARIOS_3_11ANIOS" localSheetId="2">Feb!#REF!</definedName>
    <definedName name="ERRORES_REFRACTARIOS_3_11ANIOS" localSheetId="7">Jul!#REF!</definedName>
    <definedName name="ERRORES_REFRACTARIOS_3_11ANIOS" localSheetId="6">Jun!#REF!</definedName>
    <definedName name="ERRORES_REFRACTARIOS_3_11ANIOS" localSheetId="3">Mar!#REF!</definedName>
    <definedName name="ERRORES_REFRACTARIOS_3_11ANIOS" localSheetId="5">May!#REF!</definedName>
    <definedName name="ERRORES_REFRACTARIOS_3_11ANIOS" localSheetId="12">Nov!#REF!</definedName>
    <definedName name="ERRORES_REFRACTARIOS_3_11ANIOS" localSheetId="10">Oct!#REF!</definedName>
    <definedName name="ERRORES_REFRACTARIOS_3_11ANIOS" localSheetId="9">Set!#REF!</definedName>
    <definedName name="ERRORES_REFRACTARIOS_3_11ANIOS" localSheetId="20">[1]ACUMULADO!#REF!</definedName>
    <definedName name="ERRORES_REFRACTARIOS_3_11ANIOS">ACUMULADO!#REF!</definedName>
    <definedName name="ESTRATEGIA_DRIANZA" localSheetId="4">Abr!#REF!</definedName>
    <definedName name="ESTRATEGIA_DRIANZA" localSheetId="8">Ago!#REF!</definedName>
    <definedName name="ESTRATEGIA_DRIANZA" localSheetId="13">Dic!#REF!</definedName>
    <definedName name="ESTRATEGIA_DRIANZA" localSheetId="1">Ene!#REF!</definedName>
    <definedName name="ESTRATEGIA_DRIANZA" localSheetId="2">Feb!#REF!</definedName>
    <definedName name="ESTRATEGIA_DRIANZA" localSheetId="7">Jul!#REF!</definedName>
    <definedName name="ESTRATEGIA_DRIANZA" localSheetId="6">Jun!#REF!</definedName>
    <definedName name="ESTRATEGIA_DRIANZA" localSheetId="3">Mar!#REF!</definedName>
    <definedName name="ESTRATEGIA_DRIANZA" localSheetId="5">May!#REF!</definedName>
    <definedName name="ESTRATEGIA_DRIANZA" localSheetId="12">Nov!#REF!</definedName>
    <definedName name="ESTRATEGIA_DRIANZA" localSheetId="10">Oct!#REF!</definedName>
    <definedName name="ESTRATEGIA_DRIANZA" localSheetId="9">Set!#REF!</definedName>
    <definedName name="ESTRATEGIA_DRIANZA" localSheetId="20">#REF!</definedName>
    <definedName name="ESTRATEGIA_DRIANZA">ACUMULADO!#REF!</definedName>
    <definedName name="EVALUACION_ORAL_COMPLETA" localSheetId="4">Abr!#REF!</definedName>
    <definedName name="EVALUACION_ORAL_COMPLETA" localSheetId="8">Ago!#REF!</definedName>
    <definedName name="EVALUACION_ORAL_COMPLETA" localSheetId="13">Dic!#REF!</definedName>
    <definedName name="EVALUACION_ORAL_COMPLETA" localSheetId="1">Ene!#REF!</definedName>
    <definedName name="EVALUACION_ORAL_COMPLETA" localSheetId="2">Feb!#REF!</definedName>
    <definedName name="EVALUACION_ORAL_COMPLETA" localSheetId="7">Jul!#REF!</definedName>
    <definedName name="EVALUACION_ORAL_COMPLETA" localSheetId="6">Jun!#REF!</definedName>
    <definedName name="EVALUACION_ORAL_COMPLETA" localSheetId="3">Mar!#REF!</definedName>
    <definedName name="EVALUACION_ORAL_COMPLETA" localSheetId="5">May!#REF!</definedName>
    <definedName name="EVALUACION_ORAL_COMPLETA" localSheetId="12">Nov!#REF!</definedName>
    <definedName name="EVALUACION_ORAL_COMPLETA" localSheetId="10">Oct!#REF!</definedName>
    <definedName name="EVALUACION_ORAL_COMPLETA" localSheetId="9">Set!#REF!</definedName>
    <definedName name="EVALUACION_ORAL_COMPLETA" localSheetId="20">[1]ACUMULADO!#REF!</definedName>
    <definedName name="EVALUACION_ORAL_COMPLETA">ACUMULADO!#REF!</definedName>
    <definedName name="INFLUENZA_60MAS" localSheetId="4">Abr!#REF!</definedName>
    <definedName name="INFLUENZA_60MAS" localSheetId="8">Ago!#REF!</definedName>
    <definedName name="INFLUENZA_60MAS" localSheetId="13">Dic!#REF!</definedName>
    <definedName name="INFLUENZA_60MAS" localSheetId="1">Ene!#REF!</definedName>
    <definedName name="INFLUENZA_60MAS" localSheetId="2">Feb!#REF!</definedName>
    <definedName name="INFLUENZA_60MAS" localSheetId="7">Jul!#REF!</definedName>
    <definedName name="INFLUENZA_60MAS" localSheetId="6">Jun!#REF!</definedName>
    <definedName name="INFLUENZA_60MAS" localSheetId="3">Mar!#REF!</definedName>
    <definedName name="INFLUENZA_60MAS" localSheetId="5">May!#REF!</definedName>
    <definedName name="INFLUENZA_60MAS" localSheetId="12">Nov!#REF!</definedName>
    <definedName name="INFLUENZA_60MAS" localSheetId="10">Oct!#REF!</definedName>
    <definedName name="INFLUENZA_60MAS" localSheetId="9">Set!#REF!</definedName>
    <definedName name="INFLUENZA_60MAS" localSheetId="20">[1]ACUMULADO!#REF!</definedName>
    <definedName name="INFLUENZA_60MAS">ACUMULADO!#REF!</definedName>
    <definedName name="IVA" localSheetId="4">Abr!#REF!</definedName>
    <definedName name="IVA" localSheetId="8">Ago!#REF!</definedName>
    <definedName name="IVA" localSheetId="13">Dic!#REF!</definedName>
    <definedName name="IVA" localSheetId="1">Ene!#REF!</definedName>
    <definedName name="IVA" localSheetId="2">Feb!#REF!</definedName>
    <definedName name="IVA" localSheetId="7">Jul!#REF!</definedName>
    <definedName name="IVA" localSheetId="6">Jun!#REF!</definedName>
    <definedName name="IVA" localSheetId="3">Mar!#REF!</definedName>
    <definedName name="IVA" localSheetId="5">May!#REF!</definedName>
    <definedName name="IVA" localSheetId="12">Nov!#REF!</definedName>
    <definedName name="IVA" localSheetId="10">Oct!#REF!</definedName>
    <definedName name="IVA" localSheetId="9">Set!#REF!</definedName>
    <definedName name="IVA" localSheetId="20">[1]ACUMULADO!#REF!</definedName>
    <definedName name="IVA">ACUMULADO!#REF!</definedName>
    <definedName name="IVAA" localSheetId="4">Abr!#REF!</definedName>
    <definedName name="IVAA" localSheetId="8">Ago!#REF!</definedName>
    <definedName name="IVAA" localSheetId="13">Dic!#REF!</definedName>
    <definedName name="IVAA" localSheetId="1">Ene!#REF!</definedName>
    <definedName name="IVAA" localSheetId="2">Feb!#REF!</definedName>
    <definedName name="IVAA" localSheetId="7">Jul!#REF!</definedName>
    <definedName name="IVAA" localSheetId="6">Jun!#REF!</definedName>
    <definedName name="IVAA" localSheetId="3">Mar!#REF!</definedName>
    <definedName name="IVAA" localSheetId="5">May!#REF!</definedName>
    <definedName name="IVAA" localSheetId="12">Nov!#REF!</definedName>
    <definedName name="IVAA" localSheetId="10">Oct!#REF!</definedName>
    <definedName name="IVAA" localSheetId="9">Set!#REF!</definedName>
    <definedName name="IVAA" localSheetId="20">[1]ACUMULADO!#REF!</definedName>
    <definedName name="IVAA">ACUMULADO!#REF!</definedName>
    <definedName name="MAMAS" localSheetId="4">Abr!#REF!</definedName>
    <definedName name="MAMAS" localSheetId="8">Ago!#REF!</definedName>
    <definedName name="MAMAS" localSheetId="13">Dic!#REF!</definedName>
    <definedName name="MAMAS" localSheetId="1">Ene!#REF!</definedName>
    <definedName name="MAMAS" localSheetId="2">Feb!#REF!</definedName>
    <definedName name="MAMAS" localSheetId="7">Jul!#REF!</definedName>
    <definedName name="MAMAS" localSheetId="6">Jun!#REF!</definedName>
    <definedName name="MAMAS" localSheetId="3">Mar!#REF!</definedName>
    <definedName name="MAMAS" localSheetId="5">May!#REF!</definedName>
    <definedName name="MAMAS" localSheetId="12">Nov!#REF!</definedName>
    <definedName name="MAMAS" localSheetId="10">Oct!#REF!</definedName>
    <definedName name="MAMAS" localSheetId="9">Set!#REF!</definedName>
    <definedName name="MAMAS" localSheetId="20">[1]ACUMULADO!#REF!</definedName>
    <definedName name="MAMAS">ACUMULADO!#REF!</definedName>
    <definedName name="ME_GA" localSheetId="20">#REF!,#REF!</definedName>
    <definedName name="ME_GA">[2]METAS!$AT$4,[2]METAS!$AV$4:$BC$4</definedName>
    <definedName name="META_ADUL_JOVEN_CONSEJERIA_VIH_ITS" localSheetId="15">METAS!#REF!</definedName>
    <definedName name="META_ADUL_JOVEN_CONSEJERIA_VIH_ITS" localSheetId="20">#REF!</definedName>
    <definedName name="META_ADUL_JOVEN_CONSEJERIA_VIH_ITS">#REF!</definedName>
    <definedName name="META_ANIMAL_MORDEDOR_CONTROLADO" localSheetId="15">METAS!#REF!</definedName>
    <definedName name="META_ANIMAL_MORDEDOR_CONTROLADO" localSheetId="20">#REF!</definedName>
    <definedName name="META_ANIMAL_MORDEDOR_CONTROLADO">#REF!</definedName>
    <definedName name="META_ATENCION_ODONTOLOGICA_PREVENTIVA" localSheetId="15">METAS!#REF!</definedName>
    <definedName name="META_ATENCION_ODONTOLOGICA_PREVENTIVA" localSheetId="20">#REF!</definedName>
    <definedName name="META_ATENCION_ODONTOLOGICA_PREVENTIVA">#REF!</definedName>
    <definedName name="META_CANES_VACUNADOS" localSheetId="15">METAS!#REF!</definedName>
    <definedName name="META_CANES_VACUNADOS" localSheetId="20">#REF!</definedName>
    <definedName name="META_CANES_VACUNADOS">#REF!</definedName>
    <definedName name="META_CETIFICACION_DISCAPACIDAD" localSheetId="15">METAS!#REF!</definedName>
    <definedName name="META_CETIFICACION_DISCAPACIDAD" localSheetId="20">#REF!</definedName>
    <definedName name="META_CETIFICACION_DISCAPACIDAD">#REF!</definedName>
    <definedName name="META_DESPARACITACION_3_17ANIOS" localSheetId="15">METAS!#REF!</definedName>
    <definedName name="META_DESPARACITACION_3_17ANIOS" localSheetId="20">#REF!</definedName>
    <definedName name="META_DESPARACITACION_3_17ANIOS">#REF!</definedName>
    <definedName name="META_DOCENTES_CAPACITADOS_CANCER" localSheetId="15">METAS!#REF!</definedName>
    <definedName name="META_DOCENTES_CAPACITADOS_CANCER" localSheetId="20">#REF!</definedName>
    <definedName name="META_DOCENTES_CAPACITADOS_CANCER">#REF!</definedName>
    <definedName name="META_ENTOMOLOGICA" localSheetId="15">METAS!#REF!</definedName>
    <definedName name="META_ENTOMOLOGICA" localSheetId="20">#REF!</definedName>
    <definedName name="META_ENTOMOLOGICA">#REF!</definedName>
    <definedName name="META_ERRORES_REFRACTARIOS_3_11ANIOS" localSheetId="15">METAS!#REF!</definedName>
    <definedName name="META_ERRORES_REFRACTARIOS_3_11ANIOS" localSheetId="20">#REF!</definedName>
    <definedName name="META_ERRORES_REFRACTARIOS_3_11ANIOS">#REF!</definedName>
    <definedName name="META_ESTRATEGIA_DRIANZA" localSheetId="15">METAS!#REF!</definedName>
    <definedName name="META_ESTRATEGIA_DRIANZA" localSheetId="20">#REF!</definedName>
    <definedName name="META_ESTRATEGIA_DRIANZA">#REF!</definedName>
    <definedName name="META_INFLUE_60MAS" localSheetId="15">METAS!#REF!</definedName>
    <definedName name="META_INFLUE_60MAS" localSheetId="20">#REF!</definedName>
    <definedName name="META_INFLUE_60MAS">#REF!</definedName>
    <definedName name="META_IVAA" localSheetId="15">METAS!#REF!</definedName>
    <definedName name="META_IVAA" localSheetId="20">#REF!</definedName>
    <definedName name="META_IVAA">#REF!</definedName>
    <definedName name="META_MAMAS" localSheetId="15">METAS!#REF!</definedName>
    <definedName name="META_MAMAS" localSheetId="20">#REF!</definedName>
    <definedName name="META_MAMAS">#REF!</definedName>
    <definedName name="META_MUESTRA_POSITIVAS_MURCIELAGOS" localSheetId="15">METAS!#REF!</definedName>
    <definedName name="META_MUESTRA_POSITIVAS_MURCIELAGOS" localSheetId="20">#REF!</definedName>
    <definedName name="META_MUESTRA_POSITIVAS_MURCIELAGOS">#REF!</definedName>
    <definedName name="META_MUESTRAS_CANINAS_REMITIDAS" localSheetId="15">METAS!#REF!</definedName>
    <definedName name="META_MUESTRAS_CANINAS_REMITIDAS" localSheetId="20">#REF!</definedName>
    <definedName name="META_MUESTRAS_CANINAS_REMITIDAS">#REF!</definedName>
    <definedName name="META_NEUMO_60MAS" localSheetId="15">METAS!#REF!</definedName>
    <definedName name="META_NEUMO_60MAS" localSheetId="20">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15">METAS!#REF!</definedName>
    <definedName name="META_SESION_ENTRANAMIENTO_ADOLESCENTES" localSheetId="20">#REF!</definedName>
    <definedName name="META_SESION_ENTRANAMIENTO_ADOLESCENTES">#REF!</definedName>
    <definedName name="META_SESION_ENTRENAMIENTO_NIÑOS" localSheetId="15">METAS!#REF!</definedName>
    <definedName name="META_SESION_ENTRENAMIENTO_NIÑOS" localSheetId="20">#REF!</definedName>
    <definedName name="META_SESION_ENTRENAMIENTO_NIÑOS">#REF!</definedName>
    <definedName name="META_SRI" localSheetId="15">METAS!#REF!</definedName>
    <definedName name="META_SRI" localSheetId="20">#REF!</definedName>
    <definedName name="META_SRI">#REF!</definedName>
    <definedName name="META_SUPLE_HIERRO" localSheetId="15">METAS!#REF!</definedName>
    <definedName name="META_SUPLE_HIERRO" localSheetId="20">#REF!</definedName>
    <definedName name="META_SUPLE_HIERRO">#REF!</definedName>
    <definedName name="META_TAMIZAJE_CATARATA" localSheetId="15">METAS!#REF!</definedName>
    <definedName name="META_TAMIZAJE_CATARATA" localSheetId="20">#REF!</definedName>
    <definedName name="META_TAMIZAJE_CATARATA">#REF!</definedName>
    <definedName name="META_TAMIZAJE_DEPRE_ALVOHOL_CONDUCTA_SUICIDA" localSheetId="15">METAS!#REF!</definedName>
    <definedName name="META_TAMIZAJE_DEPRE_ALVOHOL_CONDUCTA_SUICIDA" localSheetId="20">#REF!</definedName>
    <definedName name="META_TAMIZAJE_DEPRE_ALVOHOL_CONDUCTA_SUICIDA">#REF!</definedName>
    <definedName name="META_TAMIZAJE_GLAUCOMA" localSheetId="15">METAS!#REF!</definedName>
    <definedName name="META_TAMIZAJE_GLAUCOMA" localSheetId="20">#REF!</definedName>
    <definedName name="META_TAMIZAJE_GLAUCOMA">#REF!</definedName>
    <definedName name="META_TAMIZAJE_VIF" localSheetId="15">METAS!#REF!</definedName>
    <definedName name="META_TAMIZAJE_VIF" localSheetId="20">#REF!</definedName>
    <definedName name="META_TAMIZAJE_VIF">#REF!</definedName>
    <definedName name="META_TAMIZAJE_VIF_0_17" localSheetId="15">METAS!#REF!</definedName>
    <definedName name="META_TAMIZAJE_VIF_0_17" localSheetId="20">#REF!</definedName>
    <definedName name="META_TAMIZAJE_VIF_0_17">#REF!</definedName>
    <definedName name="META_TAMIZAJE_VIH_SIFILIS" localSheetId="15">METAS!#REF!</definedName>
    <definedName name="META_TAMIZAJE_VIH_SIFILIS" localSheetId="20">#REF!</definedName>
    <definedName name="META_TAMIZAJE_VIH_SIFILIS">#REF!</definedName>
    <definedName name="META_TTO_ANSIEDAD" localSheetId="15">METAS!#REF!</definedName>
    <definedName name="META_TTO_ANSIEDAD" localSheetId="20">#REF!</definedName>
    <definedName name="META_TTO_ANSIEDAD">#REF!</definedName>
    <definedName name="META_TTO_CONDUCTA_SUICIDA" localSheetId="15">METAS!#REF!</definedName>
    <definedName name="META_TTO_CONDUCTA_SUICIDA" localSheetId="20">#REF!</definedName>
    <definedName name="META_TTO_CONDUCTA_SUICIDA">#REF!</definedName>
    <definedName name="META_TTO_DEPRESION" localSheetId="15">METAS!#REF!</definedName>
    <definedName name="META_TTO_DEPRESION" localSheetId="20">#REF!</definedName>
    <definedName name="META_TTO_DEPRESION">#REF!</definedName>
    <definedName name="META_TTO_MALTRATO_0_17" localSheetId="15">METAS!#REF!</definedName>
    <definedName name="META_TTO_MALTRATO_0_17" localSheetId="20">#REF!</definedName>
    <definedName name="META_TTO_MALTRATO_0_17">#REF!</definedName>
    <definedName name="META_TTO_TRANSTORNO_AUTISTA_0_17" localSheetId="15">METAS!#REF!</definedName>
    <definedName name="META_TTO_TRANSTORNO_AUTISTA_0_17" localSheetId="20">#REF!</definedName>
    <definedName name="META_TTO_TRANSTORNO_AUTISTA_0_17">#REF!</definedName>
    <definedName name="META_TTO_TRANSTORNOS_MENTALES_0_17" localSheetId="15">METAS!#REF!</definedName>
    <definedName name="META_TTO_TRANSTORNOS_MENTALES_0_17" localSheetId="20">#REF!</definedName>
    <definedName name="META_TTO_TRANSTORNOS_MENTALES_0_17">#REF!</definedName>
    <definedName name="META_TTO_VIF" localSheetId="15">METAS!#REF!</definedName>
    <definedName name="META_TTO_VIF" localSheetId="20">#REF!</definedName>
    <definedName name="META_TTO_VIF">#REF!</definedName>
    <definedName name="META_VALORACION_60MAS" localSheetId="15">METAS!#REF!</definedName>
    <definedName name="META_VALORACION_60MAS" localSheetId="20">#REF!</definedName>
    <definedName name="META_VALORACION_60MAS">#REF!</definedName>
    <definedName name="META_VPH_9AÑIOS" localSheetId="15">METAS!#REF!</definedName>
    <definedName name="META_VPH_9AÑIOS" localSheetId="20">#REF!</definedName>
    <definedName name="META_VPH_9AÑIOS">#REF!</definedName>
    <definedName name="MUESTRA_POSITIVAS_MURCIELAGOS" localSheetId="4">Abr!#REF!</definedName>
    <definedName name="MUESTRA_POSITIVAS_MURCIELAGOS" localSheetId="8">Ago!#REF!</definedName>
    <definedName name="MUESTRA_POSITIVAS_MURCIELAGOS" localSheetId="13">Dic!#REF!</definedName>
    <definedName name="MUESTRA_POSITIVAS_MURCIELAGOS" localSheetId="1">Ene!#REF!</definedName>
    <definedName name="MUESTRA_POSITIVAS_MURCIELAGOS" localSheetId="2">Feb!#REF!</definedName>
    <definedName name="MUESTRA_POSITIVAS_MURCIELAGOS" localSheetId="7">Jul!#REF!</definedName>
    <definedName name="MUESTRA_POSITIVAS_MURCIELAGOS" localSheetId="6">Jun!#REF!</definedName>
    <definedName name="MUESTRA_POSITIVAS_MURCIELAGOS" localSheetId="3">Mar!#REF!</definedName>
    <definedName name="MUESTRA_POSITIVAS_MURCIELAGOS" localSheetId="5">May!#REF!</definedName>
    <definedName name="MUESTRA_POSITIVAS_MURCIELAGOS" localSheetId="12">Nov!#REF!</definedName>
    <definedName name="MUESTRA_POSITIVAS_MURCIELAGOS" localSheetId="10">Oct!#REF!</definedName>
    <definedName name="MUESTRA_POSITIVAS_MURCIELAGOS" localSheetId="9">Set!#REF!</definedName>
    <definedName name="MUESTRA_POSITIVAS_MURCIELAGOS" localSheetId="20">[1]ACUMULADO!#REF!</definedName>
    <definedName name="MUESTRA_POSITIVAS_MURCIELAGOS">ACUMULADO!#REF!</definedName>
    <definedName name="MUESTRAS_CANINAS_REMITIDAS" localSheetId="4">Abr!#REF!</definedName>
    <definedName name="MUESTRAS_CANINAS_REMITIDAS" localSheetId="8">Ago!#REF!</definedName>
    <definedName name="MUESTRAS_CANINAS_REMITIDAS" localSheetId="13">Dic!#REF!</definedName>
    <definedName name="MUESTRAS_CANINAS_REMITIDAS" localSheetId="1">Ene!#REF!</definedName>
    <definedName name="MUESTRAS_CANINAS_REMITIDAS" localSheetId="2">Feb!#REF!</definedName>
    <definedName name="MUESTRAS_CANINAS_REMITIDAS" localSheetId="7">Jul!#REF!</definedName>
    <definedName name="MUESTRAS_CANINAS_REMITIDAS" localSheetId="6">Jun!#REF!</definedName>
    <definedName name="MUESTRAS_CANINAS_REMITIDAS" localSheetId="3">Mar!#REF!</definedName>
    <definedName name="MUESTRAS_CANINAS_REMITIDAS" localSheetId="5">May!#REF!</definedName>
    <definedName name="MUESTRAS_CANINAS_REMITIDAS" localSheetId="12">Nov!#REF!</definedName>
    <definedName name="MUESTRAS_CANINAS_REMITIDAS" localSheetId="10">Oct!#REF!</definedName>
    <definedName name="MUESTRAS_CANINAS_REMITIDAS" localSheetId="9">Set!#REF!</definedName>
    <definedName name="MUESTRAS_CANINAS_REMITIDAS" localSheetId="20">[1]ACUMULADO!#REF!</definedName>
    <definedName name="MUESTRAS_CANINAS_REMITIDAS">ACUMULADO!#REF!</definedName>
    <definedName name="NEUMO_60MAS" localSheetId="4">Abr!#REF!</definedName>
    <definedName name="NEUMO_60MAS" localSheetId="8">Ago!#REF!</definedName>
    <definedName name="NEUMO_60MAS" localSheetId="13">Dic!#REF!</definedName>
    <definedName name="NEUMO_60MAS" localSheetId="1">Ene!#REF!</definedName>
    <definedName name="NEUMO_60MAS" localSheetId="2">Feb!#REF!</definedName>
    <definedName name="NEUMO_60MAS" localSheetId="7">Jul!#REF!</definedName>
    <definedName name="NEUMO_60MAS" localSheetId="6">Jun!#REF!</definedName>
    <definedName name="NEUMO_60MAS" localSheetId="3">Mar!#REF!</definedName>
    <definedName name="NEUMO_60MAS" localSheetId="5">May!#REF!</definedName>
    <definedName name="NEUMO_60MAS" localSheetId="12">Nov!#REF!</definedName>
    <definedName name="NEUMO_60MAS" localSheetId="10">Oct!#REF!</definedName>
    <definedName name="NEUMO_60MAS" localSheetId="9">Set!#REF!</definedName>
    <definedName name="NEUMO_60MAS" localSheetId="20">[1]ACUMULADO!#REF!</definedName>
    <definedName name="NEUMO_60MAS">ACUMULADO!#REF!</definedName>
    <definedName name="PAP" localSheetId="4">Abr!#REF!</definedName>
    <definedName name="PAP" localSheetId="8">Ago!#REF!</definedName>
    <definedName name="PAP" localSheetId="13">Dic!#REF!</definedName>
    <definedName name="PAP" localSheetId="1">Ene!#REF!</definedName>
    <definedName name="PAP" localSheetId="2">Feb!#REF!</definedName>
    <definedName name="PAP" localSheetId="7">Jul!#REF!</definedName>
    <definedName name="PAP" localSheetId="6">Jun!#REF!</definedName>
    <definedName name="PAP" localSheetId="3">Mar!#REF!</definedName>
    <definedName name="PAP" localSheetId="5">May!#REF!</definedName>
    <definedName name="PAP" localSheetId="12">Nov!#REF!</definedName>
    <definedName name="PAP" localSheetId="10">Oct!#REF!</definedName>
    <definedName name="PAP" localSheetId="9">Set!#REF!</definedName>
    <definedName name="PAP" localSheetId="20">[1]ACUMULADO!#REF!</definedName>
    <definedName name="PAP">ACUMULADO!#REF!</definedName>
    <definedName name="PAREJAS_PROTEGIDAS" localSheetId="4">Abr!#REF!</definedName>
    <definedName name="PAREJAS_PROTEGIDAS" localSheetId="8">Ago!#REF!</definedName>
    <definedName name="PAREJAS_PROTEGIDAS" localSheetId="13">Dic!#REF!</definedName>
    <definedName name="PAREJAS_PROTEGIDAS" localSheetId="1">Ene!#REF!</definedName>
    <definedName name="PAREJAS_PROTEGIDAS" localSheetId="2">Feb!#REF!</definedName>
    <definedName name="PAREJAS_PROTEGIDAS" localSheetId="7">Jul!#REF!</definedName>
    <definedName name="PAREJAS_PROTEGIDAS" localSheetId="6">Jun!#REF!</definedName>
    <definedName name="PAREJAS_PROTEGIDAS" localSheetId="3">Mar!#REF!</definedName>
    <definedName name="PAREJAS_PROTEGIDAS" localSheetId="5">May!#REF!</definedName>
    <definedName name="PAREJAS_PROTEGIDAS" localSheetId="12">Nov!#REF!</definedName>
    <definedName name="PAREJAS_PROTEGIDAS" localSheetId="10">Oct!#REF!</definedName>
    <definedName name="PAREJAS_PROTEGIDAS" localSheetId="9">Set!#REF!</definedName>
    <definedName name="PAREJAS_PROTEGIDAS" localSheetId="20">[1]ACUMULADO!#REF!</definedName>
    <definedName name="PAREJAS_PROTEGIDAS">ACUMULADO!#REF!</definedName>
    <definedName name="PERSONAS_MORDIDAS" localSheetId="4">Abr!#REF!</definedName>
    <definedName name="PERSONAS_MORDIDAS" localSheetId="8">Ago!#REF!</definedName>
    <definedName name="PERSONAS_MORDIDAS" localSheetId="13">Dic!#REF!</definedName>
    <definedName name="PERSONAS_MORDIDAS" localSheetId="1">Ene!#REF!</definedName>
    <definedName name="PERSONAS_MORDIDAS" localSheetId="2">Feb!#REF!</definedName>
    <definedName name="PERSONAS_MORDIDAS" localSheetId="7">Jul!#REF!</definedName>
    <definedName name="PERSONAS_MORDIDAS" localSheetId="6">Jun!#REF!</definedName>
    <definedName name="PERSONAS_MORDIDAS" localSheetId="3">Mar!#REF!</definedName>
    <definedName name="PERSONAS_MORDIDAS" localSheetId="5">May!#REF!</definedName>
    <definedName name="PERSONAS_MORDIDAS" localSheetId="12">Nov!#REF!</definedName>
    <definedName name="PERSONAS_MORDIDAS" localSheetId="10">Oct!#REF!</definedName>
    <definedName name="PERSONAS_MORDIDAS" localSheetId="9">Set!#REF!</definedName>
    <definedName name="PERSONAS_MORDIDAS" localSheetId="20">[1]ACUMULADO!#REF!</definedName>
    <definedName name="PERSONAS_MORDIDAS">ACUMULADO!#REF!</definedName>
    <definedName name="PERSONAS_MORDIDAS_CONTROLADAS" localSheetId="4">Abr!#REF!</definedName>
    <definedName name="PERSONAS_MORDIDAS_CONTROLADAS" localSheetId="8">Ago!#REF!</definedName>
    <definedName name="PERSONAS_MORDIDAS_CONTROLADAS" localSheetId="13">Dic!#REF!</definedName>
    <definedName name="PERSONAS_MORDIDAS_CONTROLADAS" localSheetId="1">Ene!#REF!</definedName>
    <definedName name="PERSONAS_MORDIDAS_CONTROLADAS" localSheetId="2">Feb!#REF!</definedName>
    <definedName name="PERSONAS_MORDIDAS_CONTROLADAS" localSheetId="7">Jul!#REF!</definedName>
    <definedName name="PERSONAS_MORDIDAS_CONTROLADAS" localSheetId="6">Jun!#REF!</definedName>
    <definedName name="PERSONAS_MORDIDAS_CONTROLADAS" localSheetId="3">Mar!#REF!</definedName>
    <definedName name="PERSONAS_MORDIDAS_CONTROLADAS" localSheetId="5">May!#REF!</definedName>
    <definedName name="PERSONAS_MORDIDAS_CONTROLADAS" localSheetId="12">Nov!#REF!</definedName>
    <definedName name="PERSONAS_MORDIDAS_CONTROLADAS" localSheetId="10">Oct!#REF!</definedName>
    <definedName name="PERSONAS_MORDIDAS_CONTROLADAS" localSheetId="9">Set!#REF!</definedName>
    <definedName name="PERSONAS_MORDIDAS_CONTROLADAS" localSheetId="20">[1]ACUMULADO!#REF!</definedName>
    <definedName name="PERSONAS_MORDIDAS_CONTROLADAS">ACUMULADO!#REF!</definedName>
    <definedName name="PERSONAS_MORDIDAS_INICIAN_TRATAMIENTO" localSheetId="4">Abr!#REF!</definedName>
    <definedName name="PERSONAS_MORDIDAS_INICIAN_TRATAMIENTO" localSheetId="8">Ago!#REF!</definedName>
    <definedName name="PERSONAS_MORDIDAS_INICIAN_TRATAMIENTO" localSheetId="13">Dic!#REF!</definedName>
    <definedName name="PERSONAS_MORDIDAS_INICIAN_TRATAMIENTO" localSheetId="1">Ene!#REF!</definedName>
    <definedName name="PERSONAS_MORDIDAS_INICIAN_TRATAMIENTO" localSheetId="2">Feb!#REF!</definedName>
    <definedName name="PERSONAS_MORDIDAS_INICIAN_TRATAMIENTO" localSheetId="7">Jul!#REF!</definedName>
    <definedName name="PERSONAS_MORDIDAS_INICIAN_TRATAMIENTO" localSheetId="6">Jun!#REF!</definedName>
    <definedName name="PERSONAS_MORDIDAS_INICIAN_TRATAMIENTO" localSheetId="3">Mar!#REF!</definedName>
    <definedName name="PERSONAS_MORDIDAS_INICIAN_TRATAMIENTO" localSheetId="5">May!#REF!</definedName>
    <definedName name="PERSONAS_MORDIDAS_INICIAN_TRATAMIENTO" localSheetId="12">Nov!#REF!</definedName>
    <definedName name="PERSONAS_MORDIDAS_INICIAN_TRATAMIENTO" localSheetId="10">Oct!#REF!</definedName>
    <definedName name="PERSONAS_MORDIDAS_INICIAN_TRATAMIENTO" localSheetId="9">Set!#REF!</definedName>
    <definedName name="PERSONAS_MORDIDAS_INICIAN_TRATAMIENTO" localSheetId="20">[1]ACUMULADO!#REF!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rint_Area" localSheetId="17">'ITS-VIH'!$L$1:$S$83</definedName>
    <definedName name="Print_Area" localSheetId="18">METAXENICAS!$L$1:$S$62</definedName>
    <definedName name="Print_Area" localSheetId="16">PROMSA!$L$1:$S$185</definedName>
    <definedName name="Print_Area" localSheetId="19">TBC!$L$1:$S$103</definedName>
    <definedName name="PUERPERAS_CONTROLADAS" localSheetId="4">Abr!#REF!</definedName>
    <definedName name="PUERPERAS_CONTROLADAS" localSheetId="8">Ago!#REF!</definedName>
    <definedName name="PUERPERAS_CONTROLADAS" localSheetId="13">Dic!#REF!</definedName>
    <definedName name="PUERPERAS_CONTROLADAS" localSheetId="1">Ene!#REF!</definedName>
    <definedName name="PUERPERAS_CONTROLADAS" localSheetId="2">Feb!#REF!</definedName>
    <definedName name="PUERPERAS_CONTROLADAS" localSheetId="7">Jul!#REF!</definedName>
    <definedName name="PUERPERAS_CONTROLADAS" localSheetId="6">Jun!#REF!</definedName>
    <definedName name="PUERPERAS_CONTROLADAS" localSheetId="3">Mar!#REF!</definedName>
    <definedName name="PUERPERAS_CONTROLADAS" localSheetId="5">May!#REF!</definedName>
    <definedName name="PUERPERAS_CONTROLADAS" localSheetId="12">Nov!#REF!</definedName>
    <definedName name="PUERPERAS_CONTROLADAS" localSheetId="10">Oct!#REF!</definedName>
    <definedName name="PUERPERAS_CONTROLADAS" localSheetId="9">Set!#REF!</definedName>
    <definedName name="PUERPERAS_CONTROLADAS" localSheetId="20">[1]ACUMULADO!#REF!</definedName>
    <definedName name="PUERPERAS_CONTROLADAS">ACUMULADO!#REF!</definedName>
    <definedName name="RABIA_CANINA" localSheetId="4">Abr!#REF!</definedName>
    <definedName name="RABIA_CANINA" localSheetId="8">Ago!#REF!</definedName>
    <definedName name="RABIA_CANINA" localSheetId="13">Dic!#REF!</definedName>
    <definedName name="RABIA_CANINA" localSheetId="1">Ene!#REF!</definedName>
    <definedName name="RABIA_CANINA" localSheetId="2">Feb!#REF!</definedName>
    <definedName name="RABIA_CANINA" localSheetId="7">Jul!#REF!</definedName>
    <definedName name="RABIA_CANINA" localSheetId="6">Jun!#REF!</definedName>
    <definedName name="RABIA_CANINA" localSheetId="3">Mar!#REF!</definedName>
    <definedName name="RABIA_CANINA" localSheetId="5">May!#REF!</definedName>
    <definedName name="RABIA_CANINA" localSheetId="12">Nov!#REF!</definedName>
    <definedName name="RABIA_CANINA" localSheetId="10">Oct!#REF!</definedName>
    <definedName name="RABIA_CANINA" localSheetId="9">Set!#REF!</definedName>
    <definedName name="RABIA_CANINA" localSheetId="20">[1]ACUMULADO!#REF!</definedName>
    <definedName name="RABIA_CANINA">ACUMULADO!#REF!</definedName>
    <definedName name="SEGUNDA_ATEN_DONT" localSheetId="4">Abr!#REF!</definedName>
    <definedName name="SEGUNDA_ATEN_DONT" localSheetId="8">Ago!#REF!</definedName>
    <definedName name="SEGUNDA_ATEN_DONT" localSheetId="13">Dic!#REF!</definedName>
    <definedName name="SEGUNDA_ATEN_DONT" localSheetId="1">Ene!#REF!</definedName>
    <definedName name="SEGUNDA_ATEN_DONT" localSheetId="2">Feb!#REF!</definedName>
    <definedName name="SEGUNDA_ATEN_DONT" localSheetId="7">Jul!#REF!</definedName>
    <definedName name="SEGUNDA_ATEN_DONT" localSheetId="6">Jun!#REF!</definedName>
    <definedName name="SEGUNDA_ATEN_DONT" localSheetId="3">Mar!#REF!</definedName>
    <definedName name="SEGUNDA_ATEN_DONT" localSheetId="5">May!#REF!</definedName>
    <definedName name="SEGUNDA_ATEN_DONT" localSheetId="12">Nov!#REF!</definedName>
    <definedName name="SEGUNDA_ATEN_DONT" localSheetId="10">Oct!#REF!</definedName>
    <definedName name="SEGUNDA_ATEN_DONT" localSheetId="9">Set!#REF!</definedName>
    <definedName name="SEGUNDA_ATEN_DONT" localSheetId="20">[1]ACUMULADO!#REF!</definedName>
    <definedName name="SEGUNDA_ATEN_DONT">ACUMULADO!#REF!</definedName>
    <definedName name="SESION_ENTRENAMIENTO_ADOLESCENTES" localSheetId="4">Abr!#REF!</definedName>
    <definedName name="SESION_ENTRENAMIENTO_ADOLESCENTES" localSheetId="8">Ago!#REF!</definedName>
    <definedName name="SESION_ENTRENAMIENTO_ADOLESCENTES" localSheetId="13">Dic!#REF!</definedName>
    <definedName name="SESION_ENTRENAMIENTO_ADOLESCENTES" localSheetId="1">Ene!#REF!</definedName>
    <definedName name="SESION_ENTRENAMIENTO_ADOLESCENTES" localSheetId="2">Feb!#REF!</definedName>
    <definedName name="SESION_ENTRENAMIENTO_ADOLESCENTES" localSheetId="7">Jul!#REF!</definedName>
    <definedName name="SESION_ENTRENAMIENTO_ADOLESCENTES" localSheetId="6">Jun!#REF!</definedName>
    <definedName name="SESION_ENTRENAMIENTO_ADOLESCENTES" localSheetId="3">Mar!#REF!</definedName>
    <definedName name="SESION_ENTRENAMIENTO_ADOLESCENTES" localSheetId="5">May!#REF!</definedName>
    <definedName name="SESION_ENTRENAMIENTO_ADOLESCENTES" localSheetId="12">Nov!#REF!</definedName>
    <definedName name="SESION_ENTRENAMIENTO_ADOLESCENTES" localSheetId="10">Oct!#REF!</definedName>
    <definedName name="SESION_ENTRENAMIENTO_ADOLESCENTES" localSheetId="9">Set!#REF!</definedName>
    <definedName name="SESION_ENTRENAMIENTO_ADOLESCENTES" localSheetId="20">#REF!</definedName>
    <definedName name="SESION_ENTRENAMIENTO_ADOLESCENTES">ACUMULADO!#REF!</definedName>
    <definedName name="SESION_ENTRENAMIENTO_NIÑOS" localSheetId="4">Abr!#REF!</definedName>
    <definedName name="SESION_ENTRENAMIENTO_NIÑOS" localSheetId="8">Ago!#REF!</definedName>
    <definedName name="SESION_ENTRENAMIENTO_NIÑOS" localSheetId="13">Dic!#REF!</definedName>
    <definedName name="SESION_ENTRENAMIENTO_NIÑOS" localSheetId="1">Ene!#REF!</definedName>
    <definedName name="SESION_ENTRENAMIENTO_NIÑOS" localSheetId="2">Feb!#REF!</definedName>
    <definedName name="SESION_ENTRENAMIENTO_NIÑOS" localSheetId="7">Jul!#REF!</definedName>
    <definedName name="SESION_ENTRENAMIENTO_NIÑOS" localSheetId="6">Jun!#REF!</definedName>
    <definedName name="SESION_ENTRENAMIENTO_NIÑOS" localSheetId="3">Mar!#REF!</definedName>
    <definedName name="SESION_ENTRENAMIENTO_NIÑOS" localSheetId="5">May!#REF!</definedName>
    <definedName name="SESION_ENTRENAMIENTO_NIÑOS" localSheetId="12">Nov!#REF!</definedName>
    <definedName name="SESION_ENTRENAMIENTO_NIÑOS" localSheetId="10">Oct!#REF!</definedName>
    <definedName name="SESION_ENTRENAMIENTO_NIÑOS" localSheetId="9">Set!#REF!</definedName>
    <definedName name="SESION_ENTRENAMIENTO_NIÑOS" localSheetId="20">#REF!</definedName>
    <definedName name="SESION_ENTRENAMIENTO_NIÑOS">ACUMULADO!#REF!</definedName>
    <definedName name="SIFILIS_REACTIVO_GESTANTE" localSheetId="4">Abr!#REF!</definedName>
    <definedName name="SIFILIS_REACTIVO_GESTANTE" localSheetId="8">Ago!#REF!</definedName>
    <definedName name="SIFILIS_REACTIVO_GESTANTE" localSheetId="13">Dic!#REF!</definedName>
    <definedName name="SIFILIS_REACTIVO_GESTANTE" localSheetId="1">Ene!#REF!</definedName>
    <definedName name="SIFILIS_REACTIVO_GESTANTE" localSheetId="2">Feb!#REF!</definedName>
    <definedName name="SIFILIS_REACTIVO_GESTANTE" localSheetId="7">Jul!#REF!</definedName>
    <definedName name="SIFILIS_REACTIVO_GESTANTE" localSheetId="6">Jun!#REF!</definedName>
    <definedName name="SIFILIS_REACTIVO_GESTANTE" localSheetId="3">Mar!#REF!</definedName>
    <definedName name="SIFILIS_REACTIVO_GESTANTE" localSheetId="5">May!#REF!</definedName>
    <definedName name="SIFILIS_REACTIVO_GESTANTE" localSheetId="12">Nov!#REF!</definedName>
    <definedName name="SIFILIS_REACTIVO_GESTANTE" localSheetId="10">Oct!#REF!</definedName>
    <definedName name="SIFILIS_REACTIVO_GESTANTE" localSheetId="9">Set!#REF!</definedName>
    <definedName name="SIFILIS_REACTIVO_GESTANTE" localSheetId="20">[1]ACUMULADO!#REF!</definedName>
    <definedName name="SIFILIS_REACTIVO_GESTANTE">ACUMULADO!#REF!</definedName>
    <definedName name="SRI" localSheetId="4">Abr!#REF!</definedName>
    <definedName name="SRI" localSheetId="8">Ago!#REF!</definedName>
    <definedName name="SRI" localSheetId="13">Dic!#REF!</definedName>
    <definedName name="SRI" localSheetId="1">Ene!#REF!</definedName>
    <definedName name="SRI" localSheetId="2">Feb!#REF!</definedName>
    <definedName name="SRI" localSheetId="7">Jul!#REF!</definedName>
    <definedName name="SRI" localSheetId="6">Jun!#REF!</definedName>
    <definedName name="SRI" localSheetId="3">Mar!#REF!</definedName>
    <definedName name="SRI" localSheetId="5">May!#REF!</definedName>
    <definedName name="SRI" localSheetId="12">Nov!#REF!</definedName>
    <definedName name="SRI" localSheetId="10">Oct!#REF!</definedName>
    <definedName name="SRI" localSheetId="9">Set!#REF!</definedName>
    <definedName name="SRI" localSheetId="20">[1]ACUMULADO!#REF!</definedName>
    <definedName name="SRI">ACUMULADO!#REF!</definedName>
    <definedName name="SUPLEMENTADA_HIERRO" localSheetId="4">Abr!#REF!</definedName>
    <definedName name="SUPLEMENTADA_HIERRO" localSheetId="8">Ago!#REF!</definedName>
    <definedName name="SUPLEMENTADA_HIERRO" localSheetId="13">Dic!#REF!</definedName>
    <definedName name="SUPLEMENTADA_HIERRO" localSheetId="1">Ene!#REF!</definedName>
    <definedName name="SUPLEMENTADA_HIERRO" localSheetId="2">Feb!#REF!</definedName>
    <definedName name="SUPLEMENTADA_HIERRO" localSheetId="7">Jul!#REF!</definedName>
    <definedName name="SUPLEMENTADA_HIERRO" localSheetId="6">Jun!#REF!</definedName>
    <definedName name="SUPLEMENTADA_HIERRO" localSheetId="3">Mar!#REF!</definedName>
    <definedName name="SUPLEMENTADA_HIERRO" localSheetId="5">May!#REF!</definedName>
    <definedName name="SUPLEMENTADA_HIERRO" localSheetId="12">Nov!#REF!</definedName>
    <definedName name="SUPLEMENTADA_HIERRO" localSheetId="10">Oct!#REF!</definedName>
    <definedName name="SUPLEMENTADA_HIERRO" localSheetId="9">Set!#REF!</definedName>
    <definedName name="SUPLEMENTADA_HIERRO" localSheetId="20">[1]ACUMULADO!#REF!</definedName>
    <definedName name="SUPLEMENTADA_HIERRO">ACUMULADO!#REF!</definedName>
    <definedName name="TAMIZAJE_CATARATA" localSheetId="4">Abr!#REF!</definedName>
    <definedName name="TAMIZAJE_CATARATA" localSheetId="8">Ago!#REF!</definedName>
    <definedName name="TAMIZAJE_CATARATA" localSheetId="13">Dic!#REF!</definedName>
    <definedName name="TAMIZAJE_CATARATA" localSheetId="1">Ene!#REF!</definedName>
    <definedName name="TAMIZAJE_CATARATA" localSheetId="2">Feb!#REF!</definedName>
    <definedName name="TAMIZAJE_CATARATA" localSheetId="7">Jul!#REF!</definedName>
    <definedName name="TAMIZAJE_CATARATA" localSheetId="6">Jun!#REF!</definedName>
    <definedName name="TAMIZAJE_CATARATA" localSheetId="3">Mar!#REF!</definedName>
    <definedName name="TAMIZAJE_CATARATA" localSheetId="5">May!#REF!</definedName>
    <definedName name="TAMIZAJE_CATARATA" localSheetId="12">Nov!#REF!</definedName>
    <definedName name="TAMIZAJE_CATARATA" localSheetId="10">Oct!#REF!</definedName>
    <definedName name="TAMIZAJE_CATARATA" localSheetId="9">Set!#REF!</definedName>
    <definedName name="TAMIZAJE_CATARATA" localSheetId="20">[1]ACUMULADO!#REF!</definedName>
    <definedName name="TAMIZAJE_CATARATA">ACUMULADO!#REF!</definedName>
    <definedName name="TAMIZAJE_DEPRE_ALVOHOL_CONDUCTA_SUICIDA" localSheetId="4">Abr!#REF!</definedName>
    <definedName name="TAMIZAJE_DEPRE_ALVOHOL_CONDUCTA_SUICIDA" localSheetId="8">Ago!#REF!</definedName>
    <definedName name="TAMIZAJE_DEPRE_ALVOHOL_CONDUCTA_SUICIDA" localSheetId="13">Dic!#REF!</definedName>
    <definedName name="TAMIZAJE_DEPRE_ALVOHOL_CONDUCTA_SUICIDA" localSheetId="1">Ene!#REF!</definedName>
    <definedName name="TAMIZAJE_DEPRE_ALVOHOL_CONDUCTA_SUICIDA" localSheetId="2">Feb!#REF!</definedName>
    <definedName name="TAMIZAJE_DEPRE_ALVOHOL_CONDUCTA_SUICIDA" localSheetId="7">Jul!#REF!</definedName>
    <definedName name="TAMIZAJE_DEPRE_ALVOHOL_CONDUCTA_SUICIDA" localSheetId="6">Jun!#REF!</definedName>
    <definedName name="TAMIZAJE_DEPRE_ALVOHOL_CONDUCTA_SUICIDA" localSheetId="3">Mar!#REF!</definedName>
    <definedName name="TAMIZAJE_DEPRE_ALVOHOL_CONDUCTA_SUICIDA" localSheetId="5">May!#REF!</definedName>
    <definedName name="TAMIZAJE_DEPRE_ALVOHOL_CONDUCTA_SUICIDA" localSheetId="12">Nov!#REF!</definedName>
    <definedName name="TAMIZAJE_DEPRE_ALVOHOL_CONDUCTA_SUICIDA" localSheetId="10">Oct!#REF!</definedName>
    <definedName name="TAMIZAJE_DEPRE_ALVOHOL_CONDUCTA_SUICIDA" localSheetId="9">Set!#REF!</definedName>
    <definedName name="TAMIZAJE_DEPRE_ALVOHOL_CONDUCTA_SUICIDA" localSheetId="20">#REF!</definedName>
    <definedName name="TAMIZAJE_DEPRE_ALVOHOL_CONDUCTA_SUICIDA">ACUMULADO!#REF!</definedName>
    <definedName name="TAMIZAJE_GLAUCOMA" localSheetId="4">Abr!#REF!</definedName>
    <definedName name="TAMIZAJE_GLAUCOMA" localSheetId="8">Ago!#REF!</definedName>
    <definedName name="TAMIZAJE_GLAUCOMA" localSheetId="13">Dic!#REF!</definedName>
    <definedName name="TAMIZAJE_GLAUCOMA" localSheetId="1">Ene!#REF!</definedName>
    <definedName name="TAMIZAJE_GLAUCOMA" localSheetId="2">Feb!#REF!</definedName>
    <definedName name="TAMIZAJE_GLAUCOMA" localSheetId="7">Jul!#REF!</definedName>
    <definedName name="TAMIZAJE_GLAUCOMA" localSheetId="6">Jun!#REF!</definedName>
    <definedName name="TAMIZAJE_GLAUCOMA" localSheetId="3">Mar!#REF!</definedName>
    <definedName name="TAMIZAJE_GLAUCOMA" localSheetId="5">May!#REF!</definedName>
    <definedName name="TAMIZAJE_GLAUCOMA" localSheetId="12">Nov!#REF!</definedName>
    <definedName name="TAMIZAJE_GLAUCOMA" localSheetId="10">Oct!#REF!</definedName>
    <definedName name="TAMIZAJE_GLAUCOMA" localSheetId="9">Set!#REF!</definedName>
    <definedName name="TAMIZAJE_GLAUCOMA" localSheetId="20">[1]ACUMULADO!#REF!</definedName>
    <definedName name="TAMIZAJE_GLAUCOMA">ACUMULADO!#REF!</definedName>
    <definedName name="TAMIZAJE_VIF" localSheetId="4">Abr!#REF!</definedName>
    <definedName name="TAMIZAJE_VIF" localSheetId="8">Ago!#REF!</definedName>
    <definedName name="TAMIZAJE_VIF" localSheetId="13">Dic!#REF!</definedName>
    <definedName name="TAMIZAJE_VIF" localSheetId="1">Ene!#REF!</definedName>
    <definedName name="TAMIZAJE_VIF" localSheetId="2">Feb!#REF!</definedName>
    <definedName name="TAMIZAJE_VIF" localSheetId="7">Jul!#REF!</definedName>
    <definedName name="TAMIZAJE_VIF" localSheetId="6">Jun!#REF!</definedName>
    <definedName name="TAMIZAJE_VIF" localSheetId="3">Mar!#REF!</definedName>
    <definedName name="TAMIZAJE_VIF" localSheetId="5">May!#REF!</definedName>
    <definedName name="TAMIZAJE_VIF" localSheetId="12">Nov!#REF!</definedName>
    <definedName name="TAMIZAJE_VIF" localSheetId="10">Oct!#REF!</definedName>
    <definedName name="TAMIZAJE_VIF" localSheetId="9">Set!#REF!</definedName>
    <definedName name="TAMIZAJE_VIF" localSheetId="20">#REF!</definedName>
    <definedName name="TAMIZAJE_VIF">ACUMULADO!#REF!</definedName>
    <definedName name="TAMIZAJE_VIF_0_17" localSheetId="4">Abr!#REF!</definedName>
    <definedName name="TAMIZAJE_VIF_0_17" localSheetId="8">Ago!#REF!</definedName>
    <definedName name="TAMIZAJE_VIF_0_17" localSheetId="13">Dic!#REF!</definedName>
    <definedName name="TAMIZAJE_VIF_0_17" localSheetId="1">Ene!#REF!</definedName>
    <definedName name="TAMIZAJE_VIF_0_17" localSheetId="2">Feb!#REF!</definedName>
    <definedName name="TAMIZAJE_VIF_0_17" localSheetId="7">Jul!#REF!</definedName>
    <definedName name="TAMIZAJE_VIF_0_17" localSheetId="6">Jun!#REF!</definedName>
    <definedName name="TAMIZAJE_VIF_0_17" localSheetId="3">Mar!#REF!</definedName>
    <definedName name="TAMIZAJE_VIF_0_17" localSheetId="5">May!#REF!</definedName>
    <definedName name="TAMIZAJE_VIF_0_17" localSheetId="12">Nov!#REF!</definedName>
    <definedName name="TAMIZAJE_VIF_0_17" localSheetId="10">Oct!#REF!</definedName>
    <definedName name="TAMIZAJE_VIF_0_17" localSheetId="9">Set!#REF!</definedName>
    <definedName name="TAMIZAJE_VIF_0_17" localSheetId="20">#REF!</definedName>
    <definedName name="TAMIZAJE_VIF_0_17">ACUMULADO!#REF!</definedName>
    <definedName name="TAMIZAJE_VIH_ITS" localSheetId="4">Abr!#REF!</definedName>
    <definedName name="TAMIZAJE_VIH_ITS" localSheetId="8">Ago!#REF!</definedName>
    <definedName name="TAMIZAJE_VIH_ITS" localSheetId="13">Dic!#REF!</definedName>
    <definedName name="TAMIZAJE_VIH_ITS" localSheetId="1">Ene!#REF!</definedName>
    <definedName name="TAMIZAJE_VIH_ITS" localSheetId="2">Feb!#REF!</definedName>
    <definedName name="TAMIZAJE_VIH_ITS" localSheetId="7">Jul!#REF!</definedName>
    <definedName name="TAMIZAJE_VIH_ITS" localSheetId="6">Jun!#REF!</definedName>
    <definedName name="TAMIZAJE_VIH_ITS" localSheetId="3">Mar!#REF!</definedName>
    <definedName name="TAMIZAJE_VIH_ITS" localSheetId="5">May!#REF!</definedName>
    <definedName name="TAMIZAJE_VIH_ITS" localSheetId="12">Nov!#REF!</definedName>
    <definedName name="TAMIZAJE_VIH_ITS" localSheetId="10">Oct!#REF!</definedName>
    <definedName name="TAMIZAJE_VIH_ITS" localSheetId="9">Set!#REF!</definedName>
    <definedName name="TAMIZAJE_VIH_ITS" localSheetId="20">[1]ACUMULADO!#REF!</definedName>
    <definedName name="TAMIZAJE_VIH_ITS">ACUMULADO!#REF!</definedName>
    <definedName name="TITULO_GRAFICO" localSheetId="20">ZOONOSIS!$A$5</definedName>
    <definedName name="TITULO_GRAFICO">#REF!</definedName>
    <definedName name="TTO_ANSIEDAD" localSheetId="4">Abr!#REF!</definedName>
    <definedName name="TTO_ANSIEDAD" localSheetId="8">Ago!#REF!</definedName>
    <definedName name="TTO_ANSIEDAD" localSheetId="13">Dic!#REF!</definedName>
    <definedName name="TTO_ANSIEDAD" localSheetId="1">Ene!#REF!</definedName>
    <definedName name="TTO_ANSIEDAD" localSheetId="2">Feb!#REF!</definedName>
    <definedName name="TTO_ANSIEDAD" localSheetId="7">Jul!#REF!</definedName>
    <definedName name="TTO_ANSIEDAD" localSheetId="6">Jun!#REF!</definedName>
    <definedName name="TTO_ANSIEDAD" localSheetId="3">Mar!#REF!</definedName>
    <definedName name="TTO_ANSIEDAD" localSheetId="5">May!#REF!</definedName>
    <definedName name="TTO_ANSIEDAD" localSheetId="12">Nov!#REF!</definedName>
    <definedName name="TTO_ANSIEDAD" localSheetId="10">Oct!#REF!</definedName>
    <definedName name="TTO_ANSIEDAD" localSheetId="9">Set!#REF!</definedName>
    <definedName name="TTO_ANSIEDAD" localSheetId="20">#REF!</definedName>
    <definedName name="TTO_ANSIEDAD">ACUMULADO!#REF!</definedName>
    <definedName name="TTO_COMPLETO_LEIHS" localSheetId="4">Abr!#REF!</definedName>
    <definedName name="TTO_COMPLETO_LEIHS" localSheetId="8">Ago!#REF!</definedName>
    <definedName name="TTO_COMPLETO_LEIHS" localSheetId="13">Dic!#REF!</definedName>
    <definedName name="TTO_COMPLETO_LEIHS" localSheetId="1">Ene!#REF!</definedName>
    <definedName name="TTO_COMPLETO_LEIHS" localSheetId="2">Feb!#REF!</definedName>
    <definedName name="TTO_COMPLETO_LEIHS" localSheetId="7">Jul!#REF!</definedName>
    <definedName name="TTO_COMPLETO_LEIHS" localSheetId="6">Jun!#REF!</definedName>
    <definedName name="TTO_COMPLETO_LEIHS" localSheetId="3">Mar!#REF!</definedName>
    <definedName name="TTO_COMPLETO_LEIHS" localSheetId="5">May!#REF!</definedName>
    <definedName name="TTO_COMPLETO_LEIHS" localSheetId="12">Nov!#REF!</definedName>
    <definedName name="TTO_COMPLETO_LEIHS" localSheetId="10">Oct!#REF!</definedName>
    <definedName name="TTO_COMPLETO_LEIHS" localSheetId="9">Set!#REF!</definedName>
    <definedName name="TTO_COMPLETO_LEIHS" localSheetId="20">#REF!</definedName>
    <definedName name="TTO_COMPLETO_LEIHS">ACUMULADO!#REF!</definedName>
    <definedName name="TTO_CONDUCTA_SUICIDA" localSheetId="4">Abr!#REF!</definedName>
    <definedName name="TTO_CONDUCTA_SUICIDA" localSheetId="8">Ago!#REF!</definedName>
    <definedName name="TTO_CONDUCTA_SUICIDA" localSheetId="13">Dic!#REF!</definedName>
    <definedName name="TTO_CONDUCTA_SUICIDA" localSheetId="1">Ene!#REF!</definedName>
    <definedName name="TTO_CONDUCTA_SUICIDA" localSheetId="2">Feb!#REF!</definedName>
    <definedName name="TTO_CONDUCTA_SUICIDA" localSheetId="7">Jul!#REF!</definedName>
    <definedName name="TTO_CONDUCTA_SUICIDA" localSheetId="6">Jun!#REF!</definedName>
    <definedName name="TTO_CONDUCTA_SUICIDA" localSheetId="3">Mar!#REF!</definedName>
    <definedName name="TTO_CONDUCTA_SUICIDA" localSheetId="5">May!#REF!</definedName>
    <definedName name="TTO_CONDUCTA_SUICIDA" localSheetId="12">Nov!#REF!</definedName>
    <definedName name="TTO_CONDUCTA_SUICIDA" localSheetId="10">Oct!#REF!</definedName>
    <definedName name="TTO_CONDUCTA_SUICIDA" localSheetId="9">Set!#REF!</definedName>
    <definedName name="TTO_CONDUCTA_SUICIDA" localSheetId="20">#REF!</definedName>
    <definedName name="TTO_CONDUCTA_SUICIDA">ACUMULADO!#REF!</definedName>
    <definedName name="TTO_DEPRESION" localSheetId="4">Abr!#REF!</definedName>
    <definedName name="TTO_DEPRESION" localSheetId="8">Ago!#REF!</definedName>
    <definedName name="TTO_DEPRESION" localSheetId="13">Dic!#REF!</definedName>
    <definedName name="TTO_DEPRESION" localSheetId="1">Ene!#REF!</definedName>
    <definedName name="TTO_DEPRESION" localSheetId="2">Feb!#REF!</definedName>
    <definedName name="TTO_DEPRESION" localSheetId="7">Jul!#REF!</definedName>
    <definedName name="TTO_DEPRESION" localSheetId="6">Jun!#REF!</definedName>
    <definedName name="TTO_DEPRESION" localSheetId="3">Mar!#REF!</definedName>
    <definedName name="TTO_DEPRESION" localSheetId="5">May!#REF!</definedName>
    <definedName name="TTO_DEPRESION" localSheetId="12">Nov!#REF!</definedName>
    <definedName name="TTO_DEPRESION" localSheetId="10">Oct!#REF!</definedName>
    <definedName name="TTO_DEPRESION" localSheetId="9">Set!#REF!</definedName>
    <definedName name="TTO_DEPRESION" localSheetId="20">#REF!</definedName>
    <definedName name="TTO_DEPRESION">ACUMULADO!#REF!</definedName>
    <definedName name="TTO_MALTRATO_0_17" localSheetId="4">Abr!#REF!</definedName>
    <definedName name="TTO_MALTRATO_0_17" localSheetId="8">Ago!#REF!</definedName>
    <definedName name="TTO_MALTRATO_0_17" localSheetId="13">Dic!#REF!</definedName>
    <definedName name="TTO_MALTRATO_0_17" localSheetId="1">Ene!#REF!</definedName>
    <definedName name="TTO_MALTRATO_0_17" localSheetId="2">Feb!#REF!</definedName>
    <definedName name="TTO_MALTRATO_0_17" localSheetId="7">Jul!#REF!</definedName>
    <definedName name="TTO_MALTRATO_0_17" localSheetId="6">Jun!#REF!</definedName>
    <definedName name="TTO_MALTRATO_0_17" localSheetId="3">Mar!#REF!</definedName>
    <definedName name="TTO_MALTRATO_0_17" localSheetId="5">May!#REF!</definedName>
    <definedName name="TTO_MALTRATO_0_17" localSheetId="12">Nov!#REF!</definedName>
    <definedName name="TTO_MALTRATO_0_17" localSheetId="10">Oct!#REF!</definedName>
    <definedName name="TTO_MALTRATO_0_17" localSheetId="9">Set!#REF!</definedName>
    <definedName name="TTO_MALTRATO_0_17" localSheetId="20">#REF!</definedName>
    <definedName name="TTO_MALTRATO_0_17">ACUMULADO!#REF!</definedName>
    <definedName name="TTO_SIFILIS_GESTANTE" localSheetId="4">Abr!#REF!</definedName>
    <definedName name="TTO_SIFILIS_GESTANTE" localSheetId="8">Ago!#REF!</definedName>
    <definedName name="TTO_SIFILIS_GESTANTE" localSheetId="13">Dic!#REF!</definedName>
    <definedName name="TTO_SIFILIS_GESTANTE" localSheetId="1">Ene!#REF!</definedName>
    <definedName name="TTO_SIFILIS_GESTANTE" localSheetId="2">Feb!#REF!</definedName>
    <definedName name="TTO_SIFILIS_GESTANTE" localSheetId="7">Jul!#REF!</definedName>
    <definedName name="TTO_SIFILIS_GESTANTE" localSheetId="6">Jun!#REF!</definedName>
    <definedName name="TTO_SIFILIS_GESTANTE" localSheetId="3">Mar!#REF!</definedName>
    <definedName name="TTO_SIFILIS_GESTANTE" localSheetId="5">May!#REF!</definedName>
    <definedName name="TTO_SIFILIS_GESTANTE" localSheetId="12">Nov!#REF!</definedName>
    <definedName name="TTO_SIFILIS_GESTANTE" localSheetId="10">Oct!#REF!</definedName>
    <definedName name="TTO_SIFILIS_GESTANTE" localSheetId="9">Set!#REF!</definedName>
    <definedName name="TTO_SIFILIS_GESTANTE" localSheetId="20">[1]ACUMULADO!#REF!</definedName>
    <definedName name="TTO_SIFILIS_GESTANTE">ACUMULADO!#REF!</definedName>
    <definedName name="TTO_TRANSTORNO_AUTISTA_0_17" localSheetId="4">Abr!#REF!</definedName>
    <definedName name="TTO_TRANSTORNO_AUTISTA_0_17" localSheetId="8">Ago!#REF!</definedName>
    <definedName name="TTO_TRANSTORNO_AUTISTA_0_17" localSheetId="13">Dic!#REF!</definedName>
    <definedName name="TTO_TRANSTORNO_AUTISTA_0_17" localSheetId="1">Ene!#REF!</definedName>
    <definedName name="TTO_TRANSTORNO_AUTISTA_0_17" localSheetId="2">Feb!#REF!</definedName>
    <definedName name="TTO_TRANSTORNO_AUTISTA_0_17" localSheetId="7">Jul!#REF!</definedName>
    <definedName name="TTO_TRANSTORNO_AUTISTA_0_17" localSheetId="6">Jun!#REF!</definedName>
    <definedName name="TTO_TRANSTORNO_AUTISTA_0_17" localSheetId="3">Mar!#REF!</definedName>
    <definedName name="TTO_TRANSTORNO_AUTISTA_0_17" localSheetId="5">May!#REF!</definedName>
    <definedName name="TTO_TRANSTORNO_AUTISTA_0_17" localSheetId="12">Nov!#REF!</definedName>
    <definedName name="TTO_TRANSTORNO_AUTISTA_0_17" localSheetId="10">Oct!#REF!</definedName>
    <definedName name="TTO_TRANSTORNO_AUTISTA_0_17" localSheetId="9">Set!#REF!</definedName>
    <definedName name="TTO_TRANSTORNO_AUTISTA_0_17" localSheetId="20">#REF!</definedName>
    <definedName name="TTO_TRANSTORNO_AUTISTA_0_17">ACUMULADO!#REF!</definedName>
    <definedName name="TTO_TRANSTORNOS_MENTALES_0_17" localSheetId="4">Abr!#REF!</definedName>
    <definedName name="TTO_TRANSTORNOS_MENTALES_0_17" localSheetId="8">Ago!#REF!</definedName>
    <definedName name="TTO_TRANSTORNOS_MENTALES_0_17" localSheetId="13">Dic!#REF!</definedName>
    <definedName name="TTO_TRANSTORNOS_MENTALES_0_17" localSheetId="1">Ene!#REF!</definedName>
    <definedName name="TTO_TRANSTORNOS_MENTALES_0_17" localSheetId="2">Feb!#REF!</definedName>
    <definedName name="TTO_TRANSTORNOS_MENTALES_0_17" localSheetId="7">Jul!#REF!</definedName>
    <definedName name="TTO_TRANSTORNOS_MENTALES_0_17" localSheetId="6">Jun!#REF!</definedName>
    <definedName name="TTO_TRANSTORNOS_MENTALES_0_17" localSheetId="3">Mar!#REF!</definedName>
    <definedName name="TTO_TRANSTORNOS_MENTALES_0_17" localSheetId="5">May!#REF!</definedName>
    <definedName name="TTO_TRANSTORNOS_MENTALES_0_17" localSheetId="12">Nov!#REF!</definedName>
    <definedName name="TTO_TRANSTORNOS_MENTALES_0_17" localSheetId="10">Oct!#REF!</definedName>
    <definedName name="TTO_TRANSTORNOS_MENTALES_0_17" localSheetId="9">Set!#REF!</definedName>
    <definedName name="TTO_TRANSTORNOS_MENTALES_0_17" localSheetId="20">#REF!</definedName>
    <definedName name="TTO_TRANSTORNOS_MENTALES_0_17">ACUMULADO!#REF!</definedName>
    <definedName name="TTO_VIF" localSheetId="4">Abr!#REF!</definedName>
    <definedName name="TTO_VIF" localSheetId="8">Ago!#REF!</definedName>
    <definedName name="TTO_VIF" localSheetId="13">Dic!#REF!</definedName>
    <definedName name="TTO_VIF" localSheetId="1">Ene!#REF!</definedName>
    <definedName name="TTO_VIF" localSheetId="2">Feb!#REF!</definedName>
    <definedName name="TTO_VIF" localSheetId="7">Jul!#REF!</definedName>
    <definedName name="TTO_VIF" localSheetId="6">Jun!#REF!</definedName>
    <definedName name="TTO_VIF" localSheetId="3">Mar!#REF!</definedName>
    <definedName name="TTO_VIF" localSheetId="5">May!#REF!</definedName>
    <definedName name="TTO_VIF" localSheetId="12">Nov!#REF!</definedName>
    <definedName name="TTO_VIF" localSheetId="10">Oct!#REF!</definedName>
    <definedName name="TTO_VIF" localSheetId="9">Set!#REF!</definedName>
    <definedName name="TTO_VIF" localSheetId="20">#REF!</definedName>
    <definedName name="TTO_VIF">ACUMULADO!#REF!</definedName>
    <definedName name="VALORACION_CLINICA_60MAS" localSheetId="4">Abr!#REF!</definedName>
    <definedName name="VALORACION_CLINICA_60MAS" localSheetId="8">Ago!#REF!</definedName>
    <definedName name="VALORACION_CLINICA_60MAS" localSheetId="13">Dic!#REF!</definedName>
    <definedName name="VALORACION_CLINICA_60MAS" localSheetId="1">Ene!#REF!</definedName>
    <definedName name="VALORACION_CLINICA_60MAS" localSheetId="2">Feb!#REF!</definedName>
    <definedName name="VALORACION_CLINICA_60MAS" localSheetId="7">Jul!#REF!</definedName>
    <definedName name="VALORACION_CLINICA_60MAS" localSheetId="6">Jun!#REF!</definedName>
    <definedName name="VALORACION_CLINICA_60MAS" localSheetId="3">Mar!#REF!</definedName>
    <definedName name="VALORACION_CLINICA_60MAS" localSheetId="5">May!#REF!</definedName>
    <definedName name="VALORACION_CLINICA_60MAS" localSheetId="12">Nov!#REF!</definedName>
    <definedName name="VALORACION_CLINICA_60MAS" localSheetId="10">Oct!#REF!</definedName>
    <definedName name="VALORACION_CLINICA_60MAS" localSheetId="9">Set!#REF!</definedName>
    <definedName name="VALORACION_CLINICA_60MAS" localSheetId="20">[1]ACUMULADO!#REF!</definedName>
    <definedName name="VALORACION_CLINICA_60MAS">ACUMULADO!#REF!</definedName>
    <definedName name="VIH_REACTIVO" localSheetId="4">Abr!#REF!</definedName>
    <definedName name="VIH_REACTIVO" localSheetId="8">Ago!#REF!</definedName>
    <definedName name="VIH_REACTIVO" localSheetId="13">Dic!#REF!</definedName>
    <definedName name="VIH_REACTIVO" localSheetId="1">Ene!#REF!</definedName>
    <definedName name="VIH_REACTIVO" localSheetId="2">Feb!#REF!</definedName>
    <definedName name="VIH_REACTIVO" localSheetId="7">Jul!#REF!</definedName>
    <definedName name="VIH_REACTIVO" localSheetId="6">Jun!#REF!</definedName>
    <definedName name="VIH_REACTIVO" localSheetId="3">Mar!#REF!</definedName>
    <definedName name="VIH_REACTIVO" localSheetId="5">May!#REF!</definedName>
    <definedName name="VIH_REACTIVO" localSheetId="12">Nov!#REF!</definedName>
    <definedName name="VIH_REACTIVO" localSheetId="10">Oct!#REF!</definedName>
    <definedName name="VIH_REACTIVO" localSheetId="9">Set!#REF!</definedName>
    <definedName name="VIH_REACTIVO" localSheetId="20">[1]ACUMULADO!#REF!</definedName>
    <definedName name="VIH_REACTIVO">ACUMULADO!#REF!</definedName>
    <definedName name="VPH_9ANIOS" localSheetId="4">Abr!#REF!</definedName>
    <definedName name="VPH_9ANIOS" localSheetId="8">Ago!#REF!</definedName>
    <definedName name="VPH_9ANIOS" localSheetId="13">Dic!#REF!</definedName>
    <definedName name="VPH_9ANIOS" localSheetId="1">Ene!#REF!</definedName>
    <definedName name="VPH_9ANIOS" localSheetId="2">Feb!#REF!</definedName>
    <definedName name="VPH_9ANIOS" localSheetId="7">Jul!#REF!</definedName>
    <definedName name="VPH_9ANIOS" localSheetId="6">Jun!#REF!</definedName>
    <definedName name="VPH_9ANIOS" localSheetId="3">Mar!#REF!</definedName>
    <definedName name="VPH_9ANIOS" localSheetId="5">May!#REF!</definedName>
    <definedName name="VPH_9ANIOS" localSheetId="12">Nov!#REF!</definedName>
    <definedName name="VPH_9ANIOS" localSheetId="10">Oct!#REF!</definedName>
    <definedName name="VPH_9ANIOS" localSheetId="9">Set!#REF!</definedName>
    <definedName name="VPH_9ANIOS" localSheetId="20">[1]ACUMULADO!#REF!</definedName>
    <definedName name="VPH_9ANIOS">ACUMULADO!#REF!</definedName>
    <definedName name="ZOONOSIS">[3]ACUMULADO!#REF!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60" i="82" l="1"/>
  <c r="BD59" i="82"/>
  <c r="BD58" i="82"/>
  <c r="BD57" i="82"/>
  <c r="BD56" i="82"/>
  <c r="BD55" i="82"/>
  <c r="BD54" i="82"/>
  <c r="BD53" i="82"/>
  <c r="BD52" i="82"/>
  <c r="BD51" i="82"/>
  <c r="BD50" i="82"/>
  <c r="BD49" i="82"/>
  <c r="BD48" i="82"/>
  <c r="BD47" i="82"/>
  <c r="BD46" i="82"/>
  <c r="BD45" i="82"/>
  <c r="BD44" i="82"/>
  <c r="BD43" i="82"/>
  <c r="BD42" i="82"/>
  <c r="BD41" i="82"/>
  <c r="BD40" i="82"/>
  <c r="BD39" i="82"/>
  <c r="BD38" i="82"/>
  <c r="BD37" i="82"/>
  <c r="BD36" i="82"/>
  <c r="BD35" i="82"/>
  <c r="BD34" i="82"/>
  <c r="BD33" i="82"/>
  <c r="BD32" i="82"/>
  <c r="BD31" i="82"/>
  <c r="BD30" i="82"/>
  <c r="BD29" i="82"/>
  <c r="BD28" i="82"/>
  <c r="BD27" i="82"/>
  <c r="BD26" i="82"/>
  <c r="BD25" i="82"/>
  <c r="BD24" i="82"/>
  <c r="BD23" i="82"/>
  <c r="BD22" i="82"/>
  <c r="BD21" i="82"/>
  <c r="BD20" i="82"/>
  <c r="BD19" i="82"/>
  <c r="BD18" i="82"/>
  <c r="BD17" i="82"/>
  <c r="BD16" i="82"/>
  <c r="BD15" i="82"/>
  <c r="BD14" i="82"/>
  <c r="BD13" i="82"/>
  <c r="BD12" i="82"/>
  <c r="BD11" i="82"/>
  <c r="BD10" i="82"/>
  <c r="BD9" i="82"/>
  <c r="BD7" i="82"/>
  <c r="BD6" i="82"/>
  <c r="BD5" i="82"/>
  <c r="BD4" i="82"/>
  <c r="BE8" i="82"/>
  <c r="BA5" i="81"/>
  <c r="BA6" i="81"/>
  <c r="BA7" i="81"/>
  <c r="BA8" i="81"/>
  <c r="BA9" i="81"/>
  <c r="BA10" i="81"/>
  <c r="BA11" i="81"/>
  <c r="BA12" i="81"/>
  <c r="BA13" i="81"/>
  <c r="BA14" i="81"/>
  <c r="BA15" i="81"/>
  <c r="BA16" i="81"/>
  <c r="BA17" i="81"/>
  <c r="BA18" i="81"/>
  <c r="BA19" i="81"/>
  <c r="BA20" i="81"/>
  <c r="BA21" i="81"/>
  <c r="BA22" i="81"/>
  <c r="BA23" i="81"/>
  <c r="BA24" i="81"/>
  <c r="BA25" i="81"/>
  <c r="BA26" i="81"/>
  <c r="BA27" i="81"/>
  <c r="BA28" i="81"/>
  <c r="BA29" i="81"/>
  <c r="BA30" i="81"/>
  <c r="BA31" i="81"/>
  <c r="BA32" i="81"/>
  <c r="BA33" i="81"/>
  <c r="BA34" i="81"/>
  <c r="BA35" i="81"/>
  <c r="BA36" i="81"/>
  <c r="BA37" i="81"/>
  <c r="BA38" i="81"/>
  <c r="BA39" i="81"/>
  <c r="BA40" i="81"/>
  <c r="BA41" i="81"/>
  <c r="BA42" i="81"/>
  <c r="BA43" i="81"/>
  <c r="BA44" i="81"/>
  <c r="BA45" i="81"/>
  <c r="BA46" i="81"/>
  <c r="BA47" i="81"/>
  <c r="BA48" i="81"/>
  <c r="BA49" i="81"/>
  <c r="BA50" i="81"/>
  <c r="BA51" i="81"/>
  <c r="BA52" i="81"/>
  <c r="BA53" i="81"/>
  <c r="BA54" i="81"/>
  <c r="BA55" i="81"/>
  <c r="BA56" i="81"/>
  <c r="BA57" i="81"/>
  <c r="BA58" i="81"/>
  <c r="BA59" i="81"/>
  <c r="BA60" i="81"/>
  <c r="BA4" i="81"/>
  <c r="BE8" i="81"/>
  <c r="AX4" i="80"/>
  <c r="AW4" i="80"/>
  <c r="AZ4" i="80"/>
  <c r="BC4" i="80"/>
  <c r="BA25" i="80"/>
  <c r="BA26" i="80"/>
  <c r="BA27" i="80"/>
  <c r="BA28" i="80"/>
  <c r="BA29" i="80"/>
  <c r="BA30" i="80"/>
  <c r="BA31" i="80"/>
  <c r="BA32" i="80"/>
  <c r="BA33" i="80"/>
  <c r="BA34" i="80"/>
  <c r="BA35" i="80"/>
  <c r="BA36" i="80"/>
  <c r="BA37" i="80"/>
  <c r="BA38" i="80"/>
  <c r="BA39" i="80"/>
  <c r="BA40" i="80"/>
  <c r="BA41" i="80"/>
  <c r="BA42" i="80"/>
  <c r="BA43" i="80"/>
  <c r="BA44" i="80"/>
  <c r="BA45" i="80"/>
  <c r="BA46" i="80"/>
  <c r="BA47" i="80"/>
  <c r="BA48" i="80"/>
  <c r="BA49" i="80"/>
  <c r="BA50" i="80"/>
  <c r="BA51" i="80"/>
  <c r="BA52" i="80"/>
  <c r="BA53" i="80"/>
  <c r="BA54" i="80"/>
  <c r="BA55" i="80"/>
  <c r="BA56" i="80"/>
  <c r="BA57" i="80"/>
  <c r="BA58" i="80"/>
  <c r="BA59" i="80"/>
  <c r="BA60" i="80"/>
  <c r="BA5" i="80"/>
  <c r="BA6" i="80"/>
  <c r="BA7" i="80"/>
  <c r="BA8" i="80"/>
  <c r="BE8" i="80" s="1"/>
  <c r="BA9" i="80"/>
  <c r="BA10" i="80"/>
  <c r="BA11" i="80"/>
  <c r="BA12" i="80"/>
  <c r="BA13" i="80"/>
  <c r="BA14" i="80"/>
  <c r="BA15" i="80"/>
  <c r="BA16" i="80"/>
  <c r="BA17" i="80"/>
  <c r="BA18" i="80"/>
  <c r="BA19" i="80"/>
  <c r="BA20" i="80"/>
  <c r="BA21" i="80"/>
  <c r="BA22" i="80"/>
  <c r="BA23" i="80"/>
  <c r="BA24" i="80"/>
  <c r="BA4" i="80"/>
  <c r="BD4" i="80"/>
  <c r="BE8" i="79" l="1"/>
  <c r="AV5" i="78"/>
  <c r="AW5" i="78"/>
  <c r="AX5" i="78"/>
  <c r="AY5" i="78"/>
  <c r="AZ5" i="78"/>
  <c r="BA5" i="78"/>
  <c r="BB5" i="78"/>
  <c r="BC5" i="78"/>
  <c r="BD5" i="78"/>
  <c r="AV6" i="78"/>
  <c r="AW6" i="78"/>
  <c r="AX6" i="78"/>
  <c r="AY6" i="78"/>
  <c r="AZ6" i="78"/>
  <c r="BA6" i="78"/>
  <c r="BB6" i="78"/>
  <c r="BC6" i="78"/>
  <c r="BD6" i="78"/>
  <c r="AV7" i="78"/>
  <c r="AW7" i="78"/>
  <c r="AX7" i="78"/>
  <c r="AY7" i="78"/>
  <c r="AZ7" i="78"/>
  <c r="BA7" i="78"/>
  <c r="BB7" i="78"/>
  <c r="BC7" i="78"/>
  <c r="BD7" i="78"/>
  <c r="AV8" i="78"/>
  <c r="AW8" i="78"/>
  <c r="AX8" i="78"/>
  <c r="AY8" i="78"/>
  <c r="AZ8" i="78"/>
  <c r="BA8" i="78"/>
  <c r="BB8" i="78"/>
  <c r="BC8" i="78"/>
  <c r="BD8" i="78"/>
  <c r="AV9" i="78"/>
  <c r="AW9" i="78"/>
  <c r="AX9" i="78"/>
  <c r="AY9" i="78"/>
  <c r="AZ9" i="78"/>
  <c r="BA9" i="78"/>
  <c r="BB9" i="78"/>
  <c r="BC9" i="78"/>
  <c r="BD9" i="78"/>
  <c r="AV10" i="78"/>
  <c r="AW10" i="78"/>
  <c r="AX10" i="78"/>
  <c r="AY10" i="78"/>
  <c r="AZ10" i="78"/>
  <c r="BA10" i="78"/>
  <c r="BB10" i="78"/>
  <c r="BC10" i="78"/>
  <c r="BD10" i="78"/>
  <c r="AV11" i="78"/>
  <c r="AW11" i="78"/>
  <c r="AX11" i="78"/>
  <c r="AY11" i="78"/>
  <c r="AZ11" i="78"/>
  <c r="BA11" i="78"/>
  <c r="BB11" i="78"/>
  <c r="BC11" i="78"/>
  <c r="BD11" i="78"/>
  <c r="AV12" i="78"/>
  <c r="AW12" i="78"/>
  <c r="AX12" i="78"/>
  <c r="AY12" i="78"/>
  <c r="AZ12" i="78"/>
  <c r="BA12" i="78"/>
  <c r="BB12" i="78"/>
  <c r="BC12" i="78"/>
  <c r="BD12" i="78"/>
  <c r="AV13" i="78"/>
  <c r="AW13" i="78"/>
  <c r="AX13" i="78"/>
  <c r="AY13" i="78"/>
  <c r="AZ13" i="78"/>
  <c r="BA13" i="78"/>
  <c r="BB13" i="78"/>
  <c r="BC13" i="78"/>
  <c r="BD13" i="78"/>
  <c r="AV14" i="78"/>
  <c r="AW14" i="78"/>
  <c r="AX14" i="78"/>
  <c r="AY14" i="78"/>
  <c r="AZ14" i="78"/>
  <c r="BA14" i="78"/>
  <c r="BB14" i="78"/>
  <c r="BC14" i="78"/>
  <c r="BD14" i="78"/>
  <c r="AV15" i="78"/>
  <c r="AW15" i="78"/>
  <c r="AX15" i="78"/>
  <c r="AY15" i="78"/>
  <c r="AZ15" i="78"/>
  <c r="BA15" i="78"/>
  <c r="BB15" i="78"/>
  <c r="BC15" i="78"/>
  <c r="BD15" i="78"/>
  <c r="AV16" i="78"/>
  <c r="AW16" i="78"/>
  <c r="AX16" i="78"/>
  <c r="AY16" i="78"/>
  <c r="AZ16" i="78"/>
  <c r="BA16" i="78"/>
  <c r="BB16" i="78"/>
  <c r="BC16" i="78"/>
  <c r="BD16" i="78"/>
  <c r="AV17" i="78"/>
  <c r="AW17" i="78"/>
  <c r="AX17" i="78"/>
  <c r="AY17" i="78"/>
  <c r="AZ17" i="78"/>
  <c r="BA17" i="78"/>
  <c r="BB17" i="78"/>
  <c r="BC17" i="78"/>
  <c r="BD17" i="78"/>
  <c r="AV18" i="78"/>
  <c r="AW18" i="78"/>
  <c r="AX18" i="78"/>
  <c r="AY18" i="78"/>
  <c r="AZ18" i="78"/>
  <c r="BA18" i="78"/>
  <c r="BB18" i="78"/>
  <c r="BC18" i="78"/>
  <c r="BD18" i="78"/>
  <c r="AV19" i="78"/>
  <c r="AW19" i="78"/>
  <c r="AX19" i="78"/>
  <c r="AY19" i="78"/>
  <c r="AZ19" i="78"/>
  <c r="BA19" i="78"/>
  <c r="BB19" i="78"/>
  <c r="BC19" i="78"/>
  <c r="BD19" i="78"/>
  <c r="AV20" i="78"/>
  <c r="AW20" i="78"/>
  <c r="AX20" i="78"/>
  <c r="AY20" i="78"/>
  <c r="AZ20" i="78"/>
  <c r="BA20" i="78"/>
  <c r="BB20" i="78"/>
  <c r="BC20" i="78"/>
  <c r="BD20" i="78"/>
  <c r="AV21" i="78"/>
  <c r="AW21" i="78"/>
  <c r="AX21" i="78"/>
  <c r="AY21" i="78"/>
  <c r="AZ21" i="78"/>
  <c r="BA21" i="78"/>
  <c r="BB21" i="78"/>
  <c r="BC21" i="78"/>
  <c r="BD21" i="78"/>
  <c r="AV22" i="78"/>
  <c r="AW22" i="78"/>
  <c r="AX22" i="78"/>
  <c r="AY22" i="78"/>
  <c r="AZ22" i="78"/>
  <c r="BA22" i="78"/>
  <c r="BB22" i="78"/>
  <c r="BC22" i="78"/>
  <c r="BD22" i="78"/>
  <c r="AV23" i="78"/>
  <c r="AW23" i="78"/>
  <c r="AX23" i="78"/>
  <c r="AY23" i="78"/>
  <c r="AZ23" i="78"/>
  <c r="BA23" i="78"/>
  <c r="BB23" i="78"/>
  <c r="BC23" i="78"/>
  <c r="BD23" i="78"/>
  <c r="AV24" i="78"/>
  <c r="AW24" i="78"/>
  <c r="AX24" i="78"/>
  <c r="AY24" i="78"/>
  <c r="AZ24" i="78"/>
  <c r="BA24" i="78"/>
  <c r="BB24" i="78"/>
  <c r="BC24" i="78"/>
  <c r="BD24" i="78"/>
  <c r="AV25" i="78"/>
  <c r="AW25" i="78"/>
  <c r="AX25" i="78"/>
  <c r="AY25" i="78"/>
  <c r="AZ25" i="78"/>
  <c r="BA25" i="78"/>
  <c r="BB25" i="78"/>
  <c r="BC25" i="78"/>
  <c r="BD25" i="78"/>
  <c r="AV26" i="78"/>
  <c r="AW26" i="78"/>
  <c r="AX26" i="78"/>
  <c r="AY26" i="78"/>
  <c r="AZ26" i="78"/>
  <c r="BA26" i="78"/>
  <c r="BB26" i="78"/>
  <c r="BC26" i="78"/>
  <c r="BD26" i="78"/>
  <c r="AV27" i="78"/>
  <c r="AW27" i="78"/>
  <c r="AX27" i="78"/>
  <c r="AY27" i="78"/>
  <c r="AZ27" i="78"/>
  <c r="BA27" i="78"/>
  <c r="BB27" i="78"/>
  <c r="BC27" i="78"/>
  <c r="BD27" i="78"/>
  <c r="AV28" i="78"/>
  <c r="AW28" i="78"/>
  <c r="AX28" i="78"/>
  <c r="AY28" i="78"/>
  <c r="AZ28" i="78"/>
  <c r="BA28" i="78"/>
  <c r="BB28" i="78"/>
  <c r="BC28" i="78"/>
  <c r="BD28" i="78"/>
  <c r="AV29" i="78"/>
  <c r="AW29" i="78"/>
  <c r="AX29" i="78"/>
  <c r="AY29" i="78"/>
  <c r="AZ29" i="78"/>
  <c r="BA29" i="78"/>
  <c r="BB29" i="78"/>
  <c r="BC29" i="78"/>
  <c r="BD29" i="78"/>
  <c r="AV30" i="78"/>
  <c r="AW30" i="78"/>
  <c r="AX30" i="78"/>
  <c r="AY30" i="78"/>
  <c r="AZ30" i="78"/>
  <c r="BA30" i="78"/>
  <c r="BB30" i="78"/>
  <c r="BC30" i="78"/>
  <c r="BD30" i="78"/>
  <c r="AV31" i="78"/>
  <c r="AW31" i="78"/>
  <c r="AX31" i="78"/>
  <c r="AY31" i="78"/>
  <c r="AZ31" i="78"/>
  <c r="BA31" i="78"/>
  <c r="BB31" i="78"/>
  <c r="BC31" i="78"/>
  <c r="BD31" i="78"/>
  <c r="AV32" i="78"/>
  <c r="AW32" i="78"/>
  <c r="AX32" i="78"/>
  <c r="AY32" i="78"/>
  <c r="AZ32" i="78"/>
  <c r="BA32" i="78"/>
  <c r="BB32" i="78"/>
  <c r="BC32" i="78"/>
  <c r="BD32" i="78"/>
  <c r="AV33" i="78"/>
  <c r="AW33" i="78"/>
  <c r="AX33" i="78"/>
  <c r="AY33" i="78"/>
  <c r="AZ33" i="78"/>
  <c r="BA33" i="78"/>
  <c r="BB33" i="78"/>
  <c r="BC33" i="78"/>
  <c r="BD33" i="78"/>
  <c r="AV34" i="78"/>
  <c r="AW34" i="78"/>
  <c r="AX34" i="78"/>
  <c r="AY34" i="78"/>
  <c r="AZ34" i="78"/>
  <c r="BA34" i="78"/>
  <c r="BB34" i="78"/>
  <c r="BC34" i="78"/>
  <c r="BD34" i="78"/>
  <c r="AV35" i="78"/>
  <c r="AW35" i="78"/>
  <c r="AX35" i="78"/>
  <c r="AY35" i="78"/>
  <c r="AZ35" i="78"/>
  <c r="BA35" i="78"/>
  <c r="BB35" i="78"/>
  <c r="BC35" i="78"/>
  <c r="BD35" i="78"/>
  <c r="AV36" i="78"/>
  <c r="AW36" i="78"/>
  <c r="AX36" i="78"/>
  <c r="AY36" i="78"/>
  <c r="AZ36" i="78"/>
  <c r="BA36" i="78"/>
  <c r="BB36" i="78"/>
  <c r="BC36" i="78"/>
  <c r="BD36" i="78"/>
  <c r="AV37" i="78"/>
  <c r="AW37" i="78"/>
  <c r="AX37" i="78"/>
  <c r="AY37" i="78"/>
  <c r="AZ37" i="78"/>
  <c r="BA37" i="78"/>
  <c r="BB37" i="78"/>
  <c r="BC37" i="78"/>
  <c r="BD37" i="78"/>
  <c r="AV38" i="78"/>
  <c r="AW38" i="78"/>
  <c r="AX38" i="78"/>
  <c r="AY38" i="78"/>
  <c r="AZ38" i="78"/>
  <c r="BA38" i="78"/>
  <c r="BB38" i="78"/>
  <c r="BC38" i="78"/>
  <c r="BD38" i="78"/>
  <c r="AV39" i="78"/>
  <c r="AW39" i="78"/>
  <c r="AX39" i="78"/>
  <c r="AY39" i="78"/>
  <c r="AZ39" i="78"/>
  <c r="BA39" i="78"/>
  <c r="BB39" i="78"/>
  <c r="BC39" i="78"/>
  <c r="BD39" i="78"/>
  <c r="AV40" i="78"/>
  <c r="AW40" i="78"/>
  <c r="AX40" i="78"/>
  <c r="AY40" i="78"/>
  <c r="AZ40" i="78"/>
  <c r="BA40" i="78"/>
  <c r="BB40" i="78"/>
  <c r="BC40" i="78"/>
  <c r="BD40" i="78"/>
  <c r="AV41" i="78"/>
  <c r="AW41" i="78"/>
  <c r="AX41" i="78"/>
  <c r="AY41" i="78"/>
  <c r="AZ41" i="78"/>
  <c r="BA41" i="78"/>
  <c r="BB41" i="78"/>
  <c r="BC41" i="78"/>
  <c r="BD41" i="78"/>
  <c r="AV42" i="78"/>
  <c r="AW42" i="78"/>
  <c r="AX42" i="78"/>
  <c r="AY42" i="78"/>
  <c r="AZ42" i="78"/>
  <c r="BA42" i="78"/>
  <c r="BB42" i="78"/>
  <c r="BC42" i="78"/>
  <c r="BD42" i="78"/>
  <c r="AV43" i="78"/>
  <c r="AW43" i="78"/>
  <c r="AX43" i="78"/>
  <c r="AY43" i="78"/>
  <c r="AZ43" i="78"/>
  <c r="BA43" i="78"/>
  <c r="BB43" i="78"/>
  <c r="BC43" i="78"/>
  <c r="BD43" i="78"/>
  <c r="AV44" i="78"/>
  <c r="AW44" i="78"/>
  <c r="AX44" i="78"/>
  <c r="AY44" i="78"/>
  <c r="AZ44" i="78"/>
  <c r="BA44" i="78"/>
  <c r="BB44" i="78"/>
  <c r="BC44" i="78"/>
  <c r="BD44" i="78"/>
  <c r="AV45" i="78"/>
  <c r="AW45" i="78"/>
  <c r="AX45" i="78"/>
  <c r="AY45" i="78"/>
  <c r="AZ45" i="78"/>
  <c r="BA45" i="78"/>
  <c r="BB45" i="78"/>
  <c r="BC45" i="78"/>
  <c r="BD45" i="78"/>
  <c r="AV46" i="78"/>
  <c r="AW46" i="78"/>
  <c r="AX46" i="78"/>
  <c r="AY46" i="78"/>
  <c r="AZ46" i="78"/>
  <c r="BA46" i="78"/>
  <c r="BB46" i="78"/>
  <c r="BC46" i="78"/>
  <c r="BD46" i="78"/>
  <c r="AV47" i="78"/>
  <c r="AW47" i="78"/>
  <c r="AX47" i="78"/>
  <c r="AY47" i="78"/>
  <c r="AZ47" i="78"/>
  <c r="BA47" i="78"/>
  <c r="BB47" i="78"/>
  <c r="BC47" i="78"/>
  <c r="BD47" i="78"/>
  <c r="AV48" i="78"/>
  <c r="AW48" i="78"/>
  <c r="AX48" i="78"/>
  <c r="AY48" i="78"/>
  <c r="AZ48" i="78"/>
  <c r="BA48" i="78"/>
  <c r="BB48" i="78"/>
  <c r="BC48" i="78"/>
  <c r="BD48" i="78"/>
  <c r="AV49" i="78"/>
  <c r="AW49" i="78"/>
  <c r="AX49" i="78"/>
  <c r="AY49" i="78"/>
  <c r="AZ49" i="78"/>
  <c r="BA49" i="78"/>
  <c r="BB49" i="78"/>
  <c r="BC49" i="78"/>
  <c r="BD49" i="78"/>
  <c r="AV50" i="78"/>
  <c r="AW50" i="78"/>
  <c r="AX50" i="78"/>
  <c r="AY50" i="78"/>
  <c r="AZ50" i="78"/>
  <c r="BA50" i="78"/>
  <c r="BB50" i="78"/>
  <c r="BC50" i="78"/>
  <c r="BD50" i="78"/>
  <c r="AV51" i="78"/>
  <c r="AW51" i="78"/>
  <c r="AX51" i="78"/>
  <c r="AY51" i="78"/>
  <c r="AZ51" i="78"/>
  <c r="BA51" i="78"/>
  <c r="BB51" i="78"/>
  <c r="BC51" i="78"/>
  <c r="BD51" i="78"/>
  <c r="AV52" i="78"/>
  <c r="AW52" i="78"/>
  <c r="AX52" i="78"/>
  <c r="AY52" i="78"/>
  <c r="AZ52" i="78"/>
  <c r="BA52" i="78"/>
  <c r="BB52" i="78"/>
  <c r="BC52" i="78"/>
  <c r="BD52" i="78"/>
  <c r="AV53" i="78"/>
  <c r="AW53" i="78"/>
  <c r="AX53" i="78"/>
  <c r="AY53" i="78"/>
  <c r="AZ53" i="78"/>
  <c r="BA53" i="78"/>
  <c r="BB53" i="78"/>
  <c r="BC53" i="78"/>
  <c r="BD53" i="78"/>
  <c r="AV54" i="78"/>
  <c r="AW54" i="78"/>
  <c r="AX54" i="78"/>
  <c r="AY54" i="78"/>
  <c r="AZ54" i="78"/>
  <c r="BA54" i="78"/>
  <c r="BB54" i="78"/>
  <c r="BC54" i="78"/>
  <c r="BD54" i="78"/>
  <c r="AV55" i="78"/>
  <c r="AW55" i="78"/>
  <c r="AX55" i="78"/>
  <c r="AY55" i="78"/>
  <c r="AZ55" i="78"/>
  <c r="BA55" i="78"/>
  <c r="BB55" i="78"/>
  <c r="BC55" i="78"/>
  <c r="BD55" i="78"/>
  <c r="AV56" i="78"/>
  <c r="AW56" i="78"/>
  <c r="AX56" i="78"/>
  <c r="AY56" i="78"/>
  <c r="AZ56" i="78"/>
  <c r="BA56" i="78"/>
  <c r="BB56" i="78"/>
  <c r="BC56" i="78"/>
  <c r="BD56" i="78"/>
  <c r="AV57" i="78"/>
  <c r="AW57" i="78"/>
  <c r="AX57" i="78"/>
  <c r="AY57" i="78"/>
  <c r="AZ57" i="78"/>
  <c r="BA57" i="78"/>
  <c r="BB57" i="78"/>
  <c r="BC57" i="78"/>
  <c r="BD57" i="78"/>
  <c r="AV58" i="78"/>
  <c r="AW58" i="78"/>
  <c r="AX58" i="78"/>
  <c r="AY58" i="78"/>
  <c r="AZ58" i="78"/>
  <c r="BA58" i="78"/>
  <c r="BB58" i="78"/>
  <c r="BC58" i="78"/>
  <c r="BD58" i="78"/>
  <c r="AV59" i="78"/>
  <c r="AW59" i="78"/>
  <c r="AX59" i="78"/>
  <c r="AY59" i="78"/>
  <c r="AZ59" i="78"/>
  <c r="BA59" i="78"/>
  <c r="BB59" i="78"/>
  <c r="BC59" i="78"/>
  <c r="BD59" i="78"/>
  <c r="AV60" i="78"/>
  <c r="AW60" i="78"/>
  <c r="AX60" i="78"/>
  <c r="AY60" i="78"/>
  <c r="AZ60" i="78"/>
  <c r="BA60" i="78"/>
  <c r="BB60" i="78"/>
  <c r="BC60" i="78"/>
  <c r="BD60" i="78"/>
  <c r="BD4" i="78"/>
  <c r="BC4" i="78"/>
  <c r="BB4" i="78"/>
  <c r="BA4" i="78"/>
  <c r="AX4" i="78"/>
  <c r="AW4" i="78"/>
  <c r="AV4" i="78"/>
  <c r="AV8" i="71"/>
  <c r="AW8" i="71"/>
  <c r="AX8" i="71"/>
  <c r="AY8" i="71"/>
  <c r="AZ8" i="71"/>
  <c r="BA8" i="71"/>
  <c r="BB8" i="71"/>
  <c r="BC8" i="71"/>
  <c r="BD8" i="71"/>
  <c r="BE55" i="78" l="1"/>
  <c r="BE53" i="78"/>
  <c r="BE40" i="78"/>
  <c r="BE28" i="78"/>
  <c r="BE20" i="78"/>
  <c r="BE36" i="78"/>
  <c r="BE32" i="78"/>
  <c r="BE12" i="78"/>
  <c r="BE24" i="78"/>
  <c r="BE8" i="78"/>
  <c r="BE5" i="78"/>
  <c r="BE16" i="78"/>
  <c r="BE26" i="78"/>
  <c r="BE48" i="78"/>
  <c r="BE46" i="78"/>
  <c r="BE50" i="78"/>
  <c r="BE44" i="78"/>
  <c r="BE42" i="78"/>
  <c r="BE31" i="78"/>
  <c r="BE23" i="78"/>
  <c r="BE21" i="78"/>
  <c r="BE10" i="78"/>
  <c r="BE8" i="71"/>
  <c r="BE51" i="78"/>
  <c r="BE37" i="78"/>
  <c r="BE22" i="78"/>
  <c r="BE11" i="78"/>
  <c r="BE34" i="78"/>
  <c r="BE15" i="78"/>
  <c r="BE13" i="78"/>
  <c r="BE45" i="78"/>
  <c r="BE35" i="78"/>
  <c r="BE29" i="78"/>
  <c r="BE14" i="78"/>
  <c r="BE52" i="78"/>
  <c r="BE47" i="78"/>
  <c r="BE38" i="78"/>
  <c r="BE27" i="78"/>
  <c r="BE25" i="78"/>
  <c r="BE17" i="78"/>
  <c r="BE6" i="78"/>
  <c r="BE39" i="78"/>
  <c r="BE33" i="78"/>
  <c r="BE18" i="78"/>
  <c r="BE7" i="78"/>
  <c r="BE49" i="78"/>
  <c r="BE43" i="78"/>
  <c r="BE41" i="78"/>
  <c r="BE30" i="78"/>
  <c r="BE19" i="78"/>
  <c r="BE9" i="78"/>
  <c r="BE56" i="78"/>
  <c r="BE54" i="78"/>
  <c r="BE57" i="78"/>
  <c r="BE59" i="78"/>
  <c r="BE60" i="78"/>
  <c r="BE58" i="78"/>
  <c r="I6" i="84"/>
  <c r="A55" i="104" l="1"/>
  <c r="A44" i="104"/>
  <c r="A45" i="104"/>
  <c r="A46" i="104"/>
  <c r="A47" i="104"/>
  <c r="A48" i="104"/>
  <c r="A49" i="104"/>
  <c r="A50" i="104"/>
  <c r="A51" i="104"/>
  <c r="A52" i="104"/>
  <c r="A53" i="104"/>
  <c r="A54" i="104"/>
  <c r="A39" i="104"/>
  <c r="A40" i="104"/>
  <c r="A41" i="104"/>
  <c r="A42" i="104"/>
  <c r="A43" i="104"/>
  <c r="A29" i="104"/>
  <c r="A30" i="104"/>
  <c r="A31" i="104"/>
  <c r="A32" i="104"/>
  <c r="A33" i="104"/>
  <c r="A34" i="104"/>
  <c r="A35" i="104"/>
  <c r="A36" i="104"/>
  <c r="A37" i="104"/>
  <c r="A38" i="104"/>
  <c r="A4" i="104"/>
  <c r="A5" i="104"/>
  <c r="A6" i="104"/>
  <c r="A7" i="104"/>
  <c r="A8" i="104"/>
  <c r="B8" i="104"/>
  <c r="A9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A26" i="104"/>
  <c r="A27" i="104"/>
  <c r="A28" i="104"/>
  <c r="A3" i="104"/>
  <c r="BD4" i="71"/>
  <c r="BC4" i="71"/>
  <c r="BB4" i="71"/>
  <c r="BA4" i="71"/>
  <c r="AZ4" i="71"/>
  <c r="AY4" i="71"/>
  <c r="AX4" i="71"/>
  <c r="AW4" i="71"/>
  <c r="AV4" i="71"/>
  <c r="AV4" i="72"/>
  <c r="AW4" i="72"/>
  <c r="AX4" i="72"/>
  <c r="AY4" i="72"/>
  <c r="AV5" i="72"/>
  <c r="AW5" i="72"/>
  <c r="AX5" i="72"/>
  <c r="AY5" i="72"/>
  <c r="AV6" i="72"/>
  <c r="AW6" i="72"/>
  <c r="AX6" i="72"/>
  <c r="AY6" i="72"/>
  <c r="AV7" i="72"/>
  <c r="AW7" i="72"/>
  <c r="AX7" i="72"/>
  <c r="AY7" i="72"/>
  <c r="AV8" i="72"/>
  <c r="AW8" i="72"/>
  <c r="AX8" i="72"/>
  <c r="AY8" i="72"/>
  <c r="AV9" i="72"/>
  <c r="AW9" i="72"/>
  <c r="AX9" i="72"/>
  <c r="AY9" i="72"/>
  <c r="AV10" i="72"/>
  <c r="AW10" i="72"/>
  <c r="AX10" i="72"/>
  <c r="AY10" i="72"/>
  <c r="AV11" i="72"/>
  <c r="AW11" i="72"/>
  <c r="AX11" i="72"/>
  <c r="AY11" i="72"/>
  <c r="AV12" i="72"/>
  <c r="AW12" i="72"/>
  <c r="AX12" i="72"/>
  <c r="AY12" i="72"/>
  <c r="AV13" i="72"/>
  <c r="AW13" i="72"/>
  <c r="AX13" i="72"/>
  <c r="AY13" i="72"/>
  <c r="AV14" i="72"/>
  <c r="AW14" i="72"/>
  <c r="AX14" i="72"/>
  <c r="AY14" i="72"/>
  <c r="AV15" i="72"/>
  <c r="AW15" i="72"/>
  <c r="AX15" i="72"/>
  <c r="AY15" i="72"/>
  <c r="AV16" i="72"/>
  <c r="AW16" i="72"/>
  <c r="AX16" i="72"/>
  <c r="AY16" i="72"/>
  <c r="AV17" i="72"/>
  <c r="AW17" i="72"/>
  <c r="AX17" i="72"/>
  <c r="AY17" i="72"/>
  <c r="AV18" i="72"/>
  <c r="AW18" i="72"/>
  <c r="AX18" i="72"/>
  <c r="AY18" i="72"/>
  <c r="AV19" i="72"/>
  <c r="AW19" i="72"/>
  <c r="AX19" i="72"/>
  <c r="AY19" i="72"/>
  <c r="AV20" i="72"/>
  <c r="AW20" i="72"/>
  <c r="AX20" i="72"/>
  <c r="AY20" i="72"/>
  <c r="AV21" i="72"/>
  <c r="AW21" i="72"/>
  <c r="AX21" i="72"/>
  <c r="AY21" i="72"/>
  <c r="AV22" i="72"/>
  <c r="AW22" i="72"/>
  <c r="AX22" i="72"/>
  <c r="AY22" i="72"/>
  <c r="AV23" i="72"/>
  <c r="AW23" i="72"/>
  <c r="AX23" i="72"/>
  <c r="AY23" i="72"/>
  <c r="AV24" i="72"/>
  <c r="AW24" i="72"/>
  <c r="AX24" i="72"/>
  <c r="AY24" i="72"/>
  <c r="AV25" i="72"/>
  <c r="AW25" i="72"/>
  <c r="AX25" i="72"/>
  <c r="AY25" i="72"/>
  <c r="AV26" i="72"/>
  <c r="AW26" i="72"/>
  <c r="AX26" i="72"/>
  <c r="AY26" i="72"/>
  <c r="AV27" i="72"/>
  <c r="AW27" i="72"/>
  <c r="AX27" i="72"/>
  <c r="AY27" i="72"/>
  <c r="AV28" i="72"/>
  <c r="AW28" i="72"/>
  <c r="AX28" i="72"/>
  <c r="AY28" i="72"/>
  <c r="AV29" i="72"/>
  <c r="AW29" i="72"/>
  <c r="AX29" i="72"/>
  <c r="AY29" i="72"/>
  <c r="AV30" i="72"/>
  <c r="AW30" i="72"/>
  <c r="AX30" i="72"/>
  <c r="AY30" i="72"/>
  <c r="AV31" i="72"/>
  <c r="AW31" i="72"/>
  <c r="AX31" i="72"/>
  <c r="AY31" i="72"/>
  <c r="AV32" i="72"/>
  <c r="AW32" i="72"/>
  <c r="AX32" i="72"/>
  <c r="AY32" i="72"/>
  <c r="AV33" i="72"/>
  <c r="AW33" i="72"/>
  <c r="AX33" i="72"/>
  <c r="AY33" i="72"/>
  <c r="AV34" i="72"/>
  <c r="AW34" i="72"/>
  <c r="AX34" i="72"/>
  <c r="AY34" i="72"/>
  <c r="AV35" i="72"/>
  <c r="AW35" i="72"/>
  <c r="AX35" i="72"/>
  <c r="AY35" i="72"/>
  <c r="AV36" i="72"/>
  <c r="AW36" i="72"/>
  <c r="AX36" i="72"/>
  <c r="AY36" i="72"/>
  <c r="AV37" i="72"/>
  <c r="AW37" i="72"/>
  <c r="AX37" i="72"/>
  <c r="AY37" i="72"/>
  <c r="AV38" i="72"/>
  <c r="AW38" i="72"/>
  <c r="AX38" i="72"/>
  <c r="AY38" i="72"/>
  <c r="AV39" i="72"/>
  <c r="AW39" i="72"/>
  <c r="AX39" i="72"/>
  <c r="AY39" i="72"/>
  <c r="AV40" i="72"/>
  <c r="AW40" i="72"/>
  <c r="AX40" i="72"/>
  <c r="AY40" i="72"/>
  <c r="AV41" i="72"/>
  <c r="AW41" i="72"/>
  <c r="AX41" i="72"/>
  <c r="AY41" i="72"/>
  <c r="AV42" i="72"/>
  <c r="AW42" i="72"/>
  <c r="AX42" i="72"/>
  <c r="AY42" i="72"/>
  <c r="AV43" i="72"/>
  <c r="AW43" i="72"/>
  <c r="AX43" i="72"/>
  <c r="AY43" i="72"/>
  <c r="AV44" i="72"/>
  <c r="AW44" i="72"/>
  <c r="AX44" i="72"/>
  <c r="AY44" i="72"/>
  <c r="AV45" i="72"/>
  <c r="AW45" i="72"/>
  <c r="AX45" i="72"/>
  <c r="AY45" i="72"/>
  <c r="BE60" i="77"/>
  <c r="BD60" i="77"/>
  <c r="BC60" i="77"/>
  <c r="BB60" i="77"/>
  <c r="BA60" i="77"/>
  <c r="AZ60" i="77"/>
  <c r="AY60" i="77"/>
  <c r="AX60" i="77"/>
  <c r="AW60" i="77"/>
  <c r="AV60" i="77"/>
  <c r="BE59" i="77"/>
  <c r="BD59" i="77"/>
  <c r="BC59" i="77"/>
  <c r="BB59" i="77"/>
  <c r="BA59" i="77"/>
  <c r="AZ59" i="77"/>
  <c r="AY59" i="77"/>
  <c r="AX59" i="77"/>
  <c r="AW59" i="77"/>
  <c r="AV59" i="77"/>
  <c r="BE58" i="77"/>
  <c r="BD58" i="77"/>
  <c r="BC58" i="77"/>
  <c r="BB58" i="77"/>
  <c r="BA58" i="77"/>
  <c r="AZ58" i="77"/>
  <c r="AY58" i="77"/>
  <c r="AX58" i="77"/>
  <c r="AW58" i="77"/>
  <c r="AV58" i="77"/>
  <c r="BE57" i="77"/>
  <c r="BD57" i="77"/>
  <c r="BC57" i="77"/>
  <c r="BB57" i="77"/>
  <c r="BA57" i="77"/>
  <c r="AZ57" i="77"/>
  <c r="AY57" i="77"/>
  <c r="AX57" i="77"/>
  <c r="AW57" i="77"/>
  <c r="AV57" i="77"/>
  <c r="BE56" i="77"/>
  <c r="BD56" i="77"/>
  <c r="BC56" i="77"/>
  <c r="BB56" i="77"/>
  <c r="BA56" i="77"/>
  <c r="AZ56" i="77"/>
  <c r="AY56" i="77"/>
  <c r="AX56" i="77"/>
  <c r="AW56" i="77"/>
  <c r="AV56" i="77"/>
  <c r="BE55" i="77"/>
  <c r="BD55" i="77"/>
  <c r="BC55" i="77"/>
  <c r="BB55" i="77"/>
  <c r="BA55" i="77"/>
  <c r="AZ55" i="77"/>
  <c r="AY55" i="77"/>
  <c r="AX55" i="77"/>
  <c r="AW55" i="77"/>
  <c r="AV55" i="77"/>
  <c r="BE54" i="77"/>
  <c r="BD54" i="77"/>
  <c r="BC54" i="77"/>
  <c r="BB54" i="77"/>
  <c r="BA54" i="77"/>
  <c r="AZ54" i="77"/>
  <c r="AY54" i="77"/>
  <c r="AX54" i="77"/>
  <c r="AW54" i="77"/>
  <c r="AV54" i="77"/>
  <c r="BE53" i="77"/>
  <c r="BD53" i="77"/>
  <c r="BC53" i="77"/>
  <c r="BB53" i="77"/>
  <c r="BA53" i="77"/>
  <c r="AZ53" i="77"/>
  <c r="AY53" i="77"/>
  <c r="AX53" i="77"/>
  <c r="AW53" i="77"/>
  <c r="AV53" i="77"/>
  <c r="BE52" i="77"/>
  <c r="BD52" i="77"/>
  <c r="BC52" i="77"/>
  <c r="BB52" i="77"/>
  <c r="BA52" i="77"/>
  <c r="AZ52" i="77"/>
  <c r="AY52" i="77"/>
  <c r="AX52" i="77"/>
  <c r="AW52" i="77"/>
  <c r="AV52" i="77"/>
  <c r="BE51" i="77"/>
  <c r="BD51" i="77"/>
  <c r="BC51" i="77"/>
  <c r="BB51" i="77"/>
  <c r="BA51" i="77"/>
  <c r="AZ51" i="77"/>
  <c r="AY51" i="77"/>
  <c r="AX51" i="77"/>
  <c r="AW51" i="77"/>
  <c r="AV51" i="77"/>
  <c r="BE50" i="77"/>
  <c r="BD50" i="77"/>
  <c r="BC50" i="77"/>
  <c r="BB50" i="77"/>
  <c r="BA50" i="77"/>
  <c r="AZ50" i="77"/>
  <c r="AY50" i="77"/>
  <c r="AX50" i="77"/>
  <c r="AW50" i="77"/>
  <c r="AV50" i="77"/>
  <c r="BE49" i="77"/>
  <c r="BD49" i="77"/>
  <c r="BC49" i="77"/>
  <c r="BB49" i="77"/>
  <c r="BA49" i="77"/>
  <c r="AZ49" i="77"/>
  <c r="AY49" i="77"/>
  <c r="AX49" i="77"/>
  <c r="AW49" i="77"/>
  <c r="AV49" i="77"/>
  <c r="BE48" i="77"/>
  <c r="BD48" i="77"/>
  <c r="BC48" i="77"/>
  <c r="BB48" i="77"/>
  <c r="BA48" i="77"/>
  <c r="AZ48" i="77"/>
  <c r="AY48" i="77"/>
  <c r="AX48" i="77"/>
  <c r="AW48" i="77"/>
  <c r="AV48" i="77"/>
  <c r="BE47" i="77"/>
  <c r="BD47" i="77"/>
  <c r="BC47" i="77"/>
  <c r="BB47" i="77"/>
  <c r="BA47" i="77"/>
  <c r="AZ47" i="77"/>
  <c r="AY47" i="77"/>
  <c r="AX47" i="77"/>
  <c r="AW47" i="77"/>
  <c r="AV47" i="77"/>
  <c r="BE46" i="77"/>
  <c r="BD46" i="77"/>
  <c r="BC46" i="77"/>
  <c r="BB46" i="77"/>
  <c r="BA46" i="77"/>
  <c r="AZ46" i="77"/>
  <c r="AY46" i="77"/>
  <c r="AX46" i="77"/>
  <c r="AW46" i="77"/>
  <c r="AV46" i="77"/>
  <c r="BE45" i="77"/>
  <c r="BD45" i="77"/>
  <c r="BC45" i="77"/>
  <c r="BB45" i="77"/>
  <c r="BA45" i="77"/>
  <c r="AZ45" i="77"/>
  <c r="AY45" i="77"/>
  <c r="AX45" i="77"/>
  <c r="AW45" i="77"/>
  <c r="AV45" i="77"/>
  <c r="BE44" i="77"/>
  <c r="BD44" i="77"/>
  <c r="BC44" i="77"/>
  <c r="BB44" i="77"/>
  <c r="BA44" i="77"/>
  <c r="AZ44" i="77"/>
  <c r="AY44" i="77"/>
  <c r="AX44" i="77"/>
  <c r="AW44" i="77"/>
  <c r="AV44" i="77"/>
  <c r="BE43" i="77"/>
  <c r="BD43" i="77"/>
  <c r="BC43" i="77"/>
  <c r="BB43" i="77"/>
  <c r="BA43" i="77"/>
  <c r="AZ43" i="77"/>
  <c r="AY43" i="77"/>
  <c r="AX43" i="77"/>
  <c r="AW43" i="77"/>
  <c r="AV43" i="77"/>
  <c r="BE42" i="77"/>
  <c r="BD42" i="77"/>
  <c r="BC42" i="77"/>
  <c r="BB42" i="77"/>
  <c r="BA42" i="77"/>
  <c r="AZ42" i="77"/>
  <c r="AY42" i="77"/>
  <c r="AX42" i="77"/>
  <c r="AW42" i="77"/>
  <c r="AV42" i="77"/>
  <c r="BE41" i="77"/>
  <c r="BD41" i="77"/>
  <c r="BC41" i="77"/>
  <c r="BB41" i="77"/>
  <c r="BA41" i="77"/>
  <c r="AZ41" i="77"/>
  <c r="AY41" i="77"/>
  <c r="AX41" i="77"/>
  <c r="AW41" i="77"/>
  <c r="AV41" i="77"/>
  <c r="BE40" i="77"/>
  <c r="BD40" i="77"/>
  <c r="BC40" i="77"/>
  <c r="BB40" i="77"/>
  <c r="BA40" i="77"/>
  <c r="AZ40" i="77"/>
  <c r="AY40" i="77"/>
  <c r="AX40" i="77"/>
  <c r="AW40" i="77"/>
  <c r="AV40" i="77"/>
  <c r="BE39" i="77"/>
  <c r="BD39" i="77"/>
  <c r="BC39" i="77"/>
  <c r="BB39" i="77"/>
  <c r="BA39" i="77"/>
  <c r="AZ39" i="77"/>
  <c r="AY39" i="77"/>
  <c r="AX39" i="77"/>
  <c r="AW39" i="77"/>
  <c r="AV39" i="77"/>
  <c r="BE38" i="77"/>
  <c r="BD38" i="77"/>
  <c r="BC38" i="77"/>
  <c r="BB38" i="77"/>
  <c r="BA38" i="77"/>
  <c r="AZ38" i="77"/>
  <c r="AY38" i="77"/>
  <c r="AX38" i="77"/>
  <c r="AW38" i="77"/>
  <c r="AV38" i="77"/>
  <c r="BE37" i="77"/>
  <c r="BD37" i="77"/>
  <c r="BC37" i="77"/>
  <c r="BB37" i="77"/>
  <c r="BA37" i="77"/>
  <c r="AZ37" i="77"/>
  <c r="AY37" i="77"/>
  <c r="AX37" i="77"/>
  <c r="AW37" i="77"/>
  <c r="AV37" i="77"/>
  <c r="BE36" i="77"/>
  <c r="BD36" i="77"/>
  <c r="BC36" i="77"/>
  <c r="BB36" i="77"/>
  <c r="BA36" i="77"/>
  <c r="AZ36" i="77"/>
  <c r="AY36" i="77"/>
  <c r="AX36" i="77"/>
  <c r="AW36" i="77"/>
  <c r="AV36" i="77"/>
  <c r="BE35" i="77"/>
  <c r="BD35" i="77"/>
  <c r="BC35" i="77"/>
  <c r="BB35" i="77"/>
  <c r="BA35" i="77"/>
  <c r="AZ35" i="77"/>
  <c r="AY35" i="77"/>
  <c r="AX35" i="77"/>
  <c r="AW35" i="77"/>
  <c r="AV35" i="77"/>
  <c r="BE34" i="77"/>
  <c r="BD34" i="77"/>
  <c r="BC34" i="77"/>
  <c r="BB34" i="77"/>
  <c r="BA34" i="77"/>
  <c r="AZ34" i="77"/>
  <c r="AY34" i="77"/>
  <c r="AX34" i="77"/>
  <c r="AW34" i="77"/>
  <c r="AV34" i="77"/>
  <c r="BE33" i="77"/>
  <c r="BD33" i="77"/>
  <c r="BC33" i="77"/>
  <c r="BB33" i="77"/>
  <c r="BA33" i="77"/>
  <c r="AZ33" i="77"/>
  <c r="AY33" i="77"/>
  <c r="AX33" i="77"/>
  <c r="AW33" i="77"/>
  <c r="AV33" i="77"/>
  <c r="BE32" i="77"/>
  <c r="BD32" i="77"/>
  <c r="BC32" i="77"/>
  <c r="BB32" i="77"/>
  <c r="BA32" i="77"/>
  <c r="AZ32" i="77"/>
  <c r="AY32" i="77"/>
  <c r="AX32" i="77"/>
  <c r="AW32" i="77"/>
  <c r="AV32" i="77"/>
  <c r="BE31" i="77"/>
  <c r="BD31" i="77"/>
  <c r="BC31" i="77"/>
  <c r="BB31" i="77"/>
  <c r="BA31" i="77"/>
  <c r="AZ31" i="77"/>
  <c r="AY31" i="77"/>
  <c r="AX31" i="77"/>
  <c r="AW31" i="77"/>
  <c r="AV31" i="77"/>
  <c r="BE30" i="77"/>
  <c r="BD30" i="77"/>
  <c r="BC30" i="77"/>
  <c r="BB30" i="77"/>
  <c r="BA30" i="77"/>
  <c r="AZ30" i="77"/>
  <c r="AY30" i="77"/>
  <c r="AX30" i="77"/>
  <c r="AW30" i="77"/>
  <c r="AV30" i="77"/>
  <c r="BE29" i="77"/>
  <c r="BD29" i="77"/>
  <c r="BC29" i="77"/>
  <c r="BB29" i="77"/>
  <c r="BA29" i="77"/>
  <c r="AZ29" i="77"/>
  <c r="AY29" i="77"/>
  <c r="AX29" i="77"/>
  <c r="AW29" i="77"/>
  <c r="AV29" i="77"/>
  <c r="BE28" i="77"/>
  <c r="BD28" i="77"/>
  <c r="BC28" i="77"/>
  <c r="BB28" i="77"/>
  <c r="BA28" i="77"/>
  <c r="AZ28" i="77"/>
  <c r="AY28" i="77"/>
  <c r="AX28" i="77"/>
  <c r="AW28" i="77"/>
  <c r="AV28" i="77"/>
  <c r="BE27" i="77"/>
  <c r="BD27" i="77"/>
  <c r="BC27" i="77"/>
  <c r="BB27" i="77"/>
  <c r="BA27" i="77"/>
  <c r="AZ27" i="77"/>
  <c r="AY27" i="77"/>
  <c r="AX27" i="77"/>
  <c r="AW27" i="77"/>
  <c r="AV27" i="77"/>
  <c r="BE26" i="77"/>
  <c r="BD26" i="77"/>
  <c r="BC26" i="77"/>
  <c r="BB26" i="77"/>
  <c r="BA26" i="77"/>
  <c r="AZ26" i="77"/>
  <c r="AY26" i="77"/>
  <c r="AX26" i="77"/>
  <c r="AW26" i="77"/>
  <c r="AV26" i="77"/>
  <c r="BE25" i="77"/>
  <c r="BD25" i="77"/>
  <c r="BC25" i="77"/>
  <c r="BB25" i="77"/>
  <c r="BA25" i="77"/>
  <c r="AZ25" i="77"/>
  <c r="AY25" i="77"/>
  <c r="AX25" i="77"/>
  <c r="AW25" i="77"/>
  <c r="AV25" i="77"/>
  <c r="BE24" i="77"/>
  <c r="BD24" i="77"/>
  <c r="BC24" i="77"/>
  <c r="BB24" i="77"/>
  <c r="BA24" i="77"/>
  <c r="AZ24" i="77"/>
  <c r="AY24" i="77"/>
  <c r="AX24" i="77"/>
  <c r="AW24" i="77"/>
  <c r="AV24" i="77"/>
  <c r="BE23" i="77"/>
  <c r="BD23" i="77"/>
  <c r="BC23" i="77"/>
  <c r="BB23" i="77"/>
  <c r="BA23" i="77"/>
  <c r="AZ23" i="77"/>
  <c r="AY23" i="77"/>
  <c r="AX23" i="77"/>
  <c r="AW23" i="77"/>
  <c r="AV23" i="77"/>
  <c r="BE22" i="77"/>
  <c r="BD22" i="77"/>
  <c r="BC22" i="77"/>
  <c r="BB22" i="77"/>
  <c r="BA22" i="77"/>
  <c r="AZ22" i="77"/>
  <c r="AY22" i="77"/>
  <c r="AX22" i="77"/>
  <c r="AW22" i="77"/>
  <c r="AV22" i="77"/>
  <c r="BE21" i="77"/>
  <c r="BD21" i="77"/>
  <c r="BC21" i="77"/>
  <c r="BB21" i="77"/>
  <c r="BA21" i="77"/>
  <c r="AZ21" i="77"/>
  <c r="AY21" i="77"/>
  <c r="AX21" i="77"/>
  <c r="AW21" i="77"/>
  <c r="AV21" i="77"/>
  <c r="BE20" i="77"/>
  <c r="BD20" i="77"/>
  <c r="BC20" i="77"/>
  <c r="BB20" i="77"/>
  <c r="BA20" i="77"/>
  <c r="AZ20" i="77"/>
  <c r="AY20" i="77"/>
  <c r="AX20" i="77"/>
  <c r="AW20" i="77"/>
  <c r="AV20" i="77"/>
  <c r="BE19" i="77"/>
  <c r="BD19" i="77"/>
  <c r="BC19" i="77"/>
  <c r="BB19" i="77"/>
  <c r="BA19" i="77"/>
  <c r="AZ19" i="77"/>
  <c r="AY19" i="77"/>
  <c r="AX19" i="77"/>
  <c r="AW19" i="77"/>
  <c r="AV19" i="77"/>
  <c r="BE18" i="77"/>
  <c r="BD18" i="77"/>
  <c r="BC18" i="77"/>
  <c r="BB18" i="77"/>
  <c r="BA18" i="77"/>
  <c r="AZ18" i="77"/>
  <c r="AY18" i="77"/>
  <c r="AX18" i="77"/>
  <c r="AW18" i="77"/>
  <c r="AV18" i="77"/>
  <c r="BE17" i="77"/>
  <c r="BD17" i="77"/>
  <c r="BC17" i="77"/>
  <c r="BB17" i="77"/>
  <c r="BA17" i="77"/>
  <c r="AZ17" i="77"/>
  <c r="AY17" i="77"/>
  <c r="AX17" i="77"/>
  <c r="AW17" i="77"/>
  <c r="AV17" i="77"/>
  <c r="BE16" i="77"/>
  <c r="BD16" i="77"/>
  <c r="BC16" i="77"/>
  <c r="BB16" i="77"/>
  <c r="BA16" i="77"/>
  <c r="AZ16" i="77"/>
  <c r="AY16" i="77"/>
  <c r="AX16" i="77"/>
  <c r="AW16" i="77"/>
  <c r="AV16" i="77"/>
  <c r="BE15" i="77"/>
  <c r="BD15" i="77"/>
  <c r="BC15" i="77"/>
  <c r="BB15" i="77"/>
  <c r="BA15" i="77"/>
  <c r="AZ15" i="77"/>
  <c r="AY15" i="77"/>
  <c r="AX15" i="77"/>
  <c r="AW15" i="77"/>
  <c r="AV15" i="77"/>
  <c r="BE14" i="77"/>
  <c r="BD14" i="77"/>
  <c r="BC14" i="77"/>
  <c r="BB14" i="77"/>
  <c r="BA14" i="77"/>
  <c r="AZ14" i="77"/>
  <c r="AY14" i="77"/>
  <c r="AX14" i="77"/>
  <c r="AW14" i="77"/>
  <c r="AV14" i="77"/>
  <c r="BE13" i="77"/>
  <c r="BD13" i="77"/>
  <c r="BC13" i="77"/>
  <c r="BB13" i="77"/>
  <c r="BA13" i="77"/>
  <c r="AZ13" i="77"/>
  <c r="AY13" i="77"/>
  <c r="AX13" i="77"/>
  <c r="AW13" i="77"/>
  <c r="AV13" i="77"/>
  <c r="BE12" i="77"/>
  <c r="BD12" i="77"/>
  <c r="BC12" i="77"/>
  <c r="BB12" i="77"/>
  <c r="BA12" i="77"/>
  <c r="AZ12" i="77"/>
  <c r="AY12" i="77"/>
  <c r="AX12" i="77"/>
  <c r="AW12" i="77"/>
  <c r="AV12" i="77"/>
  <c r="BE11" i="77"/>
  <c r="BD11" i="77"/>
  <c r="BC11" i="77"/>
  <c r="BB11" i="77"/>
  <c r="BA11" i="77"/>
  <c r="AZ11" i="77"/>
  <c r="AY11" i="77"/>
  <c r="AX11" i="77"/>
  <c r="AW11" i="77"/>
  <c r="AV11" i="77"/>
  <c r="BE10" i="77"/>
  <c r="BD10" i="77"/>
  <c r="BC10" i="77"/>
  <c r="BB10" i="77"/>
  <c r="BA10" i="77"/>
  <c r="AZ10" i="77"/>
  <c r="AY10" i="77"/>
  <c r="AX10" i="77"/>
  <c r="AW10" i="77"/>
  <c r="AV10" i="77"/>
  <c r="BE9" i="77"/>
  <c r="BD9" i="77"/>
  <c r="BC9" i="77"/>
  <c r="BB9" i="77"/>
  <c r="BA9" i="77"/>
  <c r="AZ9" i="77"/>
  <c r="AY9" i="77"/>
  <c r="AX9" i="77"/>
  <c r="AW9" i="77"/>
  <c r="AV9" i="77"/>
  <c r="BE8" i="77"/>
  <c r="BD8" i="77"/>
  <c r="BC8" i="77"/>
  <c r="BB8" i="77"/>
  <c r="BA8" i="77"/>
  <c r="AZ8" i="77"/>
  <c r="AY8" i="77"/>
  <c r="AX8" i="77"/>
  <c r="AW8" i="77"/>
  <c r="AV8" i="77"/>
  <c r="BE7" i="77"/>
  <c r="BD7" i="77"/>
  <c r="BC7" i="77"/>
  <c r="BB7" i="77"/>
  <c r="BA7" i="77"/>
  <c r="AZ7" i="77"/>
  <c r="AY7" i="77"/>
  <c r="AX7" i="77"/>
  <c r="AW7" i="77"/>
  <c r="AV7" i="77"/>
  <c r="BE6" i="77"/>
  <c r="BD6" i="77"/>
  <c r="BC6" i="77"/>
  <c r="BB6" i="77"/>
  <c r="BA6" i="77"/>
  <c r="AZ6" i="77"/>
  <c r="AY6" i="77"/>
  <c r="AX6" i="77"/>
  <c r="AW6" i="77"/>
  <c r="AV6" i="77"/>
  <c r="BE5" i="77"/>
  <c r="BD5" i="77"/>
  <c r="BC5" i="77"/>
  <c r="BB5" i="77"/>
  <c r="BA5" i="77"/>
  <c r="AZ5" i="77"/>
  <c r="AY5" i="77"/>
  <c r="AX5" i="77"/>
  <c r="AW5" i="77"/>
  <c r="AV5" i="77"/>
  <c r="BE4" i="77"/>
  <c r="BD4" i="77"/>
  <c r="BC4" i="77"/>
  <c r="BB4" i="77"/>
  <c r="BA4" i="77"/>
  <c r="AZ4" i="77"/>
  <c r="AY4" i="77"/>
  <c r="AX4" i="77"/>
  <c r="AW4" i="77"/>
  <c r="AV4" i="77"/>
  <c r="BF3" i="77"/>
  <c r="BE3" i="77"/>
  <c r="BD3" i="77"/>
  <c r="BC3" i="77"/>
  <c r="BB3" i="77"/>
  <c r="BA3" i="77"/>
  <c r="AZ3" i="77"/>
  <c r="AY3" i="77"/>
  <c r="AX3" i="77"/>
  <c r="AV3" i="77"/>
  <c r="BE60" i="76"/>
  <c r="BD60" i="76"/>
  <c r="BC60" i="76"/>
  <c r="BB60" i="76"/>
  <c r="BA60" i="76"/>
  <c r="AZ60" i="76"/>
  <c r="AY60" i="76"/>
  <c r="AX60" i="76"/>
  <c r="AW60" i="76"/>
  <c r="AV60" i="76"/>
  <c r="BE59" i="76"/>
  <c r="BD59" i="76"/>
  <c r="BC59" i="76"/>
  <c r="BB59" i="76"/>
  <c r="BA59" i="76"/>
  <c r="AZ59" i="76"/>
  <c r="AY59" i="76"/>
  <c r="AX59" i="76"/>
  <c r="AW59" i="76"/>
  <c r="AV59" i="76"/>
  <c r="BE58" i="76"/>
  <c r="BD58" i="76"/>
  <c r="BC58" i="76"/>
  <c r="BB58" i="76"/>
  <c r="BA58" i="76"/>
  <c r="AZ58" i="76"/>
  <c r="AY58" i="76"/>
  <c r="AX58" i="76"/>
  <c r="AW58" i="76"/>
  <c r="AV58" i="76"/>
  <c r="BE57" i="76"/>
  <c r="BD57" i="76"/>
  <c r="BC57" i="76"/>
  <c r="BB57" i="76"/>
  <c r="BA57" i="76"/>
  <c r="AZ57" i="76"/>
  <c r="AY57" i="76"/>
  <c r="AX57" i="76"/>
  <c r="AW57" i="76"/>
  <c r="AV57" i="76"/>
  <c r="BE56" i="76"/>
  <c r="BD56" i="76"/>
  <c r="BC56" i="76"/>
  <c r="BB56" i="76"/>
  <c r="BA56" i="76"/>
  <c r="AZ56" i="76"/>
  <c r="AY56" i="76"/>
  <c r="AX56" i="76"/>
  <c r="AW56" i="76"/>
  <c r="AV56" i="76"/>
  <c r="BE55" i="76"/>
  <c r="BD55" i="76"/>
  <c r="BC55" i="76"/>
  <c r="BB55" i="76"/>
  <c r="BA55" i="76"/>
  <c r="AZ55" i="76"/>
  <c r="AY55" i="76"/>
  <c r="AX55" i="76"/>
  <c r="AW55" i="76"/>
  <c r="AV55" i="76"/>
  <c r="BE54" i="76"/>
  <c r="BD54" i="76"/>
  <c r="BC54" i="76"/>
  <c r="BB54" i="76"/>
  <c r="BA54" i="76"/>
  <c r="AZ54" i="76"/>
  <c r="AY54" i="76"/>
  <c r="AX54" i="76"/>
  <c r="AW54" i="76"/>
  <c r="AV54" i="76"/>
  <c r="BE53" i="76"/>
  <c r="BD53" i="76"/>
  <c r="BC53" i="76"/>
  <c r="BB53" i="76"/>
  <c r="BA53" i="76"/>
  <c r="AZ53" i="76"/>
  <c r="AY53" i="76"/>
  <c r="AX53" i="76"/>
  <c r="AW53" i="76"/>
  <c r="AV53" i="76"/>
  <c r="BE52" i="76"/>
  <c r="BD52" i="76"/>
  <c r="BC52" i="76"/>
  <c r="BB52" i="76"/>
  <c r="BA52" i="76"/>
  <c r="AZ52" i="76"/>
  <c r="AY52" i="76"/>
  <c r="AX52" i="76"/>
  <c r="AW52" i="76"/>
  <c r="AV52" i="76"/>
  <c r="BE51" i="76"/>
  <c r="BD51" i="76"/>
  <c r="BC51" i="76"/>
  <c r="BB51" i="76"/>
  <c r="BA51" i="76"/>
  <c r="AZ51" i="76"/>
  <c r="AY51" i="76"/>
  <c r="AX51" i="76"/>
  <c r="AW51" i="76"/>
  <c r="AV51" i="76"/>
  <c r="BE50" i="76"/>
  <c r="BD50" i="76"/>
  <c r="BC50" i="76"/>
  <c r="BB50" i="76"/>
  <c r="BA50" i="76"/>
  <c r="AZ50" i="76"/>
  <c r="AY50" i="76"/>
  <c r="AX50" i="76"/>
  <c r="AW50" i="76"/>
  <c r="AV50" i="76"/>
  <c r="BE49" i="76"/>
  <c r="BD49" i="76"/>
  <c r="BC49" i="76"/>
  <c r="BB49" i="76"/>
  <c r="BA49" i="76"/>
  <c r="AZ49" i="76"/>
  <c r="AY49" i="76"/>
  <c r="AX49" i="76"/>
  <c r="AW49" i="76"/>
  <c r="AV49" i="76"/>
  <c r="BE48" i="76"/>
  <c r="BD48" i="76"/>
  <c r="BC48" i="76"/>
  <c r="BB48" i="76"/>
  <c r="BA48" i="76"/>
  <c r="AZ48" i="76"/>
  <c r="AY48" i="76"/>
  <c r="AX48" i="76"/>
  <c r="AW48" i="76"/>
  <c r="AV48" i="76"/>
  <c r="BE47" i="76"/>
  <c r="BD47" i="76"/>
  <c r="BC47" i="76"/>
  <c r="BB47" i="76"/>
  <c r="BA47" i="76"/>
  <c r="AZ47" i="76"/>
  <c r="AY47" i="76"/>
  <c r="AX47" i="76"/>
  <c r="AW47" i="76"/>
  <c r="AV47" i="76"/>
  <c r="BE46" i="76"/>
  <c r="BD46" i="76"/>
  <c r="BC46" i="76"/>
  <c r="BB46" i="76"/>
  <c r="BA46" i="76"/>
  <c r="AZ46" i="76"/>
  <c r="AY46" i="76"/>
  <c r="AX46" i="76"/>
  <c r="AW46" i="76"/>
  <c r="AV46" i="76"/>
  <c r="BE45" i="76"/>
  <c r="BD45" i="76"/>
  <c r="BC45" i="76"/>
  <c r="BB45" i="76"/>
  <c r="BA45" i="76"/>
  <c r="AZ45" i="76"/>
  <c r="AY45" i="76"/>
  <c r="AX45" i="76"/>
  <c r="AW45" i="76"/>
  <c r="AV45" i="76"/>
  <c r="BE44" i="76"/>
  <c r="BD44" i="76"/>
  <c r="BC44" i="76"/>
  <c r="BB44" i="76"/>
  <c r="BA44" i="76"/>
  <c r="AZ44" i="76"/>
  <c r="AY44" i="76"/>
  <c r="AX44" i="76"/>
  <c r="AW44" i="76"/>
  <c r="AV44" i="76"/>
  <c r="BE43" i="76"/>
  <c r="BD43" i="76"/>
  <c r="BC43" i="76"/>
  <c r="BB43" i="76"/>
  <c r="BA43" i="76"/>
  <c r="AZ43" i="76"/>
  <c r="AY43" i="76"/>
  <c r="AX43" i="76"/>
  <c r="AW43" i="76"/>
  <c r="AV43" i="76"/>
  <c r="BE42" i="76"/>
  <c r="BD42" i="76"/>
  <c r="BC42" i="76"/>
  <c r="BB42" i="76"/>
  <c r="BA42" i="76"/>
  <c r="AZ42" i="76"/>
  <c r="AY42" i="76"/>
  <c r="AX42" i="76"/>
  <c r="AW42" i="76"/>
  <c r="AV42" i="76"/>
  <c r="BE41" i="76"/>
  <c r="BD41" i="76"/>
  <c r="BC41" i="76"/>
  <c r="BB41" i="76"/>
  <c r="BA41" i="76"/>
  <c r="AZ41" i="76"/>
  <c r="AY41" i="76"/>
  <c r="AX41" i="76"/>
  <c r="AW41" i="76"/>
  <c r="AV41" i="76"/>
  <c r="BE40" i="76"/>
  <c r="BD40" i="76"/>
  <c r="BC40" i="76"/>
  <c r="BB40" i="76"/>
  <c r="BA40" i="76"/>
  <c r="AZ40" i="76"/>
  <c r="AY40" i="76"/>
  <c r="AX40" i="76"/>
  <c r="AW40" i="76"/>
  <c r="AV40" i="76"/>
  <c r="BE39" i="76"/>
  <c r="BD39" i="76"/>
  <c r="BC39" i="76"/>
  <c r="BB39" i="76"/>
  <c r="BA39" i="76"/>
  <c r="AZ39" i="76"/>
  <c r="AY39" i="76"/>
  <c r="AX39" i="76"/>
  <c r="AW39" i="76"/>
  <c r="AV39" i="76"/>
  <c r="BE38" i="76"/>
  <c r="BD38" i="76"/>
  <c r="BC38" i="76"/>
  <c r="BB38" i="76"/>
  <c r="BA38" i="76"/>
  <c r="AZ38" i="76"/>
  <c r="AY38" i="76"/>
  <c r="AX38" i="76"/>
  <c r="AW38" i="76"/>
  <c r="AV38" i="76"/>
  <c r="BE37" i="76"/>
  <c r="BD37" i="76"/>
  <c r="BC37" i="76"/>
  <c r="BB37" i="76"/>
  <c r="BA37" i="76"/>
  <c r="AZ37" i="76"/>
  <c r="AY37" i="76"/>
  <c r="AX37" i="76"/>
  <c r="AW37" i="76"/>
  <c r="AV37" i="76"/>
  <c r="BE36" i="76"/>
  <c r="BD36" i="76"/>
  <c r="BC36" i="76"/>
  <c r="BB36" i="76"/>
  <c r="BA36" i="76"/>
  <c r="AZ36" i="76"/>
  <c r="AY36" i="76"/>
  <c r="AX36" i="76"/>
  <c r="AW36" i="76"/>
  <c r="AV36" i="76"/>
  <c r="BE35" i="76"/>
  <c r="BD35" i="76"/>
  <c r="BC35" i="76"/>
  <c r="BB35" i="76"/>
  <c r="BA35" i="76"/>
  <c r="AZ35" i="76"/>
  <c r="AY35" i="76"/>
  <c r="AX35" i="76"/>
  <c r="AW35" i="76"/>
  <c r="AV35" i="76"/>
  <c r="BE34" i="76"/>
  <c r="BD34" i="76"/>
  <c r="BC34" i="76"/>
  <c r="BB34" i="76"/>
  <c r="BA34" i="76"/>
  <c r="AZ34" i="76"/>
  <c r="AY34" i="76"/>
  <c r="AX34" i="76"/>
  <c r="AW34" i="76"/>
  <c r="AV34" i="76"/>
  <c r="BE33" i="76"/>
  <c r="BD33" i="76"/>
  <c r="BC33" i="76"/>
  <c r="BB33" i="76"/>
  <c r="BA33" i="76"/>
  <c r="AZ33" i="76"/>
  <c r="AY33" i="76"/>
  <c r="AX33" i="76"/>
  <c r="AW33" i="76"/>
  <c r="AV33" i="76"/>
  <c r="BE32" i="76"/>
  <c r="BD32" i="76"/>
  <c r="BC32" i="76"/>
  <c r="BB32" i="76"/>
  <c r="BA32" i="76"/>
  <c r="AZ32" i="76"/>
  <c r="AY32" i="76"/>
  <c r="AX32" i="76"/>
  <c r="AW32" i="76"/>
  <c r="AV32" i="76"/>
  <c r="BE31" i="76"/>
  <c r="BD31" i="76"/>
  <c r="BC31" i="76"/>
  <c r="BB31" i="76"/>
  <c r="BA31" i="76"/>
  <c r="AZ31" i="76"/>
  <c r="AY31" i="76"/>
  <c r="AX31" i="76"/>
  <c r="AW31" i="76"/>
  <c r="AV31" i="76"/>
  <c r="BE30" i="76"/>
  <c r="BD30" i="76"/>
  <c r="BC30" i="76"/>
  <c r="BB30" i="76"/>
  <c r="BA30" i="76"/>
  <c r="AZ30" i="76"/>
  <c r="AY30" i="76"/>
  <c r="AX30" i="76"/>
  <c r="AW30" i="76"/>
  <c r="AV30" i="76"/>
  <c r="BE29" i="76"/>
  <c r="BD29" i="76"/>
  <c r="BC29" i="76"/>
  <c r="BB29" i="76"/>
  <c r="BA29" i="76"/>
  <c r="AZ29" i="76"/>
  <c r="AY29" i="76"/>
  <c r="AX29" i="76"/>
  <c r="AW29" i="76"/>
  <c r="AV29" i="76"/>
  <c r="BE28" i="76"/>
  <c r="BD28" i="76"/>
  <c r="BC28" i="76"/>
  <c r="BB28" i="76"/>
  <c r="BA28" i="76"/>
  <c r="AZ28" i="76"/>
  <c r="AY28" i="76"/>
  <c r="AX28" i="76"/>
  <c r="AW28" i="76"/>
  <c r="AV28" i="76"/>
  <c r="BE27" i="76"/>
  <c r="BD27" i="76"/>
  <c r="BC27" i="76"/>
  <c r="BB27" i="76"/>
  <c r="BA27" i="76"/>
  <c r="AZ27" i="76"/>
  <c r="AY27" i="76"/>
  <c r="AX27" i="76"/>
  <c r="AW27" i="76"/>
  <c r="AV27" i="76"/>
  <c r="BE26" i="76"/>
  <c r="BD26" i="76"/>
  <c r="BC26" i="76"/>
  <c r="BB26" i="76"/>
  <c r="BA26" i="76"/>
  <c r="AZ26" i="76"/>
  <c r="AY26" i="76"/>
  <c r="AX26" i="76"/>
  <c r="AW26" i="76"/>
  <c r="AV26" i="76"/>
  <c r="BE25" i="76"/>
  <c r="BD25" i="76"/>
  <c r="BC25" i="76"/>
  <c r="BB25" i="76"/>
  <c r="BA25" i="76"/>
  <c r="AZ25" i="76"/>
  <c r="AY25" i="76"/>
  <c r="AX25" i="76"/>
  <c r="AW25" i="76"/>
  <c r="AV25" i="76"/>
  <c r="BE24" i="76"/>
  <c r="BD24" i="76"/>
  <c r="BC24" i="76"/>
  <c r="BB24" i="76"/>
  <c r="BA24" i="76"/>
  <c r="AZ24" i="76"/>
  <c r="AY24" i="76"/>
  <c r="AX24" i="76"/>
  <c r="AW24" i="76"/>
  <c r="AV24" i="76"/>
  <c r="BE23" i="76"/>
  <c r="BD23" i="76"/>
  <c r="BC23" i="76"/>
  <c r="BB23" i="76"/>
  <c r="BA23" i="76"/>
  <c r="AZ23" i="76"/>
  <c r="AY23" i="76"/>
  <c r="AX23" i="76"/>
  <c r="AW23" i="76"/>
  <c r="AV23" i="76"/>
  <c r="BE22" i="76"/>
  <c r="BD22" i="76"/>
  <c r="BC22" i="76"/>
  <c r="BB22" i="76"/>
  <c r="BA22" i="76"/>
  <c r="AZ22" i="76"/>
  <c r="AY22" i="76"/>
  <c r="AX22" i="76"/>
  <c r="AW22" i="76"/>
  <c r="AV22" i="76"/>
  <c r="BE21" i="76"/>
  <c r="BD21" i="76"/>
  <c r="BC21" i="76"/>
  <c r="BB21" i="76"/>
  <c r="BA21" i="76"/>
  <c r="AZ21" i="76"/>
  <c r="AY21" i="76"/>
  <c r="AX21" i="76"/>
  <c r="AW21" i="76"/>
  <c r="AV21" i="76"/>
  <c r="BE20" i="76"/>
  <c r="BD20" i="76"/>
  <c r="BC20" i="76"/>
  <c r="BB20" i="76"/>
  <c r="BA20" i="76"/>
  <c r="AZ20" i="76"/>
  <c r="AY20" i="76"/>
  <c r="AX20" i="76"/>
  <c r="AW20" i="76"/>
  <c r="AV20" i="76"/>
  <c r="BE19" i="76"/>
  <c r="BD19" i="76"/>
  <c r="BC19" i="76"/>
  <c r="BB19" i="76"/>
  <c r="BA19" i="76"/>
  <c r="AZ19" i="76"/>
  <c r="AY19" i="76"/>
  <c r="AX19" i="76"/>
  <c r="AW19" i="76"/>
  <c r="AV19" i="76"/>
  <c r="BE18" i="76"/>
  <c r="BD18" i="76"/>
  <c r="BC18" i="76"/>
  <c r="BB18" i="76"/>
  <c r="BA18" i="76"/>
  <c r="AZ18" i="76"/>
  <c r="AY18" i="76"/>
  <c r="AX18" i="76"/>
  <c r="AW18" i="76"/>
  <c r="AV18" i="76"/>
  <c r="BE17" i="76"/>
  <c r="BD17" i="76"/>
  <c r="BC17" i="76"/>
  <c r="BB17" i="76"/>
  <c r="BA17" i="76"/>
  <c r="AZ17" i="76"/>
  <c r="AY17" i="76"/>
  <c r="AX17" i="76"/>
  <c r="AW17" i="76"/>
  <c r="AV17" i="76"/>
  <c r="BE16" i="76"/>
  <c r="BD16" i="76"/>
  <c r="BC16" i="76"/>
  <c r="BB16" i="76"/>
  <c r="BA16" i="76"/>
  <c r="AZ16" i="76"/>
  <c r="AY16" i="76"/>
  <c r="AX16" i="76"/>
  <c r="AW16" i="76"/>
  <c r="AV16" i="76"/>
  <c r="BE15" i="76"/>
  <c r="BD15" i="76"/>
  <c r="BC15" i="76"/>
  <c r="BB15" i="76"/>
  <c r="BA15" i="76"/>
  <c r="AZ15" i="76"/>
  <c r="AY15" i="76"/>
  <c r="AX15" i="76"/>
  <c r="AW15" i="76"/>
  <c r="AV15" i="76"/>
  <c r="BE14" i="76"/>
  <c r="BD14" i="76"/>
  <c r="BC14" i="76"/>
  <c r="BB14" i="76"/>
  <c r="BA14" i="76"/>
  <c r="AZ14" i="76"/>
  <c r="AY14" i="76"/>
  <c r="AX14" i="76"/>
  <c r="AW14" i="76"/>
  <c r="AV14" i="76"/>
  <c r="BE13" i="76"/>
  <c r="BD13" i="76"/>
  <c r="BC13" i="76"/>
  <c r="BB13" i="76"/>
  <c r="BA13" i="76"/>
  <c r="AZ13" i="76"/>
  <c r="AY13" i="76"/>
  <c r="AX13" i="76"/>
  <c r="AW13" i="76"/>
  <c r="AV13" i="76"/>
  <c r="BE12" i="76"/>
  <c r="BD12" i="76"/>
  <c r="BC12" i="76"/>
  <c r="BB12" i="76"/>
  <c r="BA12" i="76"/>
  <c r="AZ12" i="76"/>
  <c r="AY12" i="76"/>
  <c r="AX12" i="76"/>
  <c r="AW12" i="76"/>
  <c r="AV12" i="76"/>
  <c r="BE11" i="76"/>
  <c r="BD11" i="76"/>
  <c r="BC11" i="76"/>
  <c r="BB11" i="76"/>
  <c r="BA11" i="76"/>
  <c r="AZ11" i="76"/>
  <c r="AY11" i="76"/>
  <c r="AX11" i="76"/>
  <c r="AW11" i="76"/>
  <c r="AV11" i="76"/>
  <c r="BE10" i="76"/>
  <c r="BD10" i="76"/>
  <c r="BC10" i="76"/>
  <c r="BB10" i="76"/>
  <c r="BA10" i="76"/>
  <c r="AZ10" i="76"/>
  <c r="AY10" i="76"/>
  <c r="AX10" i="76"/>
  <c r="AW10" i="76"/>
  <c r="AV10" i="76"/>
  <c r="BE9" i="76"/>
  <c r="BD9" i="76"/>
  <c r="BC9" i="76"/>
  <c r="BB9" i="76"/>
  <c r="BA9" i="76"/>
  <c r="AZ9" i="76"/>
  <c r="AY9" i="76"/>
  <c r="AX9" i="76"/>
  <c r="AW9" i="76"/>
  <c r="AV9" i="76"/>
  <c r="BE8" i="76"/>
  <c r="BD8" i="76"/>
  <c r="BC8" i="76"/>
  <c r="BB8" i="76"/>
  <c r="BA8" i="76"/>
  <c r="AZ8" i="76"/>
  <c r="AY8" i="76"/>
  <c r="AX8" i="76"/>
  <c r="AW8" i="76"/>
  <c r="AV8" i="76"/>
  <c r="BE7" i="76"/>
  <c r="BD7" i="76"/>
  <c r="BC7" i="76"/>
  <c r="BB7" i="76"/>
  <c r="BA7" i="76"/>
  <c r="AZ7" i="76"/>
  <c r="AY7" i="76"/>
  <c r="AX7" i="76"/>
  <c r="AW7" i="76"/>
  <c r="AV7" i="76"/>
  <c r="BE6" i="76"/>
  <c r="BD6" i="76"/>
  <c r="BC6" i="76"/>
  <c r="BB6" i="76"/>
  <c r="BA6" i="76"/>
  <c r="AZ6" i="76"/>
  <c r="AY6" i="76"/>
  <c r="AX6" i="76"/>
  <c r="AW6" i="76"/>
  <c r="AV6" i="76"/>
  <c r="BE5" i="76"/>
  <c r="BD5" i="76"/>
  <c r="BC5" i="76"/>
  <c r="BB5" i="76"/>
  <c r="BA5" i="76"/>
  <c r="AZ5" i="76"/>
  <c r="AY5" i="76"/>
  <c r="AX5" i="76"/>
  <c r="AW5" i="76"/>
  <c r="AV5" i="76"/>
  <c r="BE4" i="76"/>
  <c r="BD4" i="76"/>
  <c r="BC4" i="76"/>
  <c r="BB4" i="76"/>
  <c r="BA4" i="76"/>
  <c r="AZ4" i="76"/>
  <c r="AY4" i="76"/>
  <c r="AX4" i="76"/>
  <c r="AW4" i="76"/>
  <c r="AV4" i="76"/>
  <c r="BF3" i="76"/>
  <c r="BE3" i="76"/>
  <c r="BD3" i="76"/>
  <c r="BC3" i="76"/>
  <c r="BB3" i="76"/>
  <c r="BA3" i="76"/>
  <c r="AZ3" i="76"/>
  <c r="AY3" i="76"/>
  <c r="AX3" i="76"/>
  <c r="AV3" i="76"/>
  <c r="BF55" i="76" l="1"/>
  <c r="BF56" i="76"/>
  <c r="BF4" i="77"/>
  <c r="BE4" i="71"/>
  <c r="BF60" i="77"/>
  <c r="BF53" i="77"/>
  <c r="BF9" i="77"/>
  <c r="BF13" i="77"/>
  <c r="BF17" i="77"/>
  <c r="BF21" i="77"/>
  <c r="BF25" i="77"/>
  <c r="BF37" i="77"/>
  <c r="BF41" i="77"/>
  <c r="BF45" i="77"/>
  <c r="BF47" i="76"/>
  <c r="BF4" i="76"/>
  <c r="BF39" i="76"/>
  <c r="BF9" i="76"/>
  <c r="BF13" i="76"/>
  <c r="BF21" i="76"/>
  <c r="BF29" i="76"/>
  <c r="BF37" i="76"/>
  <c r="BF45" i="76"/>
  <c r="BF6" i="76"/>
  <c r="BF10" i="76"/>
  <c r="BF14" i="76"/>
  <c r="BF17" i="76"/>
  <c r="BF18" i="76"/>
  <c r="BF22" i="76"/>
  <c r="BF25" i="76"/>
  <c r="BF26" i="76"/>
  <c r="BF30" i="76"/>
  <c r="BF33" i="76"/>
  <c r="BF34" i="76"/>
  <c r="BF38" i="76"/>
  <c r="BF41" i="76"/>
  <c r="BF42" i="76"/>
  <c r="BF46" i="76"/>
  <c r="BF49" i="76"/>
  <c r="BF50" i="76"/>
  <c r="BF54" i="76"/>
  <c r="BF57" i="76"/>
  <c r="BF58" i="76"/>
  <c r="BF52" i="77"/>
  <c r="BF55" i="77"/>
  <c r="BF56" i="77"/>
  <c r="BF7" i="76"/>
  <c r="BF16" i="76"/>
  <c r="BF11" i="76"/>
  <c r="BF15" i="76"/>
  <c r="BF19" i="76"/>
  <c r="BF23" i="76"/>
  <c r="BF27" i="76"/>
  <c r="BF31" i="76"/>
  <c r="BF35" i="76"/>
  <c r="BF43" i="76"/>
  <c r="BF51" i="76"/>
  <c r="BF29" i="77"/>
  <c r="BF33" i="77"/>
  <c r="BF57" i="77"/>
  <c r="BF8" i="76"/>
  <c r="BF54" i="77"/>
  <c r="BF59" i="77"/>
  <c r="BF5" i="76"/>
  <c r="BF12" i="76"/>
  <c r="BF20" i="76"/>
  <c r="BF24" i="76"/>
  <c r="BF28" i="76"/>
  <c r="BF32" i="76"/>
  <c r="BF36" i="76"/>
  <c r="BF40" i="76"/>
  <c r="BF44" i="76"/>
  <c r="BF48" i="76"/>
  <c r="BF60" i="76"/>
  <c r="BF58" i="77"/>
  <c r="BF59" i="76"/>
  <c r="BF53" i="76"/>
  <c r="BF52" i="76"/>
  <c r="BF49" i="77"/>
  <c r="BF6" i="77"/>
  <c r="BF22" i="77"/>
  <c r="BF38" i="77"/>
  <c r="BF14" i="77"/>
  <c r="BF30" i="77"/>
  <c r="BF46" i="77"/>
  <c r="BF5" i="77"/>
  <c r="BF7" i="77"/>
  <c r="BF8" i="77"/>
  <c r="BF11" i="77"/>
  <c r="BF12" i="77"/>
  <c r="BF15" i="77"/>
  <c r="BF16" i="77"/>
  <c r="BF20" i="77"/>
  <c r="BF24" i="77"/>
  <c r="BF28" i="77"/>
  <c r="BF31" i="77"/>
  <c r="BF32" i="77"/>
  <c r="BF35" i="77"/>
  <c r="BF36" i="77"/>
  <c r="BF39" i="77"/>
  <c r="BF40" i="77"/>
  <c r="BF43" i="77"/>
  <c r="BF44" i="77"/>
  <c r="BF47" i="77"/>
  <c r="BF48" i="77"/>
  <c r="BF51" i="77"/>
  <c r="BF10" i="77"/>
  <c r="BF18" i="77"/>
  <c r="BF26" i="77"/>
  <c r="BF34" i="77"/>
  <c r="BF42" i="77"/>
  <c r="BF50" i="77"/>
  <c r="BF19" i="77"/>
  <c r="BF23" i="77"/>
  <c r="BF27" i="77"/>
  <c r="W111" i="84" l="1"/>
  <c r="A97" i="84"/>
  <c r="A96" i="84"/>
  <c r="A95" i="84"/>
  <c r="A94" i="84"/>
  <c r="A93" i="84"/>
  <c r="A92" i="84"/>
  <c r="A91" i="84"/>
  <c r="A90" i="84"/>
  <c r="G89" i="84"/>
  <c r="G90" i="84" s="1"/>
  <c r="G91" i="84" s="1"/>
  <c r="A89" i="84"/>
  <c r="C88" i="84"/>
  <c r="A88" i="84"/>
  <c r="V110" i="84"/>
  <c r="D113" i="84"/>
  <c r="D114" i="84" s="1"/>
  <c r="D115" i="84" s="1"/>
  <c r="D116" i="84" s="1"/>
  <c r="D117" i="84" s="1"/>
  <c r="D118" i="84" s="1"/>
  <c r="D119" i="84" s="1"/>
  <c r="D120" i="84" s="1"/>
  <c r="D121" i="84" s="1"/>
  <c r="A112" i="84"/>
  <c r="G92" i="84" l="1"/>
  <c r="G93" i="84" l="1"/>
  <c r="G94" i="84" l="1"/>
  <c r="G95" i="84" l="1"/>
  <c r="G96" i="84" l="1"/>
  <c r="G97" i="84" l="1"/>
  <c r="AL14" i="103" l="1"/>
  <c r="AK14" i="103"/>
  <c r="AL11" i="103" l="1"/>
  <c r="AK11" i="103"/>
  <c r="AL10" i="103"/>
  <c r="AK10" i="103"/>
  <c r="AL9" i="103"/>
  <c r="AK9" i="103"/>
  <c r="C9" i="103"/>
  <c r="C8" i="104" s="1"/>
  <c r="AL4" i="103"/>
  <c r="AK4" i="103"/>
  <c r="D56" i="103"/>
  <c r="E56" i="103"/>
  <c r="F56" i="103"/>
  <c r="G56" i="103"/>
  <c r="H56" i="103"/>
  <c r="I56" i="103"/>
  <c r="J56" i="103"/>
  <c r="K56" i="103"/>
  <c r="L56" i="103"/>
  <c r="M56" i="103"/>
  <c r="N56" i="103"/>
  <c r="E2" i="104"/>
  <c r="E57" i="104" s="1"/>
  <c r="F2" i="104"/>
  <c r="F57" i="104" s="1"/>
  <c r="G2" i="104"/>
  <c r="G57" i="104" s="1"/>
  <c r="H2" i="104"/>
  <c r="H57" i="104" s="1"/>
  <c r="I2" i="104"/>
  <c r="I57" i="104" s="1"/>
  <c r="J2" i="104"/>
  <c r="J57" i="104" s="1"/>
  <c r="K2" i="104"/>
  <c r="K57" i="104" s="1"/>
  <c r="D2" i="104"/>
  <c r="D57" i="104" s="1"/>
  <c r="B2" i="104"/>
  <c r="B4" i="103"/>
  <c r="B3" i="104" s="1"/>
  <c r="C4" i="103"/>
  <c r="C3" i="104" s="1"/>
  <c r="B5" i="103"/>
  <c r="B4" i="104" s="1"/>
  <c r="C5" i="103"/>
  <c r="C4" i="104" s="1"/>
  <c r="B6" i="103"/>
  <c r="B5" i="104" s="1"/>
  <c r="C6" i="103"/>
  <c r="C5" i="104" s="1"/>
  <c r="B7" i="103"/>
  <c r="B6" i="104" s="1"/>
  <c r="C7" i="103"/>
  <c r="C6" i="104" s="1"/>
  <c r="B8" i="103"/>
  <c r="B7" i="104" s="1"/>
  <c r="C8" i="103"/>
  <c r="C7" i="104" s="1"/>
  <c r="B10" i="103"/>
  <c r="B9" i="104" s="1"/>
  <c r="C10" i="103"/>
  <c r="C9" i="104" s="1"/>
  <c r="B11" i="103"/>
  <c r="B10" i="104" s="1"/>
  <c r="C11" i="103"/>
  <c r="C10" i="104" s="1"/>
  <c r="B12" i="103"/>
  <c r="B11" i="104" s="1"/>
  <c r="C12" i="103"/>
  <c r="C11" i="104" s="1"/>
  <c r="B13" i="103"/>
  <c r="B12" i="104" s="1"/>
  <c r="C13" i="103"/>
  <c r="C12" i="104" s="1"/>
  <c r="B14" i="103"/>
  <c r="B13" i="104" s="1"/>
  <c r="C14" i="103"/>
  <c r="C13" i="104" s="1"/>
  <c r="B15" i="103"/>
  <c r="B14" i="104" s="1"/>
  <c r="C15" i="103"/>
  <c r="C14" i="104" s="1"/>
  <c r="B16" i="103"/>
  <c r="B15" i="104" s="1"/>
  <c r="C15" i="104"/>
  <c r="B17" i="103"/>
  <c r="B16" i="104" s="1"/>
  <c r="C16" i="104"/>
  <c r="B18" i="103"/>
  <c r="B17" i="104" s="1"/>
  <c r="C17" i="104"/>
  <c r="B19" i="103"/>
  <c r="B18" i="104" s="1"/>
  <c r="C18" i="104"/>
  <c r="B20" i="103"/>
  <c r="B19" i="104" s="1"/>
  <c r="C19" i="104"/>
  <c r="B21" i="103"/>
  <c r="B20" i="104" s="1"/>
  <c r="C20" i="104"/>
  <c r="B22" i="103"/>
  <c r="B21" i="104" s="1"/>
  <c r="C21" i="104"/>
  <c r="B23" i="103"/>
  <c r="B22" i="104" s="1"/>
  <c r="C22" i="104"/>
  <c r="B24" i="103"/>
  <c r="B23" i="104" s="1"/>
  <c r="C23" i="104"/>
  <c r="B25" i="103"/>
  <c r="B24" i="104" s="1"/>
  <c r="C24" i="104"/>
  <c r="B26" i="103"/>
  <c r="B25" i="104" s="1"/>
  <c r="C25" i="104"/>
  <c r="B27" i="103"/>
  <c r="B26" i="104" s="1"/>
  <c r="C26" i="104"/>
  <c r="B28" i="103"/>
  <c r="B27" i="104" s="1"/>
  <c r="C27" i="104"/>
  <c r="B29" i="103"/>
  <c r="B28" i="104" s="1"/>
  <c r="C28" i="104"/>
  <c r="B30" i="103"/>
  <c r="B29" i="104" s="1"/>
  <c r="C29" i="104"/>
  <c r="B31" i="103"/>
  <c r="B30" i="104" s="1"/>
  <c r="C30" i="104"/>
  <c r="B32" i="103"/>
  <c r="B31" i="104" s="1"/>
  <c r="C31" i="104"/>
  <c r="B33" i="103"/>
  <c r="B32" i="104" s="1"/>
  <c r="C32" i="104"/>
  <c r="B34" i="103"/>
  <c r="B33" i="104" s="1"/>
  <c r="C33" i="104"/>
  <c r="B35" i="103"/>
  <c r="B34" i="104" s="1"/>
  <c r="C34" i="104"/>
  <c r="B36" i="103"/>
  <c r="B35" i="104" s="1"/>
  <c r="C35" i="104"/>
  <c r="B37" i="103"/>
  <c r="B36" i="104" s="1"/>
  <c r="C36" i="104"/>
  <c r="B38" i="103"/>
  <c r="B37" i="104" s="1"/>
  <c r="C37" i="104"/>
  <c r="B39" i="103"/>
  <c r="B38" i="104" s="1"/>
  <c r="C38" i="104"/>
  <c r="B40" i="103"/>
  <c r="B39" i="104" s="1"/>
  <c r="C39" i="104"/>
  <c r="B41" i="103"/>
  <c r="B40" i="104" s="1"/>
  <c r="C40" i="104"/>
  <c r="B42" i="103"/>
  <c r="B41" i="104" s="1"/>
  <c r="C41" i="104"/>
  <c r="B43" i="103"/>
  <c r="B42" i="104" s="1"/>
  <c r="C42" i="104"/>
  <c r="B44" i="103"/>
  <c r="B43" i="104" s="1"/>
  <c r="C43" i="104"/>
  <c r="B45" i="103"/>
  <c r="B44" i="104" s="1"/>
  <c r="C44" i="104"/>
  <c r="B46" i="103"/>
  <c r="B45" i="104" s="1"/>
  <c r="C45" i="104"/>
  <c r="B47" i="103"/>
  <c r="B46" i="104" s="1"/>
  <c r="C46" i="104"/>
  <c r="X3" i="103"/>
  <c r="AI3" i="103" s="1"/>
  <c r="AV3" i="103" s="1"/>
  <c r="W3" i="103"/>
  <c r="AH3" i="103" s="1"/>
  <c r="AU3" i="103" s="1"/>
  <c r="V3" i="103"/>
  <c r="AG3" i="103" s="1"/>
  <c r="AT3" i="103" s="1"/>
  <c r="U3" i="103"/>
  <c r="AF3" i="103" s="1"/>
  <c r="AS3" i="103" s="1"/>
  <c r="T3" i="103"/>
  <c r="AE3" i="103" s="1"/>
  <c r="AR3" i="103" s="1"/>
  <c r="S3" i="103"/>
  <c r="AD3" i="103" s="1"/>
  <c r="AQ3" i="103" s="1"/>
  <c r="R3" i="103"/>
  <c r="AC3" i="103" s="1"/>
  <c r="AP3" i="103" s="1"/>
  <c r="Q3" i="103"/>
  <c r="AB3" i="103" s="1"/>
  <c r="AO3" i="103" s="1"/>
  <c r="P3" i="103"/>
  <c r="AA3" i="103" s="1"/>
  <c r="AN3" i="103" s="1"/>
  <c r="O3" i="103"/>
  <c r="Z3" i="103" s="1"/>
  <c r="AM3" i="103" s="1"/>
  <c r="N3" i="103"/>
  <c r="C2" i="103"/>
  <c r="C2" i="104" s="1"/>
  <c r="A2" i="103"/>
  <c r="A2" i="104" s="1"/>
  <c r="AV8" i="75"/>
  <c r="AW8" i="75"/>
  <c r="AX8" i="75"/>
  <c r="AY8" i="75"/>
  <c r="AZ8" i="75"/>
  <c r="BA8" i="75"/>
  <c r="BB8" i="75"/>
  <c r="BC8" i="75"/>
  <c r="BD8" i="75"/>
  <c r="BE8" i="75"/>
  <c r="AV8" i="74"/>
  <c r="AW8" i="74"/>
  <c r="AX8" i="74"/>
  <c r="AY8" i="74"/>
  <c r="AZ8" i="74"/>
  <c r="BA8" i="74"/>
  <c r="BB8" i="74"/>
  <c r="BC8" i="74"/>
  <c r="BD8" i="74"/>
  <c r="BE8" i="74"/>
  <c r="U56" i="103" l="1"/>
  <c r="AS56" i="103"/>
  <c r="T56" i="103"/>
  <c r="AR56" i="103"/>
  <c r="S56" i="103"/>
  <c r="AQ56" i="103"/>
  <c r="R56" i="103"/>
  <c r="AP56" i="103"/>
  <c r="Y56" i="103"/>
  <c r="AW56" i="103"/>
  <c r="Q56" i="103"/>
  <c r="AO56" i="103"/>
  <c r="X56" i="103"/>
  <c r="AV56" i="103"/>
  <c r="P56" i="103"/>
  <c r="AN56" i="103"/>
  <c r="W56" i="103"/>
  <c r="AU56" i="103"/>
  <c r="O56" i="103"/>
  <c r="AM56" i="103"/>
  <c r="V56" i="103"/>
  <c r="AT56" i="103"/>
  <c r="BF8" i="74"/>
  <c r="Y3" i="103"/>
  <c r="AJ3" i="103" s="1"/>
  <c r="AW3" i="103" s="1"/>
  <c r="L2" i="104"/>
  <c r="L57" i="104" s="1"/>
  <c r="BF8" i="75"/>
  <c r="D47" i="15" l="1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BE9" i="72"/>
  <c r="BD9" i="72"/>
  <c r="BC9" i="72"/>
  <c r="BB9" i="72"/>
  <c r="BA9" i="72"/>
  <c r="AZ9" i="72"/>
  <c r="A52" i="75" l="1"/>
  <c r="A52" i="76" s="1"/>
  <c r="A53" i="75"/>
  <c r="A53" i="77" s="1"/>
  <c r="A54" i="75"/>
  <c r="A54" i="76" s="1"/>
  <c r="A55" i="75"/>
  <c r="A55" i="76" s="1"/>
  <c r="A56" i="75"/>
  <c r="A56" i="76" s="1"/>
  <c r="A57" i="75"/>
  <c r="A57" i="76" s="1"/>
  <c r="A58" i="75"/>
  <c r="A58" i="77" s="1"/>
  <c r="A59" i="75"/>
  <c r="A59" i="76" s="1"/>
  <c r="A60" i="75"/>
  <c r="A60" i="76" s="1"/>
  <c r="A53" i="76"/>
  <c r="A54" i="77"/>
  <c r="A52" i="79"/>
  <c r="A52" i="80" s="1"/>
  <c r="A52" i="81" s="1"/>
  <c r="A53" i="79"/>
  <c r="A53" i="80" s="1"/>
  <c r="A53" i="81" s="1"/>
  <c r="A54" i="79"/>
  <c r="A54" i="80" s="1"/>
  <c r="A54" i="81" s="1"/>
  <c r="A55" i="79"/>
  <c r="A55" i="80" s="1"/>
  <c r="A55" i="81" s="1"/>
  <c r="A56" i="79"/>
  <c r="A56" i="80" s="1"/>
  <c r="A56" i="81" s="1"/>
  <c r="A57" i="79"/>
  <c r="A57" i="80" s="1"/>
  <c r="A57" i="81" s="1"/>
  <c r="A58" i="79"/>
  <c r="A58" i="80" s="1"/>
  <c r="A58" i="81" s="1"/>
  <c r="A59" i="79"/>
  <c r="A59" i="80" s="1"/>
  <c r="A59" i="81" s="1"/>
  <c r="A60" i="79"/>
  <c r="A60" i="80" s="1"/>
  <c r="A60" i="81" s="1"/>
  <c r="B183" i="101"/>
  <c r="C183" i="101" s="1"/>
  <c r="B182" i="101"/>
  <c r="C182" i="101" s="1"/>
  <c r="B181" i="101"/>
  <c r="C181" i="101" s="1"/>
  <c r="B180" i="101"/>
  <c r="C180" i="101" s="1"/>
  <c r="B179" i="101"/>
  <c r="B178" i="101"/>
  <c r="C178" i="101" s="1"/>
  <c r="B177" i="101"/>
  <c r="C177" i="101" s="1"/>
  <c r="B176" i="101"/>
  <c r="C176" i="101" s="1"/>
  <c r="B175" i="101"/>
  <c r="C175" i="101" s="1"/>
  <c r="B60" i="15"/>
  <c r="B56" i="103" s="1"/>
  <c r="B55" i="104" s="1"/>
  <c r="C60" i="15"/>
  <c r="C56" i="103" s="1"/>
  <c r="C55" i="104" s="1"/>
  <c r="D60" i="15"/>
  <c r="AV60" i="15" s="1"/>
  <c r="E60" i="15"/>
  <c r="AW60" i="15" s="1"/>
  <c r="AA56" i="103" s="1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V60" i="74"/>
  <c r="AW60" i="74"/>
  <c r="AX60" i="74"/>
  <c r="AY60" i="74"/>
  <c r="AZ60" i="74"/>
  <c r="BA60" i="74"/>
  <c r="BB60" i="74"/>
  <c r="BC60" i="74"/>
  <c r="BD60" i="74"/>
  <c r="BE60" i="74"/>
  <c r="AV60" i="75"/>
  <c r="AW60" i="75"/>
  <c r="AX60" i="75"/>
  <c r="AY60" i="75"/>
  <c r="AZ60" i="75"/>
  <c r="BA60" i="75"/>
  <c r="BB60" i="75"/>
  <c r="BC60" i="75"/>
  <c r="BD60" i="75"/>
  <c r="BE60" i="75"/>
  <c r="AV60" i="71"/>
  <c r="AW60" i="71"/>
  <c r="AX60" i="71"/>
  <c r="AY60" i="71"/>
  <c r="AZ60" i="71"/>
  <c r="BA60" i="71"/>
  <c r="BB60" i="71"/>
  <c r="BC60" i="71"/>
  <c r="BD60" i="71"/>
  <c r="AV60" i="79"/>
  <c r="AW60" i="79"/>
  <c r="AX60" i="79"/>
  <c r="AY60" i="79"/>
  <c r="AZ60" i="79"/>
  <c r="BA60" i="79"/>
  <c r="BB60" i="79"/>
  <c r="BC60" i="79"/>
  <c r="BD60" i="79"/>
  <c r="AV60" i="80"/>
  <c r="AW60" i="80"/>
  <c r="AX60" i="80"/>
  <c r="AY60" i="80"/>
  <c r="AZ60" i="80"/>
  <c r="BB60" i="80"/>
  <c r="BC60" i="80"/>
  <c r="BD60" i="80"/>
  <c r="AV60" i="81"/>
  <c r="AW60" i="81"/>
  <c r="AX60" i="81"/>
  <c r="AY60" i="81"/>
  <c r="AZ60" i="81"/>
  <c r="BB60" i="81"/>
  <c r="BC60" i="81"/>
  <c r="BD60" i="81"/>
  <c r="AV60" i="82"/>
  <c r="AW60" i="82"/>
  <c r="AX60" i="82"/>
  <c r="AY60" i="82"/>
  <c r="AZ60" i="82"/>
  <c r="BA60" i="82"/>
  <c r="BB60" i="82"/>
  <c r="BC60" i="82"/>
  <c r="AV60" i="73"/>
  <c r="AW60" i="73"/>
  <c r="AX60" i="73"/>
  <c r="AY60" i="73"/>
  <c r="AZ60" i="73"/>
  <c r="BA60" i="73"/>
  <c r="BB60" i="73"/>
  <c r="BC60" i="73"/>
  <c r="BD60" i="73"/>
  <c r="BE60" i="73"/>
  <c r="B60" i="74"/>
  <c r="C60" i="74"/>
  <c r="B60" i="75"/>
  <c r="C60" i="75"/>
  <c r="B60" i="76"/>
  <c r="C60" i="76"/>
  <c r="B60" i="77"/>
  <c r="C60" i="77"/>
  <c r="B60" i="71"/>
  <c r="C60" i="71"/>
  <c r="B60" i="78"/>
  <c r="C60" i="78"/>
  <c r="B60" i="79"/>
  <c r="C60" i="79"/>
  <c r="B60" i="80"/>
  <c r="C60" i="80"/>
  <c r="B60" i="81"/>
  <c r="C60" i="81"/>
  <c r="B60" i="82"/>
  <c r="C60" i="82"/>
  <c r="B60" i="73"/>
  <c r="C60" i="73"/>
  <c r="B52" i="73"/>
  <c r="AV60" i="72"/>
  <c r="AW60" i="72"/>
  <c r="AX60" i="72"/>
  <c r="AY60" i="72"/>
  <c r="AZ60" i="72"/>
  <c r="BA60" i="72"/>
  <c r="BB60" i="72"/>
  <c r="BC60" i="72"/>
  <c r="BD60" i="72"/>
  <c r="BE60" i="72"/>
  <c r="B53" i="72"/>
  <c r="B54" i="72"/>
  <c r="B55" i="72"/>
  <c r="B56" i="72"/>
  <c r="B57" i="72"/>
  <c r="B58" i="72"/>
  <c r="B59" i="72"/>
  <c r="B60" i="72"/>
  <c r="B52" i="72"/>
  <c r="BE60" i="82" l="1"/>
  <c r="BE60" i="81"/>
  <c r="BE60" i="80"/>
  <c r="BE60" i="71"/>
  <c r="D175" i="101"/>
  <c r="G175" i="101" s="1"/>
  <c r="Z56" i="103"/>
  <c r="A52" i="77"/>
  <c r="A57" i="77"/>
  <c r="A56" i="77"/>
  <c r="A60" i="77"/>
  <c r="A55" i="77"/>
  <c r="A58" i="76"/>
  <c r="A59" i="77"/>
  <c r="BC60" i="15"/>
  <c r="BF60" i="72"/>
  <c r="BE60" i="79"/>
  <c r="BF60" i="74"/>
  <c r="BD60" i="15"/>
  <c r="BF60" i="75"/>
  <c r="AX60" i="15"/>
  <c r="BE60" i="15"/>
  <c r="AY60" i="15"/>
  <c r="BB60" i="15"/>
  <c r="BA60" i="15"/>
  <c r="AZ60" i="15"/>
  <c r="AU60" i="15"/>
  <c r="BF60" i="73"/>
  <c r="B174" i="101"/>
  <c r="C179" i="101"/>
  <c r="C174" i="101" s="1"/>
  <c r="D177" i="101" l="1"/>
  <c r="G177" i="101" s="1"/>
  <c r="AC56" i="103"/>
  <c r="D178" i="101"/>
  <c r="G178" i="101" s="1"/>
  <c r="AD56" i="103"/>
  <c r="D176" i="101"/>
  <c r="G176" i="101" s="1"/>
  <c r="AB56" i="103"/>
  <c r="D179" i="101"/>
  <c r="G179" i="101" s="1"/>
  <c r="AE56" i="103"/>
  <c r="D180" i="101"/>
  <c r="G180" i="101" s="1"/>
  <c r="AF56" i="103"/>
  <c r="D181" i="101"/>
  <c r="G181" i="101" s="1"/>
  <c r="AG56" i="103"/>
  <c r="D182" i="101"/>
  <c r="G182" i="101" s="1"/>
  <c r="AH56" i="103"/>
  <c r="D183" i="101"/>
  <c r="G183" i="101" s="1"/>
  <c r="AI56" i="103"/>
  <c r="BF60" i="15"/>
  <c r="D174" i="101" l="1"/>
  <c r="G174" i="101" s="1"/>
  <c r="BG60" i="15"/>
  <c r="AJ56" i="103"/>
  <c r="BE4" i="74"/>
  <c r="BE5" i="74"/>
  <c r="BE6" i="74"/>
  <c r="BE7" i="74"/>
  <c r="BE9" i="74"/>
  <c r="BE10" i="74"/>
  <c r="BE11" i="74"/>
  <c r="BE12" i="74"/>
  <c r="BE13" i="74"/>
  <c r="BE14" i="74"/>
  <c r="BE15" i="74"/>
  <c r="BE16" i="74"/>
  <c r="BE17" i="74"/>
  <c r="BE18" i="74"/>
  <c r="BE19" i="74"/>
  <c r="BE20" i="74"/>
  <c r="BE21" i="74"/>
  <c r="BE22" i="74"/>
  <c r="BE23" i="74"/>
  <c r="BE24" i="74"/>
  <c r="BE25" i="74"/>
  <c r="BE26" i="74"/>
  <c r="BE27" i="74"/>
  <c r="BE28" i="74"/>
  <c r="BE29" i="74"/>
  <c r="BE30" i="74"/>
  <c r="BE31" i="74"/>
  <c r="BE32" i="74"/>
  <c r="BE33" i="74"/>
  <c r="BE34" i="74"/>
  <c r="BE35" i="74"/>
  <c r="BE36" i="74"/>
  <c r="BE37" i="74"/>
  <c r="BE38" i="74"/>
  <c r="BE39" i="74"/>
  <c r="BE40" i="74"/>
  <c r="BE41" i="74"/>
  <c r="BE42" i="74"/>
  <c r="BE43" i="74"/>
  <c r="BE44" i="74"/>
  <c r="BE45" i="74"/>
  <c r="BE46" i="74"/>
  <c r="BE47" i="74"/>
  <c r="BE48" i="74"/>
  <c r="BE49" i="74"/>
  <c r="BE50" i="74"/>
  <c r="BE51" i="74"/>
  <c r="BE5" i="75"/>
  <c r="BE6" i="75"/>
  <c r="BE7" i="75"/>
  <c r="BE9" i="75"/>
  <c r="BE10" i="75"/>
  <c r="BE11" i="75"/>
  <c r="BE12" i="75"/>
  <c r="BE13" i="75"/>
  <c r="BE14" i="75"/>
  <c r="BE15" i="75"/>
  <c r="BE16" i="75"/>
  <c r="BE17" i="75"/>
  <c r="BE18" i="75"/>
  <c r="BE19" i="75"/>
  <c r="BE20" i="75"/>
  <c r="BE21" i="75"/>
  <c r="BE22" i="75"/>
  <c r="BE23" i="75"/>
  <c r="BE24" i="75"/>
  <c r="BE25" i="75"/>
  <c r="BE26" i="75"/>
  <c r="BE27" i="75"/>
  <c r="BE28" i="75"/>
  <c r="BE29" i="75"/>
  <c r="BE30" i="75"/>
  <c r="BE31" i="75"/>
  <c r="BE32" i="75"/>
  <c r="BE33" i="75"/>
  <c r="BE34" i="75"/>
  <c r="BE35" i="75"/>
  <c r="BE36" i="75"/>
  <c r="BE37" i="75"/>
  <c r="BE38" i="75"/>
  <c r="BE39" i="75"/>
  <c r="BE40" i="75"/>
  <c r="BE41" i="75"/>
  <c r="BE42" i="75"/>
  <c r="BE43" i="75"/>
  <c r="BE44" i="75"/>
  <c r="BE45" i="75"/>
  <c r="BE46" i="75"/>
  <c r="BE47" i="75"/>
  <c r="BE48" i="75"/>
  <c r="BE49" i="75"/>
  <c r="BE50" i="75"/>
  <c r="BE51" i="75"/>
  <c r="BE5" i="73"/>
  <c r="BE6" i="73"/>
  <c r="BE7" i="73"/>
  <c r="BE8" i="73"/>
  <c r="BE9" i="73"/>
  <c r="BE10" i="73"/>
  <c r="BE11" i="73"/>
  <c r="BE12" i="73"/>
  <c r="BE13" i="73"/>
  <c r="BE14" i="73"/>
  <c r="BE15" i="73"/>
  <c r="BE16" i="73"/>
  <c r="BE17" i="73"/>
  <c r="BE18" i="73"/>
  <c r="BE19" i="73"/>
  <c r="BE20" i="73"/>
  <c r="BE21" i="73"/>
  <c r="BE22" i="73"/>
  <c r="BE23" i="73"/>
  <c r="BE24" i="73"/>
  <c r="BE25" i="73"/>
  <c r="BE26" i="73"/>
  <c r="BE27" i="73"/>
  <c r="BE28" i="73"/>
  <c r="BE29" i="73"/>
  <c r="BE30" i="73"/>
  <c r="BE31" i="73"/>
  <c r="BE32" i="73"/>
  <c r="BE33" i="73"/>
  <c r="BE34" i="73"/>
  <c r="BE35" i="73"/>
  <c r="BE36" i="73"/>
  <c r="BE37" i="73"/>
  <c r="BE38" i="73"/>
  <c r="BE39" i="73"/>
  <c r="BE40" i="73"/>
  <c r="BE41" i="73"/>
  <c r="BE42" i="73"/>
  <c r="BE43" i="73"/>
  <c r="BE44" i="73"/>
  <c r="BE45" i="73"/>
  <c r="BE46" i="73"/>
  <c r="BE47" i="73"/>
  <c r="BE48" i="73"/>
  <c r="BE49" i="73"/>
  <c r="BE50" i="73"/>
  <c r="BE51" i="73"/>
  <c r="BE4" i="75"/>
  <c r="BE4" i="73"/>
  <c r="C59" i="82"/>
  <c r="B59" i="82"/>
  <c r="C58" i="82"/>
  <c r="B58" i="82"/>
  <c r="C57" i="82"/>
  <c r="B57" i="82"/>
  <c r="C56" i="82"/>
  <c r="B56" i="82"/>
  <c r="C55" i="82"/>
  <c r="B55" i="82"/>
  <c r="C54" i="82"/>
  <c r="B54" i="82"/>
  <c r="C53" i="82"/>
  <c r="B53" i="82"/>
  <c r="C52" i="82"/>
  <c r="B52" i="82"/>
  <c r="B51" i="82"/>
  <c r="B50" i="82"/>
  <c r="B49" i="82"/>
  <c r="B48" i="82"/>
  <c r="B47" i="82"/>
  <c r="B46" i="82"/>
  <c r="B45" i="82"/>
  <c r="B44" i="82"/>
  <c r="B43" i="82"/>
  <c r="B42" i="82"/>
  <c r="B41" i="82"/>
  <c r="B40" i="82"/>
  <c r="B39" i="82"/>
  <c r="B38" i="82"/>
  <c r="B37" i="82"/>
  <c r="B36" i="82"/>
  <c r="B35" i="82"/>
  <c r="B34" i="82"/>
  <c r="B33" i="82"/>
  <c r="B32" i="82"/>
  <c r="B31" i="82"/>
  <c r="B30" i="82"/>
  <c r="B29" i="82"/>
  <c r="B28" i="82"/>
  <c r="B27" i="82"/>
  <c r="B26" i="82"/>
  <c r="B25" i="82"/>
  <c r="B24" i="82"/>
  <c r="B23" i="82"/>
  <c r="B22" i="82"/>
  <c r="B21" i="82"/>
  <c r="B20" i="82"/>
  <c r="B19" i="82"/>
  <c r="B18" i="82"/>
  <c r="B17" i="82"/>
  <c r="B12" i="82"/>
  <c r="B11" i="82"/>
  <c r="B9" i="82"/>
  <c r="C59" i="81"/>
  <c r="B59" i="81"/>
  <c r="C58" i="81"/>
  <c r="B58" i="81"/>
  <c r="C57" i="81"/>
  <c r="B57" i="81"/>
  <c r="C56" i="81"/>
  <c r="B56" i="81"/>
  <c r="C55" i="81"/>
  <c r="B55" i="81"/>
  <c r="C54" i="81"/>
  <c r="B54" i="81"/>
  <c r="C53" i="81"/>
  <c r="B53" i="81"/>
  <c r="C52" i="81"/>
  <c r="B52" i="81"/>
  <c r="B51" i="81"/>
  <c r="B50" i="81"/>
  <c r="B49" i="81"/>
  <c r="B48" i="81"/>
  <c r="B47" i="81"/>
  <c r="B46" i="81"/>
  <c r="B45" i="81"/>
  <c r="B44" i="81"/>
  <c r="B43" i="81"/>
  <c r="B42" i="81"/>
  <c r="B41" i="81"/>
  <c r="B40" i="81"/>
  <c r="B39" i="81"/>
  <c r="B38" i="81"/>
  <c r="B37" i="81"/>
  <c r="B36" i="81"/>
  <c r="B35" i="81"/>
  <c r="B34" i="81"/>
  <c r="B33" i="81"/>
  <c r="B32" i="81"/>
  <c r="B31" i="81"/>
  <c r="B30" i="81"/>
  <c r="B29" i="81"/>
  <c r="B28" i="81"/>
  <c r="B27" i="81"/>
  <c r="B26" i="81"/>
  <c r="B25" i="81"/>
  <c r="B24" i="81"/>
  <c r="B23" i="81"/>
  <c r="B22" i="81"/>
  <c r="B21" i="81"/>
  <c r="B20" i="81"/>
  <c r="B19" i="81"/>
  <c r="B18" i="81"/>
  <c r="B17" i="81"/>
  <c r="B12" i="81"/>
  <c r="B11" i="81"/>
  <c r="B9" i="81"/>
  <c r="C59" i="80"/>
  <c r="B59" i="80"/>
  <c r="C58" i="80"/>
  <c r="B58" i="80"/>
  <c r="C57" i="80"/>
  <c r="B57" i="80"/>
  <c r="C56" i="80"/>
  <c r="B56" i="80"/>
  <c r="C55" i="80"/>
  <c r="B55" i="80"/>
  <c r="C54" i="80"/>
  <c r="B54" i="80"/>
  <c r="C53" i="80"/>
  <c r="B53" i="80"/>
  <c r="C52" i="80"/>
  <c r="B52" i="80"/>
  <c r="B51" i="80"/>
  <c r="B50" i="80"/>
  <c r="B49" i="80"/>
  <c r="B48" i="80"/>
  <c r="B47" i="80"/>
  <c r="B46" i="80"/>
  <c r="B45" i="80"/>
  <c r="B44" i="80"/>
  <c r="B43" i="80"/>
  <c r="B42" i="80"/>
  <c r="B41" i="80"/>
  <c r="B40" i="80"/>
  <c r="B39" i="80"/>
  <c r="B38" i="80"/>
  <c r="B37" i="80"/>
  <c r="B36" i="80"/>
  <c r="B35" i="80"/>
  <c r="B34" i="80"/>
  <c r="B33" i="80"/>
  <c r="B32" i="80"/>
  <c r="B31" i="80"/>
  <c r="B30" i="80"/>
  <c r="B29" i="80"/>
  <c r="B28" i="80"/>
  <c r="B27" i="80"/>
  <c r="B26" i="80"/>
  <c r="B25" i="80"/>
  <c r="B24" i="80"/>
  <c r="B23" i="80"/>
  <c r="B22" i="80"/>
  <c r="B21" i="80"/>
  <c r="B20" i="80"/>
  <c r="B19" i="80"/>
  <c r="B18" i="80"/>
  <c r="B17" i="80"/>
  <c r="B12" i="80"/>
  <c r="B11" i="80"/>
  <c r="B9" i="80"/>
  <c r="C59" i="79"/>
  <c r="B59" i="79"/>
  <c r="C58" i="79"/>
  <c r="B58" i="79"/>
  <c r="C57" i="79"/>
  <c r="B57" i="79"/>
  <c r="C56" i="79"/>
  <c r="B56" i="79"/>
  <c r="C55" i="79"/>
  <c r="B55" i="79"/>
  <c r="C54" i="79"/>
  <c r="B54" i="79"/>
  <c r="C53" i="79"/>
  <c r="B53" i="79"/>
  <c r="C52" i="79"/>
  <c r="B52" i="79"/>
  <c r="B51" i="79"/>
  <c r="B50" i="79"/>
  <c r="B49" i="79"/>
  <c r="B48" i="79"/>
  <c r="B47" i="79"/>
  <c r="B46" i="79"/>
  <c r="B45" i="79"/>
  <c r="B44" i="79"/>
  <c r="B43" i="79"/>
  <c r="B42" i="79"/>
  <c r="B41" i="79"/>
  <c r="B40" i="79"/>
  <c r="B39" i="79"/>
  <c r="B38" i="79"/>
  <c r="B37" i="79"/>
  <c r="B36" i="79"/>
  <c r="B35" i="79"/>
  <c r="B34" i="79"/>
  <c r="B33" i="79"/>
  <c r="B32" i="79"/>
  <c r="B31" i="79"/>
  <c r="B30" i="79"/>
  <c r="B29" i="79"/>
  <c r="B28" i="79"/>
  <c r="B27" i="79"/>
  <c r="B26" i="79"/>
  <c r="B25" i="79"/>
  <c r="B24" i="79"/>
  <c r="B23" i="79"/>
  <c r="B22" i="79"/>
  <c r="B21" i="79"/>
  <c r="B20" i="79"/>
  <c r="B19" i="79"/>
  <c r="B18" i="79"/>
  <c r="B17" i="79"/>
  <c r="B12" i="79"/>
  <c r="B11" i="79"/>
  <c r="B9" i="79"/>
  <c r="C59" i="78"/>
  <c r="B59" i="78"/>
  <c r="C58" i="78"/>
  <c r="B58" i="78"/>
  <c r="C57" i="78"/>
  <c r="B57" i="78"/>
  <c r="C56" i="78"/>
  <c r="B56" i="78"/>
  <c r="C55" i="78"/>
  <c r="B55" i="78"/>
  <c r="C54" i="78"/>
  <c r="B54" i="78"/>
  <c r="C53" i="78"/>
  <c r="B53" i="78"/>
  <c r="C52" i="78"/>
  <c r="B52" i="78"/>
  <c r="B51" i="78"/>
  <c r="B50" i="78"/>
  <c r="B49" i="78"/>
  <c r="B48" i="78"/>
  <c r="B47" i="78"/>
  <c r="B46" i="78"/>
  <c r="B45" i="78"/>
  <c r="B44" i="78"/>
  <c r="B43" i="78"/>
  <c r="B42" i="78"/>
  <c r="B41" i="78"/>
  <c r="B40" i="78"/>
  <c r="B39" i="78"/>
  <c r="B38" i="78"/>
  <c r="B37" i="78"/>
  <c r="B36" i="78"/>
  <c r="B35" i="78"/>
  <c r="B34" i="78"/>
  <c r="B33" i="78"/>
  <c r="B32" i="78"/>
  <c r="B31" i="78"/>
  <c r="B30" i="78"/>
  <c r="B29" i="78"/>
  <c r="B28" i="78"/>
  <c r="B27" i="78"/>
  <c r="B26" i="78"/>
  <c r="B25" i="78"/>
  <c r="B24" i="78"/>
  <c r="B23" i="78"/>
  <c r="B22" i="78"/>
  <c r="B21" i="78"/>
  <c r="B20" i="78"/>
  <c r="B19" i="78"/>
  <c r="B18" i="78"/>
  <c r="B17" i="78"/>
  <c r="B12" i="78"/>
  <c r="B11" i="78"/>
  <c r="B9" i="78"/>
  <c r="C59" i="71"/>
  <c r="B59" i="71"/>
  <c r="C58" i="71"/>
  <c r="B58" i="71"/>
  <c r="C57" i="71"/>
  <c r="B57" i="71"/>
  <c r="C56" i="71"/>
  <c r="B56" i="71"/>
  <c r="C55" i="71"/>
  <c r="B55" i="71"/>
  <c r="C54" i="71"/>
  <c r="B54" i="71"/>
  <c r="C53" i="71"/>
  <c r="B53" i="71"/>
  <c r="C52" i="71"/>
  <c r="B52" i="71"/>
  <c r="B51" i="71"/>
  <c r="B50" i="71"/>
  <c r="B49" i="71"/>
  <c r="B48" i="71"/>
  <c r="B47" i="71"/>
  <c r="B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2" i="71"/>
  <c r="B11" i="71"/>
  <c r="B9" i="71"/>
  <c r="C59" i="77"/>
  <c r="B59" i="77"/>
  <c r="C58" i="77"/>
  <c r="B58" i="77"/>
  <c r="C57" i="77"/>
  <c r="B57" i="77"/>
  <c r="C56" i="77"/>
  <c r="B56" i="77"/>
  <c r="C55" i="77"/>
  <c r="B55" i="77"/>
  <c r="C54" i="77"/>
  <c r="B54" i="77"/>
  <c r="C53" i="77"/>
  <c r="B53" i="77"/>
  <c r="C52" i="77"/>
  <c r="B52" i="77"/>
  <c r="B51" i="77"/>
  <c r="B50" i="77"/>
  <c r="B49" i="77"/>
  <c r="B48" i="77"/>
  <c r="B47" i="77"/>
  <c r="B46" i="77"/>
  <c r="B45" i="77"/>
  <c r="B44" i="77"/>
  <c r="B43" i="77"/>
  <c r="B42" i="77"/>
  <c r="B41" i="77"/>
  <c r="B40" i="77"/>
  <c r="B39" i="77"/>
  <c r="B38" i="77"/>
  <c r="B37" i="77"/>
  <c r="B36" i="77"/>
  <c r="B35" i="77"/>
  <c r="B34" i="77"/>
  <c r="B33" i="77"/>
  <c r="B32" i="77"/>
  <c r="B31" i="77"/>
  <c r="B30" i="77"/>
  <c r="B29" i="77"/>
  <c r="B28" i="77"/>
  <c r="B27" i="77"/>
  <c r="B26" i="77"/>
  <c r="B25" i="77"/>
  <c r="B24" i="77"/>
  <c r="B23" i="77"/>
  <c r="B22" i="77"/>
  <c r="B21" i="77"/>
  <c r="B20" i="77"/>
  <c r="B19" i="77"/>
  <c r="B18" i="77"/>
  <c r="B17" i="77"/>
  <c r="B12" i="77"/>
  <c r="B11" i="77"/>
  <c r="B9" i="77"/>
  <c r="C59" i="76"/>
  <c r="B59" i="76"/>
  <c r="C58" i="76"/>
  <c r="B58" i="76"/>
  <c r="C57" i="76"/>
  <c r="B57" i="76"/>
  <c r="C56" i="76"/>
  <c r="B56" i="76"/>
  <c r="C55" i="76"/>
  <c r="B55" i="76"/>
  <c r="C54" i="76"/>
  <c r="B54" i="76"/>
  <c r="C53" i="76"/>
  <c r="B53" i="76"/>
  <c r="C52" i="76"/>
  <c r="B52" i="76"/>
  <c r="B51" i="76"/>
  <c r="B50" i="76"/>
  <c r="B49" i="76"/>
  <c r="B48" i="76"/>
  <c r="B47" i="76"/>
  <c r="B46" i="76"/>
  <c r="B45" i="76"/>
  <c r="B44" i="76"/>
  <c r="B43" i="76"/>
  <c r="B42" i="76"/>
  <c r="B41" i="76"/>
  <c r="B40" i="76"/>
  <c r="B39" i="76"/>
  <c r="B38" i="76"/>
  <c r="B37" i="76"/>
  <c r="B36" i="76"/>
  <c r="B35" i="76"/>
  <c r="B34" i="76"/>
  <c r="B33" i="76"/>
  <c r="B32" i="76"/>
  <c r="B31" i="76"/>
  <c r="B30" i="76"/>
  <c r="B29" i="76"/>
  <c r="B28" i="76"/>
  <c r="B27" i="76"/>
  <c r="B26" i="76"/>
  <c r="B25" i="76"/>
  <c r="B24" i="76"/>
  <c r="B23" i="76"/>
  <c r="B22" i="76"/>
  <c r="B21" i="76"/>
  <c r="B20" i="76"/>
  <c r="B19" i="76"/>
  <c r="B18" i="76"/>
  <c r="B17" i="76"/>
  <c r="B12" i="76"/>
  <c r="B11" i="76"/>
  <c r="B9" i="76"/>
  <c r="C59" i="75"/>
  <c r="B59" i="75"/>
  <c r="C58" i="75"/>
  <c r="B58" i="75"/>
  <c r="C57" i="75"/>
  <c r="B57" i="75"/>
  <c r="C56" i="75"/>
  <c r="B56" i="75"/>
  <c r="C55" i="75"/>
  <c r="B55" i="75"/>
  <c r="C54" i="75"/>
  <c r="B54" i="75"/>
  <c r="C53" i="75"/>
  <c r="B53" i="75"/>
  <c r="C52" i="75"/>
  <c r="B52" i="75"/>
  <c r="B51" i="75"/>
  <c r="B50" i="75"/>
  <c r="B49" i="75"/>
  <c r="B48" i="75"/>
  <c r="B47" i="75"/>
  <c r="B46" i="75"/>
  <c r="B45" i="75"/>
  <c r="B44" i="75"/>
  <c r="B43" i="75"/>
  <c r="B42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2" i="75"/>
  <c r="B11" i="75"/>
  <c r="B9" i="75"/>
  <c r="C59" i="74"/>
  <c r="B59" i="74"/>
  <c r="C58" i="74"/>
  <c r="B58" i="74"/>
  <c r="C57" i="74"/>
  <c r="B57" i="74"/>
  <c r="C56" i="74"/>
  <c r="B56" i="74"/>
  <c r="C55" i="74"/>
  <c r="B55" i="74"/>
  <c r="C54" i="74"/>
  <c r="B54" i="74"/>
  <c r="C53" i="74"/>
  <c r="B53" i="74"/>
  <c r="C52" i="74"/>
  <c r="B52" i="74"/>
  <c r="B51" i="74"/>
  <c r="B50" i="74"/>
  <c r="B49" i="74"/>
  <c r="B48" i="74"/>
  <c r="B47" i="74"/>
  <c r="B46" i="74"/>
  <c r="B45" i="74"/>
  <c r="B44" i="74"/>
  <c r="B43" i="74"/>
  <c r="B42" i="74"/>
  <c r="B41" i="74"/>
  <c r="B40" i="74"/>
  <c r="B39" i="74"/>
  <c r="B38" i="74"/>
  <c r="B37" i="74"/>
  <c r="B36" i="74"/>
  <c r="B35" i="74"/>
  <c r="B34" i="74"/>
  <c r="B33" i="74"/>
  <c r="B32" i="74"/>
  <c r="B31" i="74"/>
  <c r="B30" i="74"/>
  <c r="B29" i="74"/>
  <c r="B28" i="74"/>
  <c r="B27" i="74"/>
  <c r="B26" i="74"/>
  <c r="B25" i="74"/>
  <c r="B24" i="74"/>
  <c r="B23" i="74"/>
  <c r="B22" i="74"/>
  <c r="B21" i="74"/>
  <c r="B20" i="74"/>
  <c r="B19" i="74"/>
  <c r="B18" i="74"/>
  <c r="B17" i="74"/>
  <c r="B12" i="74"/>
  <c r="B11" i="74"/>
  <c r="B9" i="74"/>
  <c r="B17" i="73"/>
  <c r="B18" i="73"/>
  <c r="B19" i="73"/>
  <c r="B11" i="73"/>
  <c r="B12" i="73"/>
  <c r="B9" i="73"/>
  <c r="BE5" i="72"/>
  <c r="BE6" i="72"/>
  <c r="BE7" i="72"/>
  <c r="BE8" i="72"/>
  <c r="BE10" i="72"/>
  <c r="BE11" i="72"/>
  <c r="BE12" i="72"/>
  <c r="BE13" i="72"/>
  <c r="BE14" i="72"/>
  <c r="BE15" i="72"/>
  <c r="BE16" i="72"/>
  <c r="BE17" i="72"/>
  <c r="BE18" i="72"/>
  <c r="BE19" i="72"/>
  <c r="BE20" i="72"/>
  <c r="BE21" i="72"/>
  <c r="BE22" i="72"/>
  <c r="BE23" i="72"/>
  <c r="BE24" i="72"/>
  <c r="BE25" i="72"/>
  <c r="BE26" i="72"/>
  <c r="BE27" i="72"/>
  <c r="BE4" i="72"/>
  <c r="B16" i="72"/>
  <c r="B16" i="71" s="1"/>
  <c r="B15" i="72"/>
  <c r="B15" i="80" s="1"/>
  <c r="B16" i="76" l="1"/>
  <c r="B15" i="76"/>
  <c r="B15" i="77"/>
  <c r="B15" i="74"/>
  <c r="B15" i="81"/>
  <c r="B16" i="74"/>
  <c r="B16" i="80"/>
  <c r="B15" i="78"/>
  <c r="B16" i="73"/>
  <c r="B16" i="78"/>
  <c r="B16" i="81"/>
  <c r="B16" i="77"/>
  <c r="B15" i="79"/>
  <c r="B15" i="75"/>
  <c r="B16" i="79"/>
  <c r="B15" i="82"/>
  <c r="B16" i="75"/>
  <c r="B15" i="71"/>
  <c r="B16" i="82"/>
  <c r="B15" i="73"/>
  <c r="B14" i="72"/>
  <c r="B13" i="72"/>
  <c r="B10" i="72"/>
  <c r="A26" i="83"/>
  <c r="A5" i="83"/>
  <c r="B6" i="72"/>
  <c r="B7" i="72"/>
  <c r="B8" i="72"/>
  <c r="B5" i="72"/>
  <c r="B4" i="72"/>
  <c r="A5" i="79"/>
  <c r="A5" i="80" s="1"/>
  <c r="A5" i="81" s="1"/>
  <c r="A6" i="79"/>
  <c r="A6" i="80" s="1"/>
  <c r="A6" i="81" s="1"/>
  <c r="A7" i="79"/>
  <c r="A7" i="80" s="1"/>
  <c r="A7" i="81" s="1"/>
  <c r="A8" i="79"/>
  <c r="A8" i="80" s="1"/>
  <c r="A8" i="81" s="1"/>
  <c r="A9" i="79"/>
  <c r="A9" i="80" s="1"/>
  <c r="A9" i="81" s="1"/>
  <c r="A10" i="79"/>
  <c r="A10" i="80" s="1"/>
  <c r="A10" i="81" s="1"/>
  <c r="A11" i="79"/>
  <c r="A11" i="80" s="1"/>
  <c r="A11" i="81" s="1"/>
  <c r="A12" i="79"/>
  <c r="A12" i="80" s="1"/>
  <c r="A12" i="81" s="1"/>
  <c r="A13" i="79"/>
  <c r="A13" i="80" s="1"/>
  <c r="A13" i="81" s="1"/>
  <c r="A14" i="79"/>
  <c r="A14" i="80" s="1"/>
  <c r="A14" i="81" s="1"/>
  <c r="A15" i="79"/>
  <c r="A15" i="80" s="1"/>
  <c r="A15" i="81" s="1"/>
  <c r="A16" i="79"/>
  <c r="A16" i="80" s="1"/>
  <c r="A16" i="81" s="1"/>
  <c r="A17" i="79"/>
  <c r="A17" i="80" s="1"/>
  <c r="A17" i="81" s="1"/>
  <c r="A18" i="79"/>
  <c r="A18" i="80" s="1"/>
  <c r="A18" i="81" s="1"/>
  <c r="A19" i="79"/>
  <c r="A19" i="80" s="1"/>
  <c r="A19" i="81" s="1"/>
  <c r="A20" i="79"/>
  <c r="A20" i="80" s="1"/>
  <c r="A20" i="81" s="1"/>
  <c r="A21" i="79"/>
  <c r="A21" i="80" s="1"/>
  <c r="A21" i="81" s="1"/>
  <c r="A22" i="79"/>
  <c r="A22" i="80" s="1"/>
  <c r="A22" i="81" s="1"/>
  <c r="A23" i="79"/>
  <c r="A23" i="80" s="1"/>
  <c r="A23" i="81" s="1"/>
  <c r="A24" i="79"/>
  <c r="A24" i="80" s="1"/>
  <c r="A24" i="81" s="1"/>
  <c r="A25" i="79"/>
  <c r="A26" i="79"/>
  <c r="A26" i="80" s="1"/>
  <c r="A26" i="81" s="1"/>
  <c r="A27" i="79"/>
  <c r="A27" i="80" s="1"/>
  <c r="A27" i="81" s="1"/>
  <c r="A28" i="79"/>
  <c r="A28" i="80" s="1"/>
  <c r="A28" i="81" s="1"/>
  <c r="A29" i="79"/>
  <c r="A29" i="80" s="1"/>
  <c r="A29" i="81" s="1"/>
  <c r="A30" i="79"/>
  <c r="A30" i="80" s="1"/>
  <c r="A30" i="81" s="1"/>
  <c r="A31" i="79"/>
  <c r="A31" i="80" s="1"/>
  <c r="A31" i="81" s="1"/>
  <c r="A32" i="79"/>
  <c r="A32" i="80" s="1"/>
  <c r="A32" i="81" s="1"/>
  <c r="A33" i="79"/>
  <c r="A33" i="80" s="1"/>
  <c r="A33" i="81" s="1"/>
  <c r="A34" i="79"/>
  <c r="A34" i="80" s="1"/>
  <c r="A34" i="81" s="1"/>
  <c r="A35" i="79"/>
  <c r="A35" i="80" s="1"/>
  <c r="A35" i="81" s="1"/>
  <c r="A36" i="79"/>
  <c r="A36" i="80" s="1"/>
  <c r="A36" i="81" s="1"/>
  <c r="A37" i="79"/>
  <c r="A37" i="80" s="1"/>
  <c r="A37" i="81" s="1"/>
  <c r="A38" i="79"/>
  <c r="A38" i="80" s="1"/>
  <c r="A38" i="81" s="1"/>
  <c r="A39" i="79"/>
  <c r="A39" i="80" s="1"/>
  <c r="A39" i="81" s="1"/>
  <c r="A40" i="79"/>
  <c r="A40" i="80" s="1"/>
  <c r="A40" i="81" s="1"/>
  <c r="A41" i="79"/>
  <c r="A41" i="80" s="1"/>
  <c r="A41" i="81" s="1"/>
  <c r="A42" i="79"/>
  <c r="A42" i="80" s="1"/>
  <c r="A42" i="81" s="1"/>
  <c r="A43" i="79"/>
  <c r="A43" i="80" s="1"/>
  <c r="A43" i="81" s="1"/>
  <c r="A44" i="79"/>
  <c r="A44" i="80" s="1"/>
  <c r="A44" i="81" s="1"/>
  <c r="A45" i="79"/>
  <c r="A45" i="80" s="1"/>
  <c r="A45" i="81" s="1"/>
  <c r="A46" i="79"/>
  <c r="A46" i="80" s="1"/>
  <c r="A46" i="81" s="1"/>
  <c r="A47" i="79"/>
  <c r="A47" i="80" s="1"/>
  <c r="A47" i="81" s="1"/>
  <c r="A48" i="79"/>
  <c r="A48" i="80" s="1"/>
  <c r="A48" i="81" s="1"/>
  <c r="A49" i="79"/>
  <c r="A49" i="80" s="1"/>
  <c r="A49" i="81" s="1"/>
  <c r="A50" i="79"/>
  <c r="A50" i="80" s="1"/>
  <c r="A50" i="81" s="1"/>
  <c r="A51" i="79"/>
  <c r="A51" i="80" s="1"/>
  <c r="A51" i="81" s="1"/>
  <c r="A25" i="80"/>
  <c r="A25" i="81" s="1"/>
  <c r="AZ26" i="72"/>
  <c r="BA26" i="72"/>
  <c r="BB26" i="72"/>
  <c r="BC26" i="72"/>
  <c r="BD26" i="72"/>
  <c r="AZ27" i="72"/>
  <c r="BA27" i="72"/>
  <c r="BB27" i="72"/>
  <c r="BC27" i="72"/>
  <c r="BD27" i="72"/>
  <c r="AZ28" i="72"/>
  <c r="BA28" i="72"/>
  <c r="BB28" i="72"/>
  <c r="BC28" i="72"/>
  <c r="BD28" i="72"/>
  <c r="BE28" i="72"/>
  <c r="AZ29" i="72"/>
  <c r="BA29" i="72"/>
  <c r="BB29" i="72"/>
  <c r="BC29" i="72"/>
  <c r="BD29" i="72"/>
  <c r="BE29" i="72"/>
  <c r="AZ30" i="72"/>
  <c r="BA30" i="72"/>
  <c r="BB30" i="72"/>
  <c r="BC30" i="72"/>
  <c r="BD30" i="72"/>
  <c r="BE30" i="72"/>
  <c r="AZ31" i="72"/>
  <c r="BA31" i="72"/>
  <c r="BB31" i="72"/>
  <c r="BC31" i="72"/>
  <c r="BD31" i="72"/>
  <c r="BE31" i="72"/>
  <c r="AZ32" i="72"/>
  <c r="BA32" i="72"/>
  <c r="BB32" i="72"/>
  <c r="BC32" i="72"/>
  <c r="BD32" i="72"/>
  <c r="BE32" i="72"/>
  <c r="AZ33" i="72"/>
  <c r="BA33" i="72"/>
  <c r="BB33" i="72"/>
  <c r="BC33" i="72"/>
  <c r="BD33" i="72"/>
  <c r="BE33" i="72"/>
  <c r="AZ34" i="72"/>
  <c r="BA34" i="72"/>
  <c r="BB34" i="72"/>
  <c r="BC34" i="72"/>
  <c r="BD34" i="72"/>
  <c r="BE34" i="72"/>
  <c r="AZ35" i="72"/>
  <c r="BA35" i="72"/>
  <c r="BB35" i="72"/>
  <c r="BC35" i="72"/>
  <c r="BD35" i="72"/>
  <c r="BE35" i="72"/>
  <c r="AZ36" i="72"/>
  <c r="BA36" i="72"/>
  <c r="BB36" i="72"/>
  <c r="BC36" i="72"/>
  <c r="BD36" i="72"/>
  <c r="BE36" i="72"/>
  <c r="AZ37" i="72"/>
  <c r="BA37" i="72"/>
  <c r="BB37" i="72"/>
  <c r="BC37" i="72"/>
  <c r="BD37" i="72"/>
  <c r="BE37" i="72"/>
  <c r="AZ38" i="72"/>
  <c r="BA38" i="72"/>
  <c r="BB38" i="72"/>
  <c r="BC38" i="72"/>
  <c r="BD38" i="72"/>
  <c r="BE38" i="72"/>
  <c r="AZ39" i="72"/>
  <c r="BA39" i="72"/>
  <c r="BB39" i="72"/>
  <c r="BC39" i="72"/>
  <c r="BD39" i="72"/>
  <c r="BE39" i="72"/>
  <c r="AZ40" i="72"/>
  <c r="BA40" i="72"/>
  <c r="BB40" i="72"/>
  <c r="BC40" i="72"/>
  <c r="BD40" i="72"/>
  <c r="BE40" i="72"/>
  <c r="AZ41" i="72"/>
  <c r="BA41" i="72"/>
  <c r="BB41" i="72"/>
  <c r="BC41" i="72"/>
  <c r="BD41" i="72"/>
  <c r="BE41" i="72"/>
  <c r="AZ42" i="72"/>
  <c r="BA42" i="72"/>
  <c r="BB42" i="72"/>
  <c r="BC42" i="72"/>
  <c r="BD42" i="72"/>
  <c r="BE42" i="72"/>
  <c r="AZ43" i="72"/>
  <c r="BA43" i="72"/>
  <c r="BB43" i="72"/>
  <c r="BC43" i="72"/>
  <c r="BD43" i="72"/>
  <c r="BE43" i="72"/>
  <c r="AZ44" i="72"/>
  <c r="BA44" i="72"/>
  <c r="BB44" i="72"/>
  <c r="BC44" i="72"/>
  <c r="BD44" i="72"/>
  <c r="BE44" i="72"/>
  <c r="AZ45" i="72"/>
  <c r="BA45" i="72"/>
  <c r="BB45" i="72"/>
  <c r="BC45" i="72"/>
  <c r="BD45" i="72"/>
  <c r="BE45" i="72"/>
  <c r="AV46" i="72"/>
  <c r="AW46" i="72"/>
  <c r="AX46" i="72"/>
  <c r="AY46" i="72"/>
  <c r="AZ46" i="72"/>
  <c r="BA46" i="72"/>
  <c r="BB46" i="72"/>
  <c r="BC46" i="72"/>
  <c r="BD46" i="72"/>
  <c r="BE46" i="72"/>
  <c r="AV47" i="72"/>
  <c r="AW47" i="72"/>
  <c r="AX47" i="72"/>
  <c r="AY47" i="72"/>
  <c r="AZ47" i="72"/>
  <c r="BA47" i="72"/>
  <c r="BB47" i="72"/>
  <c r="BC47" i="72"/>
  <c r="BD47" i="72"/>
  <c r="BE47" i="72"/>
  <c r="AV48" i="72"/>
  <c r="AW48" i="72"/>
  <c r="AX48" i="72"/>
  <c r="AY48" i="72"/>
  <c r="AZ48" i="72"/>
  <c r="BA48" i="72"/>
  <c r="BB48" i="72"/>
  <c r="BC48" i="72"/>
  <c r="BD48" i="72"/>
  <c r="BE48" i="72"/>
  <c r="AV49" i="72"/>
  <c r="AW49" i="72"/>
  <c r="AX49" i="72"/>
  <c r="AY49" i="72"/>
  <c r="AZ49" i="72"/>
  <c r="BA49" i="72"/>
  <c r="BB49" i="72"/>
  <c r="BC49" i="72"/>
  <c r="BD49" i="72"/>
  <c r="BE49" i="72"/>
  <c r="AV50" i="72"/>
  <c r="AW50" i="72"/>
  <c r="AX50" i="72"/>
  <c r="AY50" i="72"/>
  <c r="AZ50" i="72"/>
  <c r="BA50" i="72"/>
  <c r="BB50" i="72"/>
  <c r="BC50" i="72"/>
  <c r="BD50" i="72"/>
  <c r="BE50" i="72"/>
  <c r="AV51" i="72"/>
  <c r="AW51" i="72"/>
  <c r="AX51" i="72"/>
  <c r="AY51" i="72"/>
  <c r="AZ51" i="72"/>
  <c r="BA51" i="72"/>
  <c r="BB51" i="72"/>
  <c r="BC51" i="72"/>
  <c r="BD51" i="72"/>
  <c r="BE51" i="72"/>
  <c r="AV52" i="72"/>
  <c r="AW52" i="72"/>
  <c r="AX52" i="72"/>
  <c r="AY52" i="72"/>
  <c r="AZ52" i="72"/>
  <c r="BA52" i="72"/>
  <c r="BB52" i="72"/>
  <c r="BC52" i="72"/>
  <c r="BD52" i="72"/>
  <c r="BE52" i="72"/>
  <c r="AV53" i="72"/>
  <c r="AW53" i="72"/>
  <c r="AX53" i="72"/>
  <c r="AY53" i="72"/>
  <c r="AZ53" i="72"/>
  <c r="BA53" i="72"/>
  <c r="BB53" i="72"/>
  <c r="BC53" i="72"/>
  <c r="BD53" i="72"/>
  <c r="BE53" i="72"/>
  <c r="AV54" i="72"/>
  <c r="AW54" i="72"/>
  <c r="AX54" i="72"/>
  <c r="AY54" i="72"/>
  <c r="AZ54" i="72"/>
  <c r="BA54" i="72"/>
  <c r="BB54" i="72"/>
  <c r="BC54" i="72"/>
  <c r="BD54" i="72"/>
  <c r="BE54" i="72"/>
  <c r="AV55" i="72"/>
  <c r="AW55" i="72"/>
  <c r="AX55" i="72"/>
  <c r="AY55" i="72"/>
  <c r="AZ55" i="72"/>
  <c r="BA55" i="72"/>
  <c r="BB55" i="72"/>
  <c r="BC55" i="72"/>
  <c r="BD55" i="72"/>
  <c r="BE55" i="72"/>
  <c r="AV56" i="72"/>
  <c r="AW56" i="72"/>
  <c r="AX56" i="72"/>
  <c r="AY56" i="72"/>
  <c r="AZ56" i="72"/>
  <c r="BA56" i="72"/>
  <c r="BB56" i="72"/>
  <c r="BC56" i="72"/>
  <c r="BD56" i="72"/>
  <c r="BE56" i="72"/>
  <c r="AV57" i="72"/>
  <c r="AW57" i="72"/>
  <c r="AX57" i="72"/>
  <c r="AY57" i="72"/>
  <c r="AZ57" i="72"/>
  <c r="BA57" i="72"/>
  <c r="BB57" i="72"/>
  <c r="BC57" i="72"/>
  <c r="BD57" i="72"/>
  <c r="BE57" i="72"/>
  <c r="AV58" i="72"/>
  <c r="AW58" i="72"/>
  <c r="AX58" i="72"/>
  <c r="AY58" i="72"/>
  <c r="AZ58" i="72"/>
  <c r="BA58" i="72"/>
  <c r="BB58" i="72"/>
  <c r="BC58" i="72"/>
  <c r="BD58" i="72"/>
  <c r="BE58" i="72"/>
  <c r="AV59" i="72"/>
  <c r="AW59" i="72"/>
  <c r="AX59" i="72"/>
  <c r="AY59" i="72"/>
  <c r="AZ59" i="72"/>
  <c r="BA59" i="72"/>
  <c r="BB59" i="72"/>
  <c r="BC59" i="72"/>
  <c r="BD59" i="72"/>
  <c r="BE59" i="72"/>
  <c r="AZ5" i="72"/>
  <c r="BA5" i="72"/>
  <c r="BB5" i="72"/>
  <c r="BC5" i="72"/>
  <c r="BD5" i="72"/>
  <c r="AZ6" i="72"/>
  <c r="BA6" i="72"/>
  <c r="BB6" i="72"/>
  <c r="BC6" i="72"/>
  <c r="BD6" i="72"/>
  <c r="AZ7" i="72"/>
  <c r="BA7" i="72"/>
  <c r="BB7" i="72"/>
  <c r="BC7" i="72"/>
  <c r="BD7" i="72"/>
  <c r="AZ8" i="72"/>
  <c r="BA8" i="72"/>
  <c r="BB8" i="72"/>
  <c r="BC8" i="72"/>
  <c r="BD8" i="72"/>
  <c r="AZ10" i="72"/>
  <c r="BA10" i="72"/>
  <c r="BB10" i="72"/>
  <c r="BC10" i="72"/>
  <c r="BD10" i="72"/>
  <c r="AZ11" i="72"/>
  <c r="BA11" i="72"/>
  <c r="BB11" i="72"/>
  <c r="BC11" i="72"/>
  <c r="BD11" i="72"/>
  <c r="AZ12" i="72"/>
  <c r="BA12" i="72"/>
  <c r="BB12" i="72"/>
  <c r="BC12" i="72"/>
  <c r="BD12" i="72"/>
  <c r="AZ13" i="72"/>
  <c r="BA13" i="72"/>
  <c r="BB13" i="72"/>
  <c r="BC13" i="72"/>
  <c r="BD13" i="72"/>
  <c r="AZ14" i="72"/>
  <c r="BA14" i="72"/>
  <c r="BB14" i="72"/>
  <c r="BC14" i="72"/>
  <c r="BD14" i="72"/>
  <c r="AZ15" i="72"/>
  <c r="BA15" i="72"/>
  <c r="BB15" i="72"/>
  <c r="BC15" i="72"/>
  <c r="BD15" i="72"/>
  <c r="AZ16" i="72"/>
  <c r="BA16" i="72"/>
  <c r="BB16" i="72"/>
  <c r="BC16" i="72"/>
  <c r="BD16" i="72"/>
  <c r="AZ17" i="72"/>
  <c r="BA17" i="72"/>
  <c r="BB17" i="72"/>
  <c r="BC17" i="72"/>
  <c r="BD17" i="72"/>
  <c r="AZ18" i="72"/>
  <c r="BA18" i="72"/>
  <c r="BB18" i="72"/>
  <c r="BC18" i="72"/>
  <c r="BD18" i="72"/>
  <c r="AZ19" i="72"/>
  <c r="BA19" i="72"/>
  <c r="BB19" i="72"/>
  <c r="BC19" i="72"/>
  <c r="BD19" i="72"/>
  <c r="AZ20" i="72"/>
  <c r="BA20" i="72"/>
  <c r="BB20" i="72"/>
  <c r="BC20" i="72"/>
  <c r="BD20" i="72"/>
  <c r="AZ21" i="72"/>
  <c r="BA21" i="72"/>
  <c r="BB21" i="72"/>
  <c r="BC21" i="72"/>
  <c r="BD21" i="72"/>
  <c r="AZ22" i="72"/>
  <c r="BA22" i="72"/>
  <c r="BB22" i="72"/>
  <c r="BC22" i="72"/>
  <c r="BD22" i="72"/>
  <c r="AZ23" i="72"/>
  <c r="BA23" i="72"/>
  <c r="BB23" i="72"/>
  <c r="BC23" i="72"/>
  <c r="BD23" i="72"/>
  <c r="AZ24" i="72"/>
  <c r="BA24" i="72"/>
  <c r="BB24" i="72"/>
  <c r="BC24" i="72"/>
  <c r="BD24" i="72"/>
  <c r="AZ25" i="72"/>
  <c r="BA25" i="72"/>
  <c r="BB25" i="72"/>
  <c r="BC25" i="72"/>
  <c r="BD25" i="72"/>
  <c r="BD4" i="72"/>
  <c r="BC4" i="72"/>
  <c r="BB4" i="72"/>
  <c r="BA4" i="72"/>
  <c r="AZ4" i="72"/>
  <c r="C59" i="73"/>
  <c r="B59" i="73"/>
  <c r="C58" i="73"/>
  <c r="B58" i="73"/>
  <c r="C57" i="73"/>
  <c r="B57" i="73"/>
  <c r="C56" i="73"/>
  <c r="B56" i="73"/>
  <c r="C55" i="73"/>
  <c r="B55" i="73"/>
  <c r="C54" i="73"/>
  <c r="B54" i="73"/>
  <c r="C53" i="73"/>
  <c r="B53" i="73"/>
  <c r="C52" i="73"/>
  <c r="AV8" i="73"/>
  <c r="AW8" i="73"/>
  <c r="AX8" i="73"/>
  <c r="AY8" i="73"/>
  <c r="AZ8" i="73"/>
  <c r="BA8" i="73"/>
  <c r="BB8" i="73"/>
  <c r="BC8" i="73"/>
  <c r="BD8" i="73"/>
  <c r="B51" i="72"/>
  <c r="B49" i="72"/>
  <c r="BF47" i="72" l="1"/>
  <c r="BF34" i="72"/>
  <c r="BF33" i="72"/>
  <c r="BF50" i="72"/>
  <c r="BF46" i="72"/>
  <c r="BF42" i="72"/>
  <c r="BF39" i="72"/>
  <c r="BF38" i="72"/>
  <c r="BF30" i="72"/>
  <c r="BF37" i="72"/>
  <c r="BF49" i="72"/>
  <c r="BF44" i="72"/>
  <c r="BF36" i="72"/>
  <c r="BF45" i="72"/>
  <c r="BF41" i="72"/>
  <c r="BF51" i="72"/>
  <c r="BF35" i="72"/>
  <c r="BF43" i="72"/>
  <c r="BF48" i="72"/>
  <c r="BF40" i="72"/>
  <c r="BF32" i="72"/>
  <c r="BF31" i="72"/>
  <c r="B8" i="71"/>
  <c r="B8" i="82"/>
  <c r="B8" i="75"/>
  <c r="B8" i="74"/>
  <c r="B8" i="76"/>
  <c r="B8" i="79"/>
  <c r="B8" i="73"/>
  <c r="B8" i="77"/>
  <c r="B8" i="81"/>
  <c r="B8" i="78"/>
  <c r="B8" i="80"/>
  <c r="B10" i="79"/>
  <c r="B10" i="73"/>
  <c r="B10" i="80"/>
  <c r="B10" i="77"/>
  <c r="B10" i="81"/>
  <c r="B10" i="74"/>
  <c r="B10" i="71"/>
  <c r="B10" i="82"/>
  <c r="B10" i="78"/>
  <c r="B10" i="76"/>
  <c r="B10" i="75"/>
  <c r="B7" i="80"/>
  <c r="B7" i="73"/>
  <c r="B7" i="81"/>
  <c r="B7" i="74"/>
  <c r="B7" i="71"/>
  <c r="B7" i="82"/>
  <c r="B7" i="75"/>
  <c r="B7" i="76"/>
  <c r="B7" i="79"/>
  <c r="B7" i="77"/>
  <c r="B7" i="78"/>
  <c r="B6" i="76"/>
  <c r="B6" i="73"/>
  <c r="B6" i="77"/>
  <c r="B6" i="81"/>
  <c r="B6" i="78"/>
  <c r="B6" i="80"/>
  <c r="B6" i="71"/>
  <c r="B6" i="79"/>
  <c r="B6" i="82"/>
  <c r="B6" i="75"/>
  <c r="B6" i="74"/>
  <c r="B4" i="81"/>
  <c r="B4" i="74"/>
  <c r="B4" i="78"/>
  <c r="B4" i="82"/>
  <c r="B4" i="76"/>
  <c r="B4" i="80"/>
  <c r="B4" i="73"/>
  <c r="B4" i="71"/>
  <c r="B4" i="75"/>
  <c r="B4" i="79"/>
  <c r="B4" i="77"/>
  <c r="B13" i="78"/>
  <c r="B13" i="79"/>
  <c r="B13" i="76"/>
  <c r="B13" i="75"/>
  <c r="B13" i="77"/>
  <c r="B13" i="80"/>
  <c r="B13" i="71"/>
  <c r="B13" i="81"/>
  <c r="B13" i="82"/>
  <c r="B13" i="73"/>
  <c r="B13" i="74"/>
  <c r="B5" i="78"/>
  <c r="B5" i="75"/>
  <c r="B5" i="81"/>
  <c r="B5" i="76"/>
  <c r="B5" i="79"/>
  <c r="B5" i="74"/>
  <c r="B5" i="80"/>
  <c r="B5" i="77"/>
  <c r="B5" i="73"/>
  <c r="B5" i="71"/>
  <c r="B5" i="82"/>
  <c r="B14" i="76"/>
  <c r="B14" i="77"/>
  <c r="B14" i="73"/>
  <c r="B14" i="80"/>
  <c r="B14" i="81"/>
  <c r="B14" i="71"/>
  <c r="B14" i="74"/>
  <c r="B14" i="82"/>
  <c r="B14" i="75"/>
  <c r="B14" i="78"/>
  <c r="B14" i="79"/>
  <c r="BF59" i="72"/>
  <c r="BF54" i="72"/>
  <c r="BF55" i="72"/>
  <c r="BF53" i="72"/>
  <c r="BF58" i="72"/>
  <c r="BF56" i="72"/>
  <c r="BF57" i="72"/>
  <c r="BF52" i="72"/>
  <c r="BF8" i="72"/>
  <c r="BF8" i="73"/>
  <c r="A64" i="83"/>
  <c r="V64" i="83" s="1"/>
  <c r="A66" i="83"/>
  <c r="D8" i="15"/>
  <c r="AV8" i="15" s="1"/>
  <c r="Z7" i="103" s="1"/>
  <c r="E8" i="15"/>
  <c r="AW8" i="15" s="1"/>
  <c r="AA7" i="103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AT8" i="1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W8" i="85"/>
  <c r="AX8" i="85"/>
  <c r="E7" i="103" s="1"/>
  <c r="AY8" i="85"/>
  <c r="AZ8" i="85"/>
  <c r="BA8" i="85"/>
  <c r="BB8" i="85"/>
  <c r="BC8" i="85"/>
  <c r="BD8" i="85"/>
  <c r="BE8" i="85"/>
  <c r="BF8" i="85"/>
  <c r="A640" i="89"/>
  <c r="V640" i="89" s="1"/>
  <c r="A618" i="89"/>
  <c r="V618" i="89" s="1"/>
  <c r="A598" i="89"/>
  <c r="V598" i="89" s="1"/>
  <c r="A578" i="89"/>
  <c r="V577" i="89" s="1"/>
  <c r="A557" i="89"/>
  <c r="V556" i="89" s="1"/>
  <c r="A536" i="89"/>
  <c r="V536" i="89" s="1"/>
  <c r="A517" i="89"/>
  <c r="V517" i="89" s="1"/>
  <c r="A495" i="89"/>
  <c r="V495" i="89" s="1"/>
  <c r="A475" i="89"/>
  <c r="V475" i="89" s="1"/>
  <c r="A455" i="89"/>
  <c r="V454" i="89" s="1"/>
  <c r="A434" i="89"/>
  <c r="V433" i="89" s="1"/>
  <c r="A413" i="89"/>
  <c r="V413" i="89" s="1"/>
  <c r="A393" i="89"/>
  <c r="V393" i="89" s="1"/>
  <c r="A373" i="89"/>
  <c r="V372" i="89" s="1"/>
  <c r="A353" i="89"/>
  <c r="V353" i="89" s="1"/>
  <c r="A331" i="89"/>
  <c r="V331" i="89" s="1"/>
  <c r="A311" i="89"/>
  <c r="V311" i="89" s="1"/>
  <c r="A291" i="89"/>
  <c r="V290" i="89" s="1"/>
  <c r="A270" i="89"/>
  <c r="V269" i="89" s="1"/>
  <c r="A249" i="89"/>
  <c r="V249" i="89" s="1"/>
  <c r="A642" i="89"/>
  <c r="A620" i="89"/>
  <c r="A600" i="89"/>
  <c r="A580" i="89"/>
  <c r="A559" i="89"/>
  <c r="A538" i="89"/>
  <c r="A229" i="89"/>
  <c r="V229" i="89" s="1"/>
  <c r="A209" i="89"/>
  <c r="V208" i="89" s="1"/>
  <c r="A189" i="89"/>
  <c r="A167" i="89"/>
  <c r="A355" i="89"/>
  <c r="A333" i="89"/>
  <c r="A313" i="89"/>
  <c r="A293" i="89"/>
  <c r="A272" i="89"/>
  <c r="A251" i="89"/>
  <c r="A231" i="89"/>
  <c r="A211" i="89"/>
  <c r="A519" i="89"/>
  <c r="A497" i="89"/>
  <c r="A477" i="89"/>
  <c r="A457" i="89"/>
  <c r="A436" i="89"/>
  <c r="A415" i="89"/>
  <c r="A395" i="89"/>
  <c r="A375" i="89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AT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D9" i="15"/>
  <c r="E9" i="15"/>
  <c r="AW9" i="15" s="1"/>
  <c r="E9" i="103" s="1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D10" i="15"/>
  <c r="AV10" i="15" s="1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BC4" i="85"/>
  <c r="AZ10" i="15" l="1"/>
  <c r="BB10" i="15"/>
  <c r="BE10" i="15"/>
  <c r="BA10" i="15"/>
  <c r="BD10" i="15"/>
  <c r="P9" i="103"/>
  <c r="P7" i="103"/>
  <c r="AN7" i="103"/>
  <c r="B72" i="83"/>
  <c r="C72" i="83" s="1"/>
  <c r="J7" i="103"/>
  <c r="B71" i="83"/>
  <c r="C71" i="83" s="1"/>
  <c r="I7" i="103"/>
  <c r="B70" i="83"/>
  <c r="C70" i="83" s="1"/>
  <c r="H7" i="103"/>
  <c r="B69" i="83"/>
  <c r="C69" i="83" s="1"/>
  <c r="G7" i="103"/>
  <c r="B68" i="83"/>
  <c r="C68" i="83" s="1"/>
  <c r="F7" i="103"/>
  <c r="B75" i="83"/>
  <c r="C75" i="83" s="1"/>
  <c r="M7" i="103"/>
  <c r="B74" i="83"/>
  <c r="C74" i="83" s="1"/>
  <c r="L7" i="103"/>
  <c r="B67" i="83"/>
  <c r="C67" i="83" s="1"/>
  <c r="D7" i="103"/>
  <c r="B73" i="83"/>
  <c r="C73" i="83" s="1"/>
  <c r="K7" i="103"/>
  <c r="BE4" i="15"/>
  <c r="M4" i="103" s="1"/>
  <c r="BE6" i="15"/>
  <c r="AI5" i="103" s="1"/>
  <c r="A30" i="77"/>
  <c r="A30" i="76"/>
  <c r="A45" i="76"/>
  <c r="A45" i="77"/>
  <c r="A37" i="76"/>
  <c r="A37" i="77"/>
  <c r="A29" i="77"/>
  <c r="A29" i="76"/>
  <c r="A21" i="77"/>
  <c r="A21" i="76"/>
  <c r="A13" i="77"/>
  <c r="A13" i="76"/>
  <c r="D67" i="83"/>
  <c r="A44" i="77"/>
  <c r="A44" i="76"/>
  <c r="A36" i="77"/>
  <c r="A36" i="76"/>
  <c r="A28" i="77"/>
  <c r="A28" i="76"/>
  <c r="A20" i="77"/>
  <c r="A20" i="76"/>
  <c r="A12" i="77"/>
  <c r="A12" i="76"/>
  <c r="A14" i="76"/>
  <c r="A14" i="77"/>
  <c r="A51" i="77"/>
  <c r="A51" i="76"/>
  <c r="A43" i="77"/>
  <c r="A43" i="76"/>
  <c r="A35" i="77"/>
  <c r="A35" i="76"/>
  <c r="A27" i="77"/>
  <c r="A27" i="76"/>
  <c r="A19" i="77"/>
  <c r="A19" i="76"/>
  <c r="A11" i="77"/>
  <c r="A11" i="76"/>
  <c r="A46" i="76"/>
  <c r="A46" i="77"/>
  <c r="AU9" i="15"/>
  <c r="A50" i="77"/>
  <c r="A50" i="76"/>
  <c r="A42" i="76"/>
  <c r="A42" i="77"/>
  <c r="A34" i="76"/>
  <c r="A34" i="77"/>
  <c r="A26" i="77"/>
  <c r="A26" i="76"/>
  <c r="A18" i="76"/>
  <c r="A18" i="77"/>
  <c r="A10" i="77"/>
  <c r="A10" i="76"/>
  <c r="A22" i="77"/>
  <c r="A22" i="76"/>
  <c r="A49" i="76"/>
  <c r="A49" i="77"/>
  <c r="A41" i="77"/>
  <c r="A41" i="76"/>
  <c r="A33" i="76"/>
  <c r="A33" i="77"/>
  <c r="A25" i="76"/>
  <c r="A25" i="77"/>
  <c r="A17" i="77"/>
  <c r="A17" i="76"/>
  <c r="A9" i="76"/>
  <c r="A9" i="77"/>
  <c r="A48" i="76"/>
  <c r="A48" i="77"/>
  <c r="A40" i="76"/>
  <c r="A40" i="77"/>
  <c r="A32" i="76"/>
  <c r="A32" i="77"/>
  <c r="A24" i="76"/>
  <c r="A24" i="77"/>
  <c r="A16" i="76"/>
  <c r="A16" i="77"/>
  <c r="A8" i="76"/>
  <c r="A8" i="77"/>
  <c r="A38" i="76"/>
  <c r="A38" i="77"/>
  <c r="A47" i="76"/>
  <c r="A47" i="77"/>
  <c r="A39" i="76"/>
  <c r="A39" i="77"/>
  <c r="A31" i="77"/>
  <c r="A31" i="76"/>
  <c r="A23" i="76"/>
  <c r="A23" i="77"/>
  <c r="A15" i="76"/>
  <c r="A15" i="77"/>
  <c r="BG8" i="85"/>
  <c r="N7" i="103" s="1"/>
  <c r="BE8" i="15"/>
  <c r="AY8" i="15"/>
  <c r="BC8" i="15"/>
  <c r="BA8" i="15"/>
  <c r="BB8" i="15"/>
  <c r="AZ8" i="15"/>
  <c r="AU8" i="15"/>
  <c r="BD8" i="15"/>
  <c r="AX8" i="15"/>
  <c r="AW25" i="85"/>
  <c r="AX25" i="85"/>
  <c r="E24" i="103" s="1"/>
  <c r="AY25" i="85"/>
  <c r="AZ25" i="85"/>
  <c r="BA25" i="85"/>
  <c r="BB25" i="85"/>
  <c r="BC25" i="85"/>
  <c r="BD25" i="85"/>
  <c r="BE25" i="85"/>
  <c r="BF25" i="85"/>
  <c r="AW26" i="85"/>
  <c r="AX26" i="85"/>
  <c r="E25" i="103" s="1"/>
  <c r="AY26" i="85"/>
  <c r="AZ26" i="85"/>
  <c r="BA26" i="85"/>
  <c r="BB26" i="85"/>
  <c r="BC26" i="85"/>
  <c r="BD26" i="85"/>
  <c r="BE26" i="85"/>
  <c r="BF26" i="85"/>
  <c r="AW27" i="85"/>
  <c r="AX27" i="85"/>
  <c r="E26" i="103" s="1"/>
  <c r="AY27" i="85"/>
  <c r="AZ27" i="85"/>
  <c r="BA27" i="85"/>
  <c r="BB27" i="85"/>
  <c r="BC27" i="85"/>
  <c r="BD27" i="85"/>
  <c r="BE27" i="85"/>
  <c r="BF27" i="85"/>
  <c r="AW28" i="85"/>
  <c r="D27" i="103" s="1"/>
  <c r="AX28" i="85"/>
  <c r="E27" i="103" s="1"/>
  <c r="AY28" i="85"/>
  <c r="AZ28" i="85"/>
  <c r="BA28" i="85"/>
  <c r="BB28" i="85"/>
  <c r="BC28" i="85"/>
  <c r="BD28" i="85"/>
  <c r="BE28" i="85"/>
  <c r="BF28" i="85"/>
  <c r="AW29" i="85"/>
  <c r="D28" i="103" s="1"/>
  <c r="AX29" i="85"/>
  <c r="E28" i="103" s="1"/>
  <c r="AY29" i="85"/>
  <c r="AZ29" i="85"/>
  <c r="BA29" i="85"/>
  <c r="BB29" i="85"/>
  <c r="BC29" i="85"/>
  <c r="BD29" i="85"/>
  <c r="BE29" i="85"/>
  <c r="BF29" i="85"/>
  <c r="AW30" i="85"/>
  <c r="D29" i="103" s="1"/>
  <c r="AX30" i="85"/>
  <c r="E29" i="103" s="1"/>
  <c r="AY30" i="85"/>
  <c r="AZ30" i="85"/>
  <c r="BA30" i="85"/>
  <c r="BB30" i="85"/>
  <c r="BC30" i="85"/>
  <c r="BD30" i="85"/>
  <c r="BE30" i="85"/>
  <c r="BF30" i="85"/>
  <c r="AW31" i="85"/>
  <c r="AX31" i="85"/>
  <c r="E30" i="103" s="1"/>
  <c r="AY31" i="85"/>
  <c r="AZ31" i="85"/>
  <c r="BA31" i="85"/>
  <c r="BB31" i="85"/>
  <c r="BC31" i="85"/>
  <c r="BD31" i="85"/>
  <c r="BE31" i="85"/>
  <c r="BF31" i="85"/>
  <c r="AW32" i="85"/>
  <c r="AX32" i="85"/>
  <c r="E31" i="103" s="1"/>
  <c r="AY32" i="85"/>
  <c r="AZ32" i="85"/>
  <c r="BA32" i="85"/>
  <c r="BB32" i="85"/>
  <c r="BC32" i="85"/>
  <c r="BD32" i="85"/>
  <c r="BE32" i="85"/>
  <c r="BF32" i="85"/>
  <c r="AW33" i="85"/>
  <c r="AX33" i="85"/>
  <c r="E32" i="103" s="1"/>
  <c r="AY33" i="85"/>
  <c r="AZ33" i="85"/>
  <c r="BA33" i="85"/>
  <c r="BB33" i="85"/>
  <c r="BC33" i="85"/>
  <c r="BD33" i="85"/>
  <c r="BE33" i="85"/>
  <c r="BF33" i="85"/>
  <c r="AW34" i="85"/>
  <c r="D33" i="103" s="1"/>
  <c r="AX34" i="85"/>
  <c r="E33" i="103" s="1"/>
  <c r="AY34" i="85"/>
  <c r="AZ34" i="85"/>
  <c r="BA34" i="85"/>
  <c r="BB34" i="85"/>
  <c r="BC34" i="85"/>
  <c r="BD34" i="85"/>
  <c r="BE34" i="85"/>
  <c r="BF34" i="85"/>
  <c r="AW35" i="85"/>
  <c r="D34" i="103" s="1"/>
  <c r="AX35" i="85"/>
  <c r="E34" i="103" s="1"/>
  <c r="AY35" i="85"/>
  <c r="AZ35" i="85"/>
  <c r="BA35" i="85"/>
  <c r="BB35" i="85"/>
  <c r="BC35" i="85"/>
  <c r="BD35" i="85"/>
  <c r="BE35" i="85"/>
  <c r="BF35" i="85"/>
  <c r="AW36" i="85"/>
  <c r="AX36" i="85"/>
  <c r="E35" i="103" s="1"/>
  <c r="AY36" i="85"/>
  <c r="F35" i="103" s="1"/>
  <c r="AZ36" i="85"/>
  <c r="BA36" i="85"/>
  <c r="BB36" i="85"/>
  <c r="BC36" i="85"/>
  <c r="BD36" i="85"/>
  <c r="BE36" i="85"/>
  <c r="BF36" i="85"/>
  <c r="AW37" i="85"/>
  <c r="AX37" i="85"/>
  <c r="E36" i="103" s="1"/>
  <c r="AY37" i="85"/>
  <c r="AZ37" i="85"/>
  <c r="BA37" i="85"/>
  <c r="BB37" i="85"/>
  <c r="BC37" i="85"/>
  <c r="BD37" i="85"/>
  <c r="BE37" i="85"/>
  <c r="BF37" i="85"/>
  <c r="AW38" i="85"/>
  <c r="AX38" i="85"/>
  <c r="E37" i="103" s="1"/>
  <c r="AY38" i="85"/>
  <c r="AZ38" i="85"/>
  <c r="BA38" i="85"/>
  <c r="BB38" i="85"/>
  <c r="BC38" i="85"/>
  <c r="BD38" i="85"/>
  <c r="BE38" i="85"/>
  <c r="BF38" i="85"/>
  <c r="AW39" i="85"/>
  <c r="AX39" i="85"/>
  <c r="E38" i="103" s="1"/>
  <c r="AY39" i="85"/>
  <c r="AZ39" i="85"/>
  <c r="BA39" i="85"/>
  <c r="BB39" i="85"/>
  <c r="BC39" i="85"/>
  <c r="BD39" i="85"/>
  <c r="BE39" i="85"/>
  <c r="BF39" i="85"/>
  <c r="AW40" i="85"/>
  <c r="AX40" i="85"/>
  <c r="E39" i="103" s="1"/>
  <c r="AY40" i="85"/>
  <c r="AZ40" i="85"/>
  <c r="BA40" i="85"/>
  <c r="BB40" i="85"/>
  <c r="BC40" i="85"/>
  <c r="BD40" i="85"/>
  <c r="BE40" i="85"/>
  <c r="BF40" i="85"/>
  <c r="AW41" i="85"/>
  <c r="AX41" i="85"/>
  <c r="E40" i="103" s="1"/>
  <c r="AY41" i="85"/>
  <c r="AZ41" i="85"/>
  <c r="BA41" i="85"/>
  <c r="BB41" i="85"/>
  <c r="BC41" i="85"/>
  <c r="BD41" i="85"/>
  <c r="BE41" i="85"/>
  <c r="BF41" i="85"/>
  <c r="AW42" i="85"/>
  <c r="D41" i="103" s="1"/>
  <c r="AX42" i="85"/>
  <c r="E41" i="103" s="1"/>
  <c r="AY42" i="85"/>
  <c r="AZ42" i="85"/>
  <c r="BA42" i="85"/>
  <c r="BB42" i="85"/>
  <c r="BC42" i="85"/>
  <c r="BD42" i="85"/>
  <c r="BE42" i="85"/>
  <c r="BF42" i="85"/>
  <c r="AW43" i="85"/>
  <c r="AX43" i="85"/>
  <c r="E42" i="103" s="1"/>
  <c r="AY43" i="85"/>
  <c r="AZ43" i="85"/>
  <c r="BA43" i="85"/>
  <c r="BB43" i="85"/>
  <c r="BC43" i="85"/>
  <c r="BD43" i="85"/>
  <c r="BE43" i="85"/>
  <c r="BF43" i="85"/>
  <c r="AW44" i="85"/>
  <c r="AX44" i="85"/>
  <c r="E43" i="103" s="1"/>
  <c r="AY44" i="85"/>
  <c r="AZ44" i="85"/>
  <c r="BA44" i="85"/>
  <c r="BB44" i="85"/>
  <c r="BC44" i="85"/>
  <c r="J43" i="103" s="1"/>
  <c r="BD44" i="85"/>
  <c r="BE44" i="85"/>
  <c r="BF44" i="85"/>
  <c r="AW45" i="85"/>
  <c r="AX45" i="85"/>
  <c r="E44" i="103" s="1"/>
  <c r="AY45" i="85"/>
  <c r="AZ45" i="85"/>
  <c r="BA45" i="85"/>
  <c r="BB45" i="85"/>
  <c r="BC45" i="85"/>
  <c r="BD45" i="85"/>
  <c r="BE45" i="85"/>
  <c r="BF45" i="85"/>
  <c r="AW46" i="85"/>
  <c r="AX46" i="85"/>
  <c r="E45" i="103" s="1"/>
  <c r="AY46" i="85"/>
  <c r="AZ46" i="85"/>
  <c r="BA46" i="85"/>
  <c r="BB46" i="85"/>
  <c r="BC46" i="85"/>
  <c r="BD46" i="85"/>
  <c r="BE46" i="85"/>
  <c r="BF46" i="85"/>
  <c r="AW47" i="85"/>
  <c r="AX47" i="85"/>
  <c r="E46" i="103" s="1"/>
  <c r="AY47" i="85"/>
  <c r="AZ47" i="85"/>
  <c r="BA47" i="85"/>
  <c r="BB47" i="85"/>
  <c r="BC47" i="85"/>
  <c r="BD47" i="85"/>
  <c r="BE47" i="85"/>
  <c r="BF47" i="85"/>
  <c r="AW48" i="85"/>
  <c r="AX48" i="85"/>
  <c r="E47" i="103" s="1"/>
  <c r="AY48" i="85"/>
  <c r="AZ48" i="85"/>
  <c r="BA48" i="85"/>
  <c r="BB48" i="85"/>
  <c r="BC48" i="85"/>
  <c r="J47" i="103" s="1"/>
  <c r="BD48" i="85"/>
  <c r="BE48" i="85"/>
  <c r="BF48" i="85"/>
  <c r="BB4" i="85"/>
  <c r="AI52" i="15"/>
  <c r="AI53" i="15"/>
  <c r="AI54" i="15"/>
  <c r="AI55" i="15"/>
  <c r="AI56" i="15"/>
  <c r="AI57" i="15"/>
  <c r="AI58" i="15"/>
  <c r="AI59" i="15"/>
  <c r="G67" i="83" l="1"/>
  <c r="P44" i="103"/>
  <c r="AN44" i="103"/>
  <c r="P40" i="103"/>
  <c r="AN40" i="103"/>
  <c r="P36" i="103"/>
  <c r="AN36" i="103"/>
  <c r="P32" i="103"/>
  <c r="AN32" i="103"/>
  <c r="P28" i="103"/>
  <c r="AN28" i="103"/>
  <c r="P24" i="103"/>
  <c r="AN24" i="103"/>
  <c r="X7" i="103"/>
  <c r="T7" i="103"/>
  <c r="Q35" i="103"/>
  <c r="O28" i="103"/>
  <c r="AM28" i="103"/>
  <c r="P47" i="103"/>
  <c r="AN47" i="103"/>
  <c r="P43" i="103"/>
  <c r="AN43" i="103"/>
  <c r="P39" i="103"/>
  <c r="AN39" i="103"/>
  <c r="P35" i="103"/>
  <c r="AN35" i="103"/>
  <c r="P31" i="103"/>
  <c r="AN31" i="103"/>
  <c r="P27" i="103"/>
  <c r="AN27" i="103"/>
  <c r="Q7" i="103"/>
  <c r="U7" i="103"/>
  <c r="P46" i="103"/>
  <c r="AN46" i="103"/>
  <c r="P42" i="103"/>
  <c r="AN42" i="103"/>
  <c r="P38" i="103"/>
  <c r="AN38" i="103"/>
  <c r="P34" i="103"/>
  <c r="AN34" i="103"/>
  <c r="P30" i="103"/>
  <c r="AN30" i="103"/>
  <c r="P26" i="103"/>
  <c r="AN26" i="103"/>
  <c r="O7" i="103"/>
  <c r="AM7" i="103"/>
  <c r="R7" i="103"/>
  <c r="U47" i="103"/>
  <c r="O34" i="103"/>
  <c r="AM34" i="103"/>
  <c r="Y7" i="103"/>
  <c r="U43" i="103"/>
  <c r="P45" i="103"/>
  <c r="AN45" i="103"/>
  <c r="P41" i="103"/>
  <c r="AN41" i="103"/>
  <c r="P37" i="103"/>
  <c r="AN37" i="103"/>
  <c r="P33" i="103"/>
  <c r="AN33" i="103"/>
  <c r="P29" i="103"/>
  <c r="AN29" i="103"/>
  <c r="P25" i="103"/>
  <c r="AN25" i="103"/>
  <c r="S7" i="103"/>
  <c r="O27" i="103"/>
  <c r="AM27" i="103"/>
  <c r="O41" i="103"/>
  <c r="AM41" i="103"/>
  <c r="O33" i="103"/>
  <c r="AM33" i="103"/>
  <c r="O29" i="103"/>
  <c r="AM29" i="103"/>
  <c r="X4" i="103"/>
  <c r="B66" i="83"/>
  <c r="B626" i="89"/>
  <c r="C626" i="89" s="1"/>
  <c r="J46" i="103"/>
  <c r="B544" i="89"/>
  <c r="C544" i="89" s="1"/>
  <c r="J42" i="103"/>
  <c r="B481" i="89"/>
  <c r="C481" i="89" s="1"/>
  <c r="H39" i="103"/>
  <c r="B399" i="89"/>
  <c r="C399" i="89" s="1"/>
  <c r="H35" i="103"/>
  <c r="B299" i="89"/>
  <c r="C299" i="89" s="1"/>
  <c r="J30" i="103"/>
  <c r="B217" i="89"/>
  <c r="C217" i="89" s="1"/>
  <c r="J26" i="103"/>
  <c r="B645" i="89"/>
  <c r="C645" i="89" s="1"/>
  <c r="G47" i="103"/>
  <c r="B625" i="89"/>
  <c r="C625" i="89" s="1"/>
  <c r="I46" i="103"/>
  <c r="B607" i="89"/>
  <c r="C607" i="89" s="1"/>
  <c r="K45" i="103"/>
  <c r="B589" i="89"/>
  <c r="C589" i="89" s="1"/>
  <c r="M44" i="103"/>
  <c r="B562" i="89"/>
  <c r="C562" i="89" s="1"/>
  <c r="G43" i="103"/>
  <c r="B543" i="89"/>
  <c r="C543" i="89" s="1"/>
  <c r="I42" i="103"/>
  <c r="B526" i="89"/>
  <c r="C526" i="89" s="1"/>
  <c r="K41" i="103"/>
  <c r="B506" i="89"/>
  <c r="C506" i="89" s="1"/>
  <c r="M40" i="103"/>
  <c r="B480" i="89"/>
  <c r="C480" i="89" s="1"/>
  <c r="G39" i="103"/>
  <c r="B462" i="89"/>
  <c r="C462" i="89" s="1"/>
  <c r="I38" i="103"/>
  <c r="B443" i="89"/>
  <c r="C443" i="89" s="1"/>
  <c r="K37" i="103"/>
  <c r="B424" i="89"/>
  <c r="C424" i="89" s="1"/>
  <c r="M36" i="103"/>
  <c r="B398" i="89"/>
  <c r="C398" i="89" s="1"/>
  <c r="G35" i="103"/>
  <c r="B380" i="89"/>
  <c r="C380" i="89" s="1"/>
  <c r="I34" i="103"/>
  <c r="B362" i="89"/>
  <c r="C362" i="89" s="1"/>
  <c r="K33" i="103"/>
  <c r="B342" i="89"/>
  <c r="C342" i="89" s="1"/>
  <c r="M32" i="103"/>
  <c r="B316" i="89"/>
  <c r="C316" i="89" s="1"/>
  <c r="G31" i="103"/>
  <c r="B298" i="89"/>
  <c r="C298" i="89" s="1"/>
  <c r="I30" i="103"/>
  <c r="B279" i="89"/>
  <c r="C279" i="89" s="1"/>
  <c r="K29" i="103"/>
  <c r="B260" i="89"/>
  <c r="C260" i="89" s="1"/>
  <c r="M28" i="103"/>
  <c r="B234" i="89"/>
  <c r="C234" i="89" s="1"/>
  <c r="G27" i="103"/>
  <c r="B216" i="89"/>
  <c r="C216" i="89" s="1"/>
  <c r="I26" i="103"/>
  <c r="B198" i="89"/>
  <c r="C198" i="89" s="1"/>
  <c r="K25" i="103"/>
  <c r="B178" i="89"/>
  <c r="C178" i="89" s="1"/>
  <c r="M24" i="103"/>
  <c r="D71" i="83"/>
  <c r="G71" i="83" s="1"/>
  <c r="AE7" i="103"/>
  <c r="AR7" i="103" s="1"/>
  <c r="B417" i="89"/>
  <c r="C417" i="89" s="1"/>
  <c r="F36" i="103"/>
  <c r="B335" i="89"/>
  <c r="C335" i="89" s="1"/>
  <c r="F32" i="103"/>
  <c r="B235" i="89"/>
  <c r="C235" i="89" s="1"/>
  <c r="H27" i="103"/>
  <c r="B192" i="89"/>
  <c r="C192" i="89" s="1"/>
  <c r="D25" i="103"/>
  <c r="B644" i="89"/>
  <c r="C644" i="89" s="1"/>
  <c r="F47" i="103"/>
  <c r="B624" i="89"/>
  <c r="C624" i="89" s="1"/>
  <c r="H46" i="103"/>
  <c r="B606" i="89"/>
  <c r="C606" i="89" s="1"/>
  <c r="J45" i="103"/>
  <c r="B588" i="89"/>
  <c r="C588" i="89" s="1"/>
  <c r="L44" i="103"/>
  <c r="B581" i="89"/>
  <c r="C581" i="89" s="1"/>
  <c r="D44" i="103"/>
  <c r="B561" i="89"/>
  <c r="C561" i="89" s="1"/>
  <c r="F43" i="103"/>
  <c r="B542" i="89"/>
  <c r="C542" i="89" s="1"/>
  <c r="H42" i="103"/>
  <c r="B525" i="89"/>
  <c r="C525" i="89" s="1"/>
  <c r="J41" i="103"/>
  <c r="B505" i="89"/>
  <c r="C505" i="89" s="1"/>
  <c r="L40" i="103"/>
  <c r="B498" i="89"/>
  <c r="C498" i="89" s="1"/>
  <c r="D40" i="103"/>
  <c r="B479" i="89"/>
  <c r="C479" i="89" s="1"/>
  <c r="F39" i="103"/>
  <c r="B461" i="89"/>
  <c r="C461" i="89" s="1"/>
  <c r="H38" i="103"/>
  <c r="B442" i="89"/>
  <c r="C442" i="89" s="1"/>
  <c r="J37" i="103"/>
  <c r="B423" i="89"/>
  <c r="C423" i="89" s="1"/>
  <c r="L36" i="103"/>
  <c r="B416" i="89"/>
  <c r="C416" i="89" s="1"/>
  <c r="D36" i="103"/>
  <c r="B379" i="89"/>
  <c r="C379" i="89" s="1"/>
  <c r="H34" i="103"/>
  <c r="B361" i="89"/>
  <c r="C361" i="89" s="1"/>
  <c r="J33" i="103"/>
  <c r="B341" i="89"/>
  <c r="C341" i="89" s="1"/>
  <c r="L32" i="103"/>
  <c r="B334" i="89"/>
  <c r="C334" i="89" s="1"/>
  <c r="D32" i="103"/>
  <c r="B315" i="89"/>
  <c r="C315" i="89" s="1"/>
  <c r="F31" i="103"/>
  <c r="B297" i="89"/>
  <c r="C297" i="89" s="1"/>
  <c r="H30" i="103"/>
  <c r="B278" i="89"/>
  <c r="C278" i="89" s="1"/>
  <c r="J29" i="103"/>
  <c r="B259" i="89"/>
  <c r="C259" i="89" s="1"/>
  <c r="L28" i="103"/>
  <c r="B233" i="89"/>
  <c r="C233" i="89" s="1"/>
  <c r="F27" i="103"/>
  <c r="B215" i="89"/>
  <c r="C215" i="89" s="1"/>
  <c r="H26" i="103"/>
  <c r="B197" i="89"/>
  <c r="C197" i="89" s="1"/>
  <c r="J25" i="103"/>
  <c r="B177" i="89"/>
  <c r="C177" i="89" s="1"/>
  <c r="L24" i="103"/>
  <c r="B170" i="89"/>
  <c r="C170" i="89" s="1"/>
  <c r="D24" i="103"/>
  <c r="D73" i="83"/>
  <c r="G73" i="83" s="1"/>
  <c r="AG7" i="103"/>
  <c r="AT7" i="103" s="1"/>
  <c r="B601" i="89"/>
  <c r="C601" i="89" s="1"/>
  <c r="D45" i="103"/>
  <c r="D72" i="83"/>
  <c r="G72" i="83" s="1"/>
  <c r="AF7" i="103"/>
  <c r="AS7" i="103" s="1"/>
  <c r="B651" i="89"/>
  <c r="C651" i="89" s="1"/>
  <c r="M47" i="103"/>
  <c r="B623" i="89"/>
  <c r="C623" i="89" s="1"/>
  <c r="G46" i="103"/>
  <c r="B605" i="89"/>
  <c r="C605" i="89" s="1"/>
  <c r="I45" i="103"/>
  <c r="B587" i="89"/>
  <c r="C587" i="89" s="1"/>
  <c r="K44" i="103"/>
  <c r="B568" i="89"/>
  <c r="C568" i="89" s="1"/>
  <c r="M43" i="103"/>
  <c r="B541" i="89"/>
  <c r="C541" i="89" s="1"/>
  <c r="G42" i="103"/>
  <c r="B524" i="89"/>
  <c r="C524" i="89" s="1"/>
  <c r="I41" i="103"/>
  <c r="B504" i="89"/>
  <c r="C504" i="89" s="1"/>
  <c r="K40" i="103"/>
  <c r="B486" i="89"/>
  <c r="C486" i="89" s="1"/>
  <c r="M39" i="103"/>
  <c r="B460" i="89"/>
  <c r="C460" i="89" s="1"/>
  <c r="G38" i="103"/>
  <c r="B441" i="89"/>
  <c r="C441" i="89" s="1"/>
  <c r="I37" i="103"/>
  <c r="B422" i="89"/>
  <c r="C422" i="89" s="1"/>
  <c r="K36" i="103"/>
  <c r="B404" i="89"/>
  <c r="C404" i="89" s="1"/>
  <c r="M35" i="103"/>
  <c r="B378" i="89"/>
  <c r="C378" i="89" s="1"/>
  <c r="G34" i="103"/>
  <c r="B360" i="89"/>
  <c r="C360" i="89" s="1"/>
  <c r="I33" i="103"/>
  <c r="B340" i="89"/>
  <c r="C340" i="89" s="1"/>
  <c r="K32" i="103"/>
  <c r="B322" i="89"/>
  <c r="C322" i="89" s="1"/>
  <c r="M31" i="103"/>
  <c r="B296" i="89"/>
  <c r="C296" i="89" s="1"/>
  <c r="G30" i="103"/>
  <c r="B277" i="89"/>
  <c r="C277" i="89" s="1"/>
  <c r="I29" i="103"/>
  <c r="B258" i="89"/>
  <c r="C258" i="89" s="1"/>
  <c r="K28" i="103"/>
  <c r="B240" i="89"/>
  <c r="C240" i="89" s="1"/>
  <c r="M27" i="103"/>
  <c r="B214" i="89"/>
  <c r="C214" i="89" s="1"/>
  <c r="G26" i="103"/>
  <c r="B196" i="89"/>
  <c r="C196" i="89" s="1"/>
  <c r="I25" i="103"/>
  <c r="B176" i="89"/>
  <c r="C176" i="89" s="1"/>
  <c r="K24" i="103"/>
  <c r="D69" i="83"/>
  <c r="G69" i="83" s="1"/>
  <c r="AC7" i="103"/>
  <c r="AP7" i="103" s="1"/>
  <c r="B608" i="89"/>
  <c r="C608" i="89" s="1"/>
  <c r="L45" i="103"/>
  <c r="B463" i="89"/>
  <c r="C463" i="89" s="1"/>
  <c r="J38" i="103"/>
  <c r="W7" i="103"/>
  <c r="B650" i="89"/>
  <c r="C650" i="89" s="1"/>
  <c r="L47" i="103"/>
  <c r="B643" i="89"/>
  <c r="C643" i="89" s="1"/>
  <c r="D47" i="103"/>
  <c r="B622" i="89"/>
  <c r="C622" i="89" s="1"/>
  <c r="F46" i="103"/>
  <c r="B604" i="89"/>
  <c r="C604" i="89" s="1"/>
  <c r="H45" i="103"/>
  <c r="B586" i="89"/>
  <c r="C586" i="89" s="1"/>
  <c r="J44" i="103"/>
  <c r="B567" i="89"/>
  <c r="C567" i="89" s="1"/>
  <c r="L43" i="103"/>
  <c r="B560" i="89"/>
  <c r="C560" i="89" s="1"/>
  <c r="D43" i="103"/>
  <c r="B540" i="89"/>
  <c r="C540" i="89" s="1"/>
  <c r="F42" i="103"/>
  <c r="B523" i="89"/>
  <c r="C523" i="89" s="1"/>
  <c r="H41" i="103"/>
  <c r="B503" i="89"/>
  <c r="C503" i="89" s="1"/>
  <c r="J40" i="103"/>
  <c r="B485" i="89"/>
  <c r="C485" i="89" s="1"/>
  <c r="L39" i="103"/>
  <c r="B478" i="89"/>
  <c r="C478" i="89" s="1"/>
  <c r="D39" i="103"/>
  <c r="B459" i="89"/>
  <c r="C459" i="89" s="1"/>
  <c r="F38" i="103"/>
  <c r="B440" i="89"/>
  <c r="C440" i="89" s="1"/>
  <c r="H37" i="103"/>
  <c r="B421" i="89"/>
  <c r="C421" i="89" s="1"/>
  <c r="J36" i="103"/>
  <c r="B403" i="89"/>
  <c r="C403" i="89" s="1"/>
  <c r="L35" i="103"/>
  <c r="B396" i="89"/>
  <c r="C396" i="89" s="1"/>
  <c r="D35" i="103"/>
  <c r="B377" i="89"/>
  <c r="C377" i="89" s="1"/>
  <c r="F34" i="103"/>
  <c r="B359" i="89"/>
  <c r="C359" i="89" s="1"/>
  <c r="H33" i="103"/>
  <c r="B339" i="89"/>
  <c r="C339" i="89" s="1"/>
  <c r="J32" i="103"/>
  <c r="B321" i="89"/>
  <c r="C321" i="89" s="1"/>
  <c r="L31" i="103"/>
  <c r="B314" i="89"/>
  <c r="C314" i="89" s="1"/>
  <c r="D31" i="103"/>
  <c r="B295" i="89"/>
  <c r="C295" i="89" s="1"/>
  <c r="F30" i="103"/>
  <c r="B276" i="89"/>
  <c r="C276" i="89" s="1"/>
  <c r="H29" i="103"/>
  <c r="B257" i="89"/>
  <c r="C257" i="89" s="1"/>
  <c r="J28" i="103"/>
  <c r="B239" i="89"/>
  <c r="C239" i="89" s="1"/>
  <c r="L27" i="103"/>
  <c r="B213" i="89"/>
  <c r="C213" i="89" s="1"/>
  <c r="F26" i="103"/>
  <c r="B195" i="89"/>
  <c r="C195" i="89" s="1"/>
  <c r="H25" i="103"/>
  <c r="B175" i="89"/>
  <c r="C175" i="89" s="1"/>
  <c r="J24" i="103"/>
  <c r="D68" i="83"/>
  <c r="G68" i="83" s="1"/>
  <c r="AB7" i="103"/>
  <c r="AO7" i="103" s="1"/>
  <c r="D75" i="83"/>
  <c r="G75" i="83" s="1"/>
  <c r="AI7" i="103"/>
  <c r="AV7" i="103" s="1"/>
  <c r="V7" i="103"/>
  <c r="B582" i="89"/>
  <c r="C582" i="89" s="1"/>
  <c r="F44" i="103"/>
  <c r="B499" i="89"/>
  <c r="C499" i="89" s="1"/>
  <c r="F40" i="103"/>
  <c r="B381" i="89"/>
  <c r="C381" i="89" s="1"/>
  <c r="J34" i="103"/>
  <c r="B280" i="89"/>
  <c r="C280" i="89" s="1"/>
  <c r="L29" i="103"/>
  <c r="B199" i="89"/>
  <c r="C199" i="89" s="1"/>
  <c r="L25" i="103"/>
  <c r="B649" i="89"/>
  <c r="C649" i="89" s="1"/>
  <c r="K47" i="103"/>
  <c r="B603" i="89"/>
  <c r="C603" i="89" s="1"/>
  <c r="G45" i="103"/>
  <c r="B585" i="89"/>
  <c r="C585" i="89" s="1"/>
  <c r="I44" i="103"/>
  <c r="B566" i="89"/>
  <c r="C566" i="89" s="1"/>
  <c r="K43" i="103"/>
  <c r="B547" i="89"/>
  <c r="C547" i="89" s="1"/>
  <c r="M42" i="103"/>
  <c r="B522" i="89"/>
  <c r="C522" i="89" s="1"/>
  <c r="G41" i="103"/>
  <c r="B502" i="89"/>
  <c r="C502" i="89" s="1"/>
  <c r="I40" i="103"/>
  <c r="B484" i="89"/>
  <c r="C484" i="89" s="1"/>
  <c r="K39" i="103"/>
  <c r="B466" i="89"/>
  <c r="C466" i="89" s="1"/>
  <c r="M38" i="103"/>
  <c r="B439" i="89"/>
  <c r="C439" i="89" s="1"/>
  <c r="G37" i="103"/>
  <c r="B420" i="89"/>
  <c r="C420" i="89" s="1"/>
  <c r="I36" i="103"/>
  <c r="B402" i="89"/>
  <c r="C402" i="89" s="1"/>
  <c r="K35" i="103"/>
  <c r="B384" i="89"/>
  <c r="C384" i="89" s="1"/>
  <c r="M34" i="103"/>
  <c r="B358" i="89"/>
  <c r="C358" i="89" s="1"/>
  <c r="G33" i="103"/>
  <c r="B338" i="89"/>
  <c r="C338" i="89" s="1"/>
  <c r="I32" i="103"/>
  <c r="B320" i="89"/>
  <c r="C320" i="89" s="1"/>
  <c r="K31" i="103"/>
  <c r="B302" i="89"/>
  <c r="C302" i="89" s="1"/>
  <c r="M30" i="103"/>
  <c r="B275" i="89"/>
  <c r="C275" i="89" s="1"/>
  <c r="G29" i="103"/>
  <c r="B256" i="89"/>
  <c r="C256" i="89" s="1"/>
  <c r="I28" i="103"/>
  <c r="B238" i="89"/>
  <c r="C238" i="89" s="1"/>
  <c r="K27" i="103"/>
  <c r="B220" i="89"/>
  <c r="C220" i="89" s="1"/>
  <c r="M26" i="103"/>
  <c r="B194" i="89"/>
  <c r="C194" i="89" s="1"/>
  <c r="G25" i="103"/>
  <c r="B174" i="89"/>
  <c r="C174" i="89" s="1"/>
  <c r="I24" i="103"/>
  <c r="D74" i="83"/>
  <c r="G74" i="83" s="1"/>
  <c r="AH7" i="103"/>
  <c r="AU7" i="103" s="1"/>
  <c r="B527" i="89"/>
  <c r="C527" i="89" s="1"/>
  <c r="L41" i="103"/>
  <c r="B437" i="89"/>
  <c r="C437" i="89" s="1"/>
  <c r="D37" i="103"/>
  <c r="B317" i="89"/>
  <c r="C317" i="89" s="1"/>
  <c r="H31" i="103"/>
  <c r="B171" i="89"/>
  <c r="C171" i="89" s="1"/>
  <c r="F24" i="103"/>
  <c r="B628" i="89"/>
  <c r="C628" i="89" s="1"/>
  <c r="L46" i="103"/>
  <c r="B621" i="89"/>
  <c r="C621" i="89" s="1"/>
  <c r="D46" i="103"/>
  <c r="B602" i="89"/>
  <c r="C602" i="89" s="1"/>
  <c r="F45" i="103"/>
  <c r="B584" i="89"/>
  <c r="C584" i="89" s="1"/>
  <c r="H44" i="103"/>
  <c r="B546" i="89"/>
  <c r="C546" i="89" s="1"/>
  <c r="L42" i="103"/>
  <c r="B539" i="89"/>
  <c r="C539" i="89" s="1"/>
  <c r="D42" i="103"/>
  <c r="B521" i="89"/>
  <c r="C521" i="89" s="1"/>
  <c r="F41" i="103"/>
  <c r="B501" i="89"/>
  <c r="C501" i="89" s="1"/>
  <c r="H40" i="103"/>
  <c r="B483" i="89"/>
  <c r="C483" i="89" s="1"/>
  <c r="J39" i="103"/>
  <c r="B465" i="89"/>
  <c r="C465" i="89" s="1"/>
  <c r="L38" i="103"/>
  <c r="B458" i="89"/>
  <c r="C458" i="89" s="1"/>
  <c r="D38" i="103"/>
  <c r="B438" i="89"/>
  <c r="C438" i="89" s="1"/>
  <c r="F37" i="103"/>
  <c r="B419" i="89"/>
  <c r="C419" i="89" s="1"/>
  <c r="H36" i="103"/>
  <c r="B401" i="89"/>
  <c r="C401" i="89" s="1"/>
  <c r="J35" i="103"/>
  <c r="B383" i="89"/>
  <c r="C383" i="89" s="1"/>
  <c r="L34" i="103"/>
  <c r="B357" i="89"/>
  <c r="C357" i="89" s="1"/>
  <c r="F33" i="103"/>
  <c r="B337" i="89"/>
  <c r="C337" i="89" s="1"/>
  <c r="H32" i="103"/>
  <c r="B319" i="89"/>
  <c r="C319" i="89" s="1"/>
  <c r="J31" i="103"/>
  <c r="B301" i="89"/>
  <c r="C301" i="89" s="1"/>
  <c r="L30" i="103"/>
  <c r="B294" i="89"/>
  <c r="C294" i="89" s="1"/>
  <c r="D30" i="103"/>
  <c r="B274" i="89"/>
  <c r="C274" i="89" s="1"/>
  <c r="F29" i="103"/>
  <c r="B255" i="89"/>
  <c r="C255" i="89" s="1"/>
  <c r="H28" i="103"/>
  <c r="B237" i="89"/>
  <c r="C237" i="89" s="1"/>
  <c r="J27" i="103"/>
  <c r="B219" i="89"/>
  <c r="C219" i="89" s="1"/>
  <c r="L26" i="103"/>
  <c r="B212" i="89"/>
  <c r="C212" i="89" s="1"/>
  <c r="D26" i="103"/>
  <c r="B193" i="89"/>
  <c r="C193" i="89" s="1"/>
  <c r="F25" i="103"/>
  <c r="B173" i="89"/>
  <c r="C173" i="89" s="1"/>
  <c r="H24" i="103"/>
  <c r="B646" i="89"/>
  <c r="C646" i="89" s="1"/>
  <c r="H47" i="103"/>
  <c r="B563" i="89"/>
  <c r="C563" i="89" s="1"/>
  <c r="H43" i="103"/>
  <c r="B444" i="89"/>
  <c r="C444" i="89" s="1"/>
  <c r="L37" i="103"/>
  <c r="B363" i="89"/>
  <c r="C363" i="89" s="1"/>
  <c r="L33" i="103"/>
  <c r="B253" i="89"/>
  <c r="C253" i="89" s="1"/>
  <c r="F28" i="103"/>
  <c r="B629" i="89"/>
  <c r="C629" i="89" s="1"/>
  <c r="M46" i="103"/>
  <c r="B647" i="89"/>
  <c r="C647" i="89" s="1"/>
  <c r="I47" i="103"/>
  <c r="B627" i="89"/>
  <c r="C627" i="89" s="1"/>
  <c r="K46" i="103"/>
  <c r="B609" i="89"/>
  <c r="C609" i="89" s="1"/>
  <c r="M45" i="103"/>
  <c r="B583" i="89"/>
  <c r="C583" i="89" s="1"/>
  <c r="G44" i="103"/>
  <c r="B564" i="89"/>
  <c r="C564" i="89" s="1"/>
  <c r="I43" i="103"/>
  <c r="B545" i="89"/>
  <c r="C545" i="89" s="1"/>
  <c r="K42" i="103"/>
  <c r="B528" i="89"/>
  <c r="C528" i="89" s="1"/>
  <c r="M41" i="103"/>
  <c r="B500" i="89"/>
  <c r="C500" i="89" s="1"/>
  <c r="G40" i="103"/>
  <c r="B482" i="89"/>
  <c r="C482" i="89" s="1"/>
  <c r="I39" i="103"/>
  <c r="B464" i="89"/>
  <c r="C464" i="89" s="1"/>
  <c r="K38" i="103"/>
  <c r="B445" i="89"/>
  <c r="C445" i="89" s="1"/>
  <c r="M37" i="103"/>
  <c r="B418" i="89"/>
  <c r="C418" i="89" s="1"/>
  <c r="G36" i="103"/>
  <c r="B400" i="89"/>
  <c r="C400" i="89" s="1"/>
  <c r="I35" i="103"/>
  <c r="B382" i="89"/>
  <c r="C382" i="89" s="1"/>
  <c r="K34" i="103"/>
  <c r="B364" i="89"/>
  <c r="C364" i="89" s="1"/>
  <c r="M33" i="103"/>
  <c r="B336" i="89"/>
  <c r="C336" i="89" s="1"/>
  <c r="G32" i="103"/>
  <c r="B318" i="89"/>
  <c r="C318" i="89" s="1"/>
  <c r="I31" i="103"/>
  <c r="B300" i="89"/>
  <c r="C300" i="89" s="1"/>
  <c r="K30" i="103"/>
  <c r="B281" i="89"/>
  <c r="C281" i="89" s="1"/>
  <c r="M29" i="103"/>
  <c r="B254" i="89"/>
  <c r="C254" i="89" s="1"/>
  <c r="G28" i="103"/>
  <c r="B236" i="89"/>
  <c r="C236" i="89" s="1"/>
  <c r="I27" i="103"/>
  <c r="B218" i="89"/>
  <c r="C218" i="89" s="1"/>
  <c r="K26" i="103"/>
  <c r="B200" i="89"/>
  <c r="C200" i="89" s="1"/>
  <c r="M25" i="103"/>
  <c r="B172" i="89"/>
  <c r="C172" i="89" s="1"/>
  <c r="G24" i="103"/>
  <c r="D70" i="83"/>
  <c r="G70" i="83" s="1"/>
  <c r="AD7" i="103"/>
  <c r="AQ7" i="103" s="1"/>
  <c r="BF8" i="15"/>
  <c r="C66" i="83"/>
  <c r="BG34" i="85"/>
  <c r="N33" i="103" s="1"/>
  <c r="B356" i="89"/>
  <c r="BG47" i="85"/>
  <c r="N46" i="103" s="1"/>
  <c r="BG44" i="85"/>
  <c r="N43" i="103" s="1"/>
  <c r="B565" i="89"/>
  <c r="C565" i="89" s="1"/>
  <c r="BG36" i="85"/>
  <c r="N35" i="103" s="1"/>
  <c r="B397" i="89"/>
  <c r="C397" i="89" s="1"/>
  <c r="BG35" i="85"/>
  <c r="N34" i="103" s="1"/>
  <c r="B376" i="89"/>
  <c r="BG29" i="85"/>
  <c r="N28" i="103" s="1"/>
  <c r="B252" i="89"/>
  <c r="BG42" i="85"/>
  <c r="N41" i="103" s="1"/>
  <c r="B520" i="89"/>
  <c r="BG30" i="85"/>
  <c r="N29" i="103" s="1"/>
  <c r="B273" i="89"/>
  <c r="BG48" i="85"/>
  <c r="N47" i="103" s="1"/>
  <c r="B648" i="89"/>
  <c r="C648" i="89" s="1"/>
  <c r="BG28" i="85"/>
  <c r="N27" i="103" s="1"/>
  <c r="B232" i="89"/>
  <c r="BG41" i="85"/>
  <c r="N40" i="103" s="1"/>
  <c r="BG31" i="85"/>
  <c r="N30" i="103" s="1"/>
  <c r="BG37" i="85"/>
  <c r="N36" i="103" s="1"/>
  <c r="BG32" i="85"/>
  <c r="N31" i="103" s="1"/>
  <c r="BG38" i="85"/>
  <c r="N37" i="103" s="1"/>
  <c r="BG25" i="85"/>
  <c r="N24" i="103" s="1"/>
  <c r="BG26" i="85"/>
  <c r="N25" i="103" s="1"/>
  <c r="BG45" i="85"/>
  <c r="N44" i="103" s="1"/>
  <c r="BG39" i="85"/>
  <c r="N38" i="103" s="1"/>
  <c r="BG33" i="85"/>
  <c r="N32" i="103" s="1"/>
  <c r="BG27" i="85"/>
  <c r="N26" i="103" s="1"/>
  <c r="BG46" i="85"/>
  <c r="N45" i="103" s="1"/>
  <c r="BG40" i="85"/>
  <c r="N39" i="103" s="1"/>
  <c r="BG43" i="85"/>
  <c r="N42" i="103" s="1"/>
  <c r="B51" i="73"/>
  <c r="B50" i="73"/>
  <c r="B49" i="73"/>
  <c r="B48" i="73"/>
  <c r="B47" i="73"/>
  <c r="B46" i="73"/>
  <c r="B45" i="73"/>
  <c r="B44" i="73"/>
  <c r="B43" i="73"/>
  <c r="B42" i="73"/>
  <c r="B41" i="73"/>
  <c r="B40" i="73"/>
  <c r="B39" i="73"/>
  <c r="B38" i="73"/>
  <c r="B37" i="73"/>
  <c r="B36" i="73"/>
  <c r="B35" i="73"/>
  <c r="B34" i="73"/>
  <c r="B33" i="73"/>
  <c r="B32" i="73"/>
  <c r="B31" i="73"/>
  <c r="B30" i="73"/>
  <c r="B29" i="73"/>
  <c r="B28" i="73"/>
  <c r="B27" i="73"/>
  <c r="B26" i="73"/>
  <c r="B25" i="73"/>
  <c r="B24" i="73"/>
  <c r="B23" i="73"/>
  <c r="B22" i="73"/>
  <c r="B21" i="73"/>
  <c r="B20" i="73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50" i="72"/>
  <c r="B20" i="72"/>
  <c r="AZ5" i="15"/>
  <c r="AD4" i="103" s="1"/>
  <c r="BB5" i="15"/>
  <c r="AF4" i="103" s="1"/>
  <c r="BD5" i="15"/>
  <c r="AH4" i="103" s="1"/>
  <c r="AV5" i="15"/>
  <c r="Z4" i="103" s="1"/>
  <c r="AW5" i="15"/>
  <c r="AA4" i="103" s="1"/>
  <c r="AY5" i="15"/>
  <c r="AC4" i="103" s="1"/>
  <c r="AV6" i="15"/>
  <c r="Z5" i="103" s="1"/>
  <c r="BB6" i="15"/>
  <c r="AF5" i="103" s="1"/>
  <c r="BC6" i="15"/>
  <c r="AG5" i="103" s="1"/>
  <c r="AW6" i="15"/>
  <c r="AA5" i="103" s="1"/>
  <c r="AY6" i="15"/>
  <c r="AC5" i="103" s="1"/>
  <c r="AY7" i="15"/>
  <c r="AC6" i="103" s="1"/>
  <c r="AZ7" i="15"/>
  <c r="AD6" i="103" s="1"/>
  <c r="AV7" i="15"/>
  <c r="Z6" i="103" s="1"/>
  <c r="AW7" i="15"/>
  <c r="AA6" i="103" s="1"/>
  <c r="BA9" i="15"/>
  <c r="I9" i="103" s="1"/>
  <c r="AV9" i="15"/>
  <c r="D9" i="103" s="1"/>
  <c r="AY10" i="15"/>
  <c r="AW10" i="15"/>
  <c r="AY11" i="15"/>
  <c r="AC10" i="103" s="1"/>
  <c r="BA11" i="15"/>
  <c r="AE10" i="103" s="1"/>
  <c r="BD11" i="15"/>
  <c r="AH10" i="103" s="1"/>
  <c r="AV11" i="15"/>
  <c r="Z10" i="103" s="1"/>
  <c r="AW11" i="15"/>
  <c r="AA10" i="103" s="1"/>
  <c r="AY12" i="15"/>
  <c r="AZ12" i="15"/>
  <c r="BE12" i="15"/>
  <c r="AV12" i="15"/>
  <c r="AW12" i="15"/>
  <c r="AV13" i="15"/>
  <c r="Z11" i="103" s="1"/>
  <c r="AW13" i="15"/>
  <c r="AA11" i="103" s="1"/>
  <c r="AW14" i="15"/>
  <c r="AY14" i="15"/>
  <c r="BB14" i="15"/>
  <c r="BC14" i="15"/>
  <c r="BE14" i="15"/>
  <c r="AV14" i="15"/>
  <c r="BA15" i="15"/>
  <c r="AE12" i="103" s="1"/>
  <c r="AV15" i="15"/>
  <c r="Z12" i="103" s="1"/>
  <c r="AW15" i="15"/>
  <c r="AA12" i="103" s="1"/>
  <c r="AY15" i="15"/>
  <c r="AC12" i="103" s="1"/>
  <c r="BC15" i="15"/>
  <c r="AG12" i="103" s="1"/>
  <c r="BC16" i="15"/>
  <c r="AG13" i="103" s="1"/>
  <c r="AV16" i="15"/>
  <c r="Z13" i="103" s="1"/>
  <c r="AW16" i="15"/>
  <c r="AA13" i="103" s="1"/>
  <c r="AY16" i="15"/>
  <c r="AC13" i="103" s="1"/>
  <c r="AV17" i="15"/>
  <c r="D14" i="103" s="1"/>
  <c r="AY17" i="15"/>
  <c r="G14" i="103" s="1"/>
  <c r="AW17" i="15"/>
  <c r="E14" i="103" s="1"/>
  <c r="BC18" i="15"/>
  <c r="AG14" i="103" s="1"/>
  <c r="AV18" i="15"/>
  <c r="Z14" i="103" s="1"/>
  <c r="AW18" i="15"/>
  <c r="AA14" i="103" s="1"/>
  <c r="AZ18" i="15"/>
  <c r="AD14" i="103" s="1"/>
  <c r="AW19" i="15"/>
  <c r="AA15" i="103" s="1"/>
  <c r="BC19" i="15"/>
  <c r="AG15" i="103" s="1"/>
  <c r="BD19" i="15"/>
  <c r="AH15" i="103" s="1"/>
  <c r="AV19" i="15"/>
  <c r="Z15" i="103" s="1"/>
  <c r="AY20" i="15"/>
  <c r="AC16" i="103" s="1"/>
  <c r="BE20" i="15"/>
  <c r="AI16" i="103" s="1"/>
  <c r="AV20" i="15"/>
  <c r="Z16" i="103" s="1"/>
  <c r="AW20" i="15"/>
  <c r="AA16" i="103" s="1"/>
  <c r="AW21" i="15"/>
  <c r="AA17" i="103" s="1"/>
  <c r="BC21" i="15"/>
  <c r="AG17" i="103" s="1"/>
  <c r="BD21" i="15"/>
  <c r="AH17" i="103" s="1"/>
  <c r="AV21" i="15"/>
  <c r="Z17" i="103" s="1"/>
  <c r="AY22" i="15"/>
  <c r="AC18" i="103" s="1"/>
  <c r="BB22" i="15"/>
  <c r="AF18" i="103" s="1"/>
  <c r="BC22" i="15"/>
  <c r="AG18" i="103" s="1"/>
  <c r="BE22" i="15"/>
  <c r="AI18" i="103" s="1"/>
  <c r="AV22" i="15"/>
  <c r="Z18" i="103" s="1"/>
  <c r="AW22" i="15"/>
  <c r="AA18" i="103" s="1"/>
  <c r="AV23" i="15"/>
  <c r="Z19" i="103" s="1"/>
  <c r="BB23" i="15"/>
  <c r="AF19" i="103" s="1"/>
  <c r="BC23" i="15"/>
  <c r="AG19" i="103" s="1"/>
  <c r="AW23" i="15"/>
  <c r="AA19" i="103" s="1"/>
  <c r="AZ24" i="15"/>
  <c r="BC24" i="15"/>
  <c r="AV24" i="15"/>
  <c r="Z20" i="103" s="1"/>
  <c r="AW24" i="15"/>
  <c r="AA20" i="103" s="1"/>
  <c r="AV25" i="15"/>
  <c r="Z21" i="103" s="1"/>
  <c r="AW25" i="15"/>
  <c r="AA21" i="103" s="1"/>
  <c r="BA25" i="15"/>
  <c r="AV26" i="15"/>
  <c r="Z22" i="103" s="1"/>
  <c r="AW26" i="15"/>
  <c r="AA22" i="103" s="1"/>
  <c r="AW27" i="15"/>
  <c r="AA23" i="103" s="1"/>
  <c r="AY27" i="15"/>
  <c r="BB27" i="15"/>
  <c r="BC27" i="15"/>
  <c r="AV27" i="15"/>
  <c r="Z23" i="103" s="1"/>
  <c r="AV28" i="15"/>
  <c r="Z24" i="103" s="1"/>
  <c r="AW28" i="15"/>
  <c r="AA24" i="103" s="1"/>
  <c r="BC28" i="15"/>
  <c r="BC29" i="15"/>
  <c r="AV29" i="15"/>
  <c r="Z25" i="103" s="1"/>
  <c r="AW29" i="15"/>
  <c r="AA25" i="103" s="1"/>
  <c r="AY30" i="15"/>
  <c r="AZ30" i="15"/>
  <c r="AV30" i="15"/>
  <c r="Z26" i="103" s="1"/>
  <c r="AW30" i="15"/>
  <c r="AA26" i="103" s="1"/>
  <c r="BC30" i="15"/>
  <c r="AW31" i="15"/>
  <c r="AA27" i="103" s="1"/>
  <c r="BB31" i="15"/>
  <c r="AV31" i="15"/>
  <c r="Z27" i="103" s="1"/>
  <c r="BC31" i="15"/>
  <c r="BC32" i="15"/>
  <c r="BD32" i="15"/>
  <c r="AV32" i="15"/>
  <c r="Z28" i="103" s="1"/>
  <c r="AW32" i="15"/>
  <c r="AA28" i="103" s="1"/>
  <c r="AW33" i="15"/>
  <c r="AA29" i="103" s="1"/>
  <c r="AY33" i="15"/>
  <c r="BA33" i="15"/>
  <c r="BD33" i="15"/>
  <c r="AV33" i="15"/>
  <c r="Z29" i="103" s="1"/>
  <c r="AV34" i="15"/>
  <c r="Z30" i="103" s="1"/>
  <c r="AY34" i="15"/>
  <c r="AZ34" i="15"/>
  <c r="AW34" i="15"/>
  <c r="AA30" i="103" s="1"/>
  <c r="AW35" i="15"/>
  <c r="AA31" i="103" s="1"/>
  <c r="AZ35" i="15"/>
  <c r="BD35" i="15"/>
  <c r="AV35" i="15"/>
  <c r="Z31" i="103" s="1"/>
  <c r="BA35" i="15"/>
  <c r="AW36" i="15"/>
  <c r="AA32" i="103" s="1"/>
  <c r="AY36" i="15"/>
  <c r="AZ36" i="15"/>
  <c r="BC36" i="15"/>
  <c r="AV36" i="15"/>
  <c r="Z32" i="103" s="1"/>
  <c r="AV37" i="15"/>
  <c r="Z33" i="103" s="1"/>
  <c r="AW37" i="15"/>
  <c r="AA33" i="103" s="1"/>
  <c r="AY37" i="15"/>
  <c r="AZ37" i="15"/>
  <c r="BA37" i="15"/>
  <c r="BC37" i="15"/>
  <c r="AW38" i="15"/>
  <c r="AA34" i="103" s="1"/>
  <c r="AZ38" i="15"/>
  <c r="BC38" i="15"/>
  <c r="AV38" i="15"/>
  <c r="Z34" i="103" s="1"/>
  <c r="AV39" i="15"/>
  <c r="Z35" i="103" s="1"/>
  <c r="AW39" i="15"/>
  <c r="AA35" i="103" s="1"/>
  <c r="AY39" i="15"/>
  <c r="BA39" i="15"/>
  <c r="BB39" i="15"/>
  <c r="AV40" i="15"/>
  <c r="Z36" i="103" s="1"/>
  <c r="AW40" i="15"/>
  <c r="AA36" i="103" s="1"/>
  <c r="BB40" i="15"/>
  <c r="BC40" i="15"/>
  <c r="AV41" i="15"/>
  <c r="Z37" i="103" s="1"/>
  <c r="AW41" i="15"/>
  <c r="AA37" i="103" s="1"/>
  <c r="AY41" i="15"/>
  <c r="BA41" i="15"/>
  <c r="BB41" i="15"/>
  <c r="BC41" i="15"/>
  <c r="BD41" i="15"/>
  <c r="AV42" i="15"/>
  <c r="Z38" i="103" s="1"/>
  <c r="AW42" i="15"/>
  <c r="AA38" i="103" s="1"/>
  <c r="BB42" i="15"/>
  <c r="BE42" i="15"/>
  <c r="AZ42" i="15"/>
  <c r="AV43" i="15"/>
  <c r="Z39" i="103" s="1"/>
  <c r="AW43" i="15"/>
  <c r="AA39" i="103" s="1"/>
  <c r="AY43" i="15"/>
  <c r="BC43" i="15"/>
  <c r="BD43" i="15"/>
  <c r="BA43" i="15"/>
  <c r="AV44" i="15"/>
  <c r="Z40" i="103" s="1"/>
  <c r="AW44" i="15"/>
  <c r="AA40" i="103" s="1"/>
  <c r="BE44" i="15"/>
  <c r="AZ44" i="15"/>
  <c r="AV45" i="15"/>
  <c r="Z41" i="103" s="1"/>
  <c r="AW45" i="15"/>
  <c r="AA41" i="103" s="1"/>
  <c r="BD45" i="15"/>
  <c r="AV46" i="15"/>
  <c r="Z42" i="103" s="1"/>
  <c r="AW46" i="15"/>
  <c r="AA42" i="103" s="1"/>
  <c r="AY46" i="15"/>
  <c r="AV47" i="15"/>
  <c r="Z43" i="103" s="1"/>
  <c r="BC47" i="15"/>
  <c r="AW47" i="15"/>
  <c r="AA43" i="103" s="1"/>
  <c r="AW48" i="15"/>
  <c r="AA44" i="103" s="1"/>
  <c r="AY48" i="15"/>
  <c r="BB48" i="15"/>
  <c r="BE48" i="15"/>
  <c r="AV48" i="15"/>
  <c r="Z44" i="103" s="1"/>
  <c r="AW49" i="15"/>
  <c r="AA45" i="103" s="1"/>
  <c r="BB49" i="15"/>
  <c r="BC49" i="15"/>
  <c r="BD49" i="15"/>
  <c r="AV49" i="15"/>
  <c r="Z45" i="103" s="1"/>
  <c r="BD50" i="15"/>
  <c r="AV50" i="15"/>
  <c r="Z46" i="103" s="1"/>
  <c r="AW50" i="15"/>
  <c r="AA46" i="103" s="1"/>
  <c r="BA51" i="15"/>
  <c r="BB51" i="15"/>
  <c r="BC51" i="15"/>
  <c r="BD51" i="15"/>
  <c r="AV51" i="15"/>
  <c r="Z47" i="103" s="1"/>
  <c r="AW51" i="15"/>
  <c r="AA47" i="103" s="1"/>
  <c r="AV32" i="73"/>
  <c r="AW32" i="73"/>
  <c r="AX32" i="73"/>
  <c r="AY32" i="73"/>
  <c r="AZ32" i="73"/>
  <c r="BA32" i="73"/>
  <c r="BB32" i="73"/>
  <c r="BC32" i="73"/>
  <c r="BD32" i="73"/>
  <c r="AV33" i="73"/>
  <c r="AW33" i="73"/>
  <c r="AX33" i="73"/>
  <c r="AY33" i="73"/>
  <c r="AZ33" i="73"/>
  <c r="BA33" i="73"/>
  <c r="BB33" i="73"/>
  <c r="BC33" i="73"/>
  <c r="BD33" i="73"/>
  <c r="AV34" i="73"/>
  <c r="AW34" i="73"/>
  <c r="AX34" i="73"/>
  <c r="AY34" i="73"/>
  <c r="AZ34" i="73"/>
  <c r="BA34" i="73"/>
  <c r="BB34" i="73"/>
  <c r="BC34" i="73"/>
  <c r="BD34" i="73"/>
  <c r="AV35" i="73"/>
  <c r="AW35" i="73"/>
  <c r="AX35" i="73"/>
  <c r="AY35" i="73"/>
  <c r="AZ35" i="73"/>
  <c r="BA35" i="73"/>
  <c r="BB35" i="73"/>
  <c r="BC35" i="73"/>
  <c r="BD35" i="73"/>
  <c r="AV36" i="73"/>
  <c r="AW36" i="73"/>
  <c r="AX36" i="73"/>
  <c r="AY36" i="73"/>
  <c r="AZ36" i="73"/>
  <c r="BA36" i="73"/>
  <c r="BB36" i="73"/>
  <c r="BC36" i="73"/>
  <c r="BD36" i="73"/>
  <c r="AV37" i="73"/>
  <c r="AW37" i="73"/>
  <c r="AX37" i="73"/>
  <c r="AY37" i="73"/>
  <c r="AZ37" i="73"/>
  <c r="BA37" i="73"/>
  <c r="BB37" i="73"/>
  <c r="BC37" i="73"/>
  <c r="BD37" i="73"/>
  <c r="AV38" i="73"/>
  <c r="AW38" i="73"/>
  <c r="AX38" i="73"/>
  <c r="AY38" i="73"/>
  <c r="AZ38" i="73"/>
  <c r="BA38" i="73"/>
  <c r="BB38" i="73"/>
  <c r="BC38" i="73"/>
  <c r="BD38" i="73"/>
  <c r="AV39" i="73"/>
  <c r="AW39" i="73"/>
  <c r="AX39" i="73"/>
  <c r="AY39" i="73"/>
  <c r="AZ39" i="73"/>
  <c r="BA39" i="73"/>
  <c r="BB39" i="73"/>
  <c r="BC39" i="73"/>
  <c r="BD39" i="73"/>
  <c r="AV40" i="73"/>
  <c r="AW40" i="73"/>
  <c r="AX40" i="73"/>
  <c r="AY40" i="73"/>
  <c r="AZ40" i="73"/>
  <c r="BA40" i="73"/>
  <c r="BB40" i="73"/>
  <c r="BC40" i="73"/>
  <c r="BD40" i="73"/>
  <c r="AV41" i="73"/>
  <c r="AW41" i="73"/>
  <c r="AX41" i="73"/>
  <c r="AY41" i="73"/>
  <c r="AZ41" i="73"/>
  <c r="BA41" i="73"/>
  <c r="BB41" i="73"/>
  <c r="BC41" i="73"/>
  <c r="BD41" i="73"/>
  <c r="AV42" i="73"/>
  <c r="AW42" i="73"/>
  <c r="AX42" i="73"/>
  <c r="AY42" i="73"/>
  <c r="AZ42" i="73"/>
  <c r="BA42" i="73"/>
  <c r="BB42" i="73"/>
  <c r="BC42" i="73"/>
  <c r="BD42" i="73"/>
  <c r="AV43" i="73"/>
  <c r="AW43" i="73"/>
  <c r="AX43" i="73"/>
  <c r="AY43" i="73"/>
  <c r="AZ43" i="73"/>
  <c r="BA43" i="73"/>
  <c r="BB43" i="73"/>
  <c r="BC43" i="73"/>
  <c r="BD43" i="73"/>
  <c r="AV44" i="73"/>
  <c r="AW44" i="73"/>
  <c r="AX44" i="73"/>
  <c r="AY44" i="73"/>
  <c r="AZ44" i="73"/>
  <c r="BA44" i="73"/>
  <c r="BB44" i="73"/>
  <c r="BC44" i="73"/>
  <c r="BD44" i="73"/>
  <c r="AV45" i="73"/>
  <c r="AW45" i="73"/>
  <c r="AX45" i="73"/>
  <c r="AY45" i="73"/>
  <c r="AZ45" i="73"/>
  <c r="BA45" i="73"/>
  <c r="BB45" i="73"/>
  <c r="BC45" i="73"/>
  <c r="BD45" i="73"/>
  <c r="AV46" i="73"/>
  <c r="AW46" i="73"/>
  <c r="AX46" i="73"/>
  <c r="AY46" i="73"/>
  <c r="AZ46" i="73"/>
  <c r="BA46" i="73"/>
  <c r="BB46" i="73"/>
  <c r="BC46" i="73"/>
  <c r="BD46" i="73"/>
  <c r="AV47" i="73"/>
  <c r="AW47" i="73"/>
  <c r="AX47" i="73"/>
  <c r="AY47" i="73"/>
  <c r="AZ47" i="73"/>
  <c r="BA47" i="73"/>
  <c r="BB47" i="73"/>
  <c r="BC47" i="73"/>
  <c r="BD47" i="73"/>
  <c r="AV48" i="73"/>
  <c r="AW48" i="73"/>
  <c r="AX48" i="73"/>
  <c r="AY48" i="73"/>
  <c r="AZ48" i="73"/>
  <c r="BA48" i="73"/>
  <c r="BB48" i="73"/>
  <c r="BC48" i="73"/>
  <c r="BD48" i="73"/>
  <c r="AV49" i="73"/>
  <c r="AW49" i="73"/>
  <c r="AX49" i="73"/>
  <c r="AY49" i="73"/>
  <c r="AZ49" i="73"/>
  <c r="BA49" i="73"/>
  <c r="BB49" i="73"/>
  <c r="BC49" i="73"/>
  <c r="BD49" i="73"/>
  <c r="AV50" i="73"/>
  <c r="AW50" i="73"/>
  <c r="AX50" i="73"/>
  <c r="AY50" i="73"/>
  <c r="AZ50" i="73"/>
  <c r="BA50" i="73"/>
  <c r="BB50" i="73"/>
  <c r="BC50" i="73"/>
  <c r="BD50" i="73"/>
  <c r="AV51" i="73"/>
  <c r="AW51" i="73"/>
  <c r="AX51" i="73"/>
  <c r="AY51" i="73"/>
  <c r="AZ51" i="73"/>
  <c r="BA51" i="73"/>
  <c r="BB51" i="73"/>
  <c r="BC51" i="73"/>
  <c r="BD51" i="73"/>
  <c r="AV32" i="74"/>
  <c r="AW32" i="74"/>
  <c r="AX32" i="74"/>
  <c r="AY32" i="74"/>
  <c r="AZ32" i="74"/>
  <c r="BA32" i="74"/>
  <c r="BB32" i="74"/>
  <c r="BC32" i="74"/>
  <c r="BD32" i="74"/>
  <c r="AV33" i="74"/>
  <c r="AW33" i="74"/>
  <c r="AX33" i="74"/>
  <c r="AY33" i="74"/>
  <c r="AZ33" i="74"/>
  <c r="BA33" i="74"/>
  <c r="BB33" i="74"/>
  <c r="BC33" i="74"/>
  <c r="BD33" i="74"/>
  <c r="AV34" i="74"/>
  <c r="AW34" i="74"/>
  <c r="AX34" i="74"/>
  <c r="AY34" i="74"/>
  <c r="AZ34" i="74"/>
  <c r="BA34" i="74"/>
  <c r="BB34" i="74"/>
  <c r="BC34" i="74"/>
  <c r="BD34" i="74"/>
  <c r="AV35" i="74"/>
  <c r="AW35" i="74"/>
  <c r="AX35" i="74"/>
  <c r="AY35" i="74"/>
  <c r="AZ35" i="74"/>
  <c r="BA35" i="74"/>
  <c r="BB35" i="74"/>
  <c r="BC35" i="74"/>
  <c r="BD35" i="74"/>
  <c r="AV36" i="74"/>
  <c r="AW36" i="74"/>
  <c r="AX36" i="74"/>
  <c r="AY36" i="74"/>
  <c r="AZ36" i="74"/>
  <c r="BA36" i="74"/>
  <c r="BB36" i="74"/>
  <c r="BC36" i="74"/>
  <c r="BD36" i="74"/>
  <c r="AV37" i="74"/>
  <c r="AW37" i="74"/>
  <c r="AX37" i="74"/>
  <c r="AY37" i="74"/>
  <c r="AZ37" i="74"/>
  <c r="BA37" i="74"/>
  <c r="BB37" i="74"/>
  <c r="BC37" i="74"/>
  <c r="BD37" i="74"/>
  <c r="AV38" i="74"/>
  <c r="AW38" i="74"/>
  <c r="AX38" i="74"/>
  <c r="AY38" i="74"/>
  <c r="AZ38" i="74"/>
  <c r="BA38" i="74"/>
  <c r="BB38" i="74"/>
  <c r="BC38" i="74"/>
  <c r="BD38" i="74"/>
  <c r="AV39" i="74"/>
  <c r="AW39" i="74"/>
  <c r="AX39" i="74"/>
  <c r="AY39" i="74"/>
  <c r="AZ39" i="74"/>
  <c r="BA39" i="74"/>
  <c r="BB39" i="74"/>
  <c r="BC39" i="74"/>
  <c r="BD39" i="74"/>
  <c r="AV40" i="74"/>
  <c r="AW40" i="74"/>
  <c r="AX40" i="74"/>
  <c r="AY40" i="74"/>
  <c r="AZ40" i="74"/>
  <c r="BA40" i="74"/>
  <c r="BB40" i="74"/>
  <c r="BC40" i="74"/>
  <c r="BD40" i="74"/>
  <c r="AV41" i="74"/>
  <c r="AW41" i="74"/>
  <c r="AX41" i="74"/>
  <c r="AY41" i="74"/>
  <c r="AZ41" i="74"/>
  <c r="BA41" i="74"/>
  <c r="BB41" i="74"/>
  <c r="BC41" i="74"/>
  <c r="BD41" i="74"/>
  <c r="AV42" i="74"/>
  <c r="AW42" i="74"/>
  <c r="AX42" i="74"/>
  <c r="AY42" i="74"/>
  <c r="AZ42" i="74"/>
  <c r="BA42" i="74"/>
  <c r="BB42" i="74"/>
  <c r="BC42" i="74"/>
  <c r="BD42" i="74"/>
  <c r="AV43" i="74"/>
  <c r="AW43" i="74"/>
  <c r="AX43" i="74"/>
  <c r="AY43" i="74"/>
  <c r="AZ43" i="74"/>
  <c r="BA43" i="74"/>
  <c r="BB43" i="74"/>
  <c r="BC43" i="74"/>
  <c r="BD43" i="74"/>
  <c r="AV44" i="74"/>
  <c r="AW44" i="74"/>
  <c r="AX44" i="74"/>
  <c r="AY44" i="74"/>
  <c r="AZ44" i="74"/>
  <c r="BA44" i="74"/>
  <c r="BB44" i="74"/>
  <c r="BC44" i="74"/>
  <c r="BD44" i="74"/>
  <c r="AV45" i="74"/>
  <c r="AW45" i="74"/>
  <c r="AX45" i="74"/>
  <c r="AY45" i="74"/>
  <c r="AZ45" i="74"/>
  <c r="BA45" i="74"/>
  <c r="BB45" i="74"/>
  <c r="BC45" i="74"/>
  <c r="BD45" i="74"/>
  <c r="AV46" i="74"/>
  <c r="AW46" i="74"/>
  <c r="AX46" i="74"/>
  <c r="AY46" i="74"/>
  <c r="AZ46" i="74"/>
  <c r="BA46" i="74"/>
  <c r="BB46" i="74"/>
  <c r="BC46" i="74"/>
  <c r="BD46" i="74"/>
  <c r="AV47" i="74"/>
  <c r="AW47" i="74"/>
  <c r="AX47" i="74"/>
  <c r="AY47" i="74"/>
  <c r="AZ47" i="74"/>
  <c r="BA47" i="74"/>
  <c r="BB47" i="74"/>
  <c r="BC47" i="74"/>
  <c r="BD47" i="74"/>
  <c r="AV48" i="74"/>
  <c r="AW48" i="74"/>
  <c r="AX48" i="74"/>
  <c r="AY48" i="74"/>
  <c r="AZ48" i="74"/>
  <c r="BA48" i="74"/>
  <c r="BB48" i="74"/>
  <c r="BC48" i="74"/>
  <c r="BD48" i="74"/>
  <c r="AV49" i="74"/>
  <c r="AW49" i="74"/>
  <c r="AX49" i="74"/>
  <c r="AY49" i="74"/>
  <c r="AZ49" i="74"/>
  <c r="BA49" i="74"/>
  <c r="BB49" i="74"/>
  <c r="BC49" i="74"/>
  <c r="BD49" i="74"/>
  <c r="AV50" i="74"/>
  <c r="AW50" i="74"/>
  <c r="AX50" i="74"/>
  <c r="AY50" i="74"/>
  <c r="AZ50" i="74"/>
  <c r="BA50" i="74"/>
  <c r="BB50" i="74"/>
  <c r="BC50" i="74"/>
  <c r="BD50" i="74"/>
  <c r="AV51" i="74"/>
  <c r="AW51" i="74"/>
  <c r="AX51" i="74"/>
  <c r="AY51" i="74"/>
  <c r="AZ51" i="74"/>
  <c r="BA51" i="74"/>
  <c r="BB51" i="74"/>
  <c r="BC51" i="74"/>
  <c r="BD51" i="74"/>
  <c r="AV32" i="75"/>
  <c r="AW32" i="75"/>
  <c r="AX32" i="75"/>
  <c r="AY32" i="75"/>
  <c r="AZ32" i="75"/>
  <c r="BA32" i="75"/>
  <c r="BB32" i="75"/>
  <c r="BC32" i="75"/>
  <c r="BD32" i="75"/>
  <c r="AV33" i="75"/>
  <c r="AW33" i="75"/>
  <c r="AX33" i="75"/>
  <c r="AY33" i="75"/>
  <c r="AZ33" i="75"/>
  <c r="BA33" i="75"/>
  <c r="BB33" i="75"/>
  <c r="BC33" i="75"/>
  <c r="BD33" i="75"/>
  <c r="AV34" i="75"/>
  <c r="AW34" i="75"/>
  <c r="AX34" i="75"/>
  <c r="AY34" i="75"/>
  <c r="AZ34" i="75"/>
  <c r="BA34" i="75"/>
  <c r="BB34" i="75"/>
  <c r="BC34" i="75"/>
  <c r="BD34" i="75"/>
  <c r="AV35" i="75"/>
  <c r="AW35" i="75"/>
  <c r="AX35" i="75"/>
  <c r="AY35" i="75"/>
  <c r="AZ35" i="75"/>
  <c r="BA35" i="75"/>
  <c r="BB35" i="75"/>
  <c r="BC35" i="75"/>
  <c r="BD35" i="75"/>
  <c r="AV36" i="75"/>
  <c r="AW36" i="75"/>
  <c r="AX36" i="75"/>
  <c r="AY36" i="75"/>
  <c r="AZ36" i="75"/>
  <c r="BA36" i="75"/>
  <c r="BB36" i="75"/>
  <c r="BC36" i="75"/>
  <c r="BD36" i="75"/>
  <c r="AV37" i="75"/>
  <c r="AW37" i="75"/>
  <c r="AX37" i="75"/>
  <c r="AY37" i="75"/>
  <c r="AZ37" i="75"/>
  <c r="BA37" i="75"/>
  <c r="BB37" i="75"/>
  <c r="BC37" i="75"/>
  <c r="BD37" i="75"/>
  <c r="AV38" i="75"/>
  <c r="AW38" i="75"/>
  <c r="AX38" i="75"/>
  <c r="AY38" i="75"/>
  <c r="AZ38" i="75"/>
  <c r="BA38" i="75"/>
  <c r="BB38" i="75"/>
  <c r="BC38" i="75"/>
  <c r="BD38" i="75"/>
  <c r="AV39" i="75"/>
  <c r="AW39" i="75"/>
  <c r="AX39" i="75"/>
  <c r="AY39" i="75"/>
  <c r="AZ39" i="75"/>
  <c r="BA39" i="75"/>
  <c r="BB39" i="75"/>
  <c r="BC39" i="75"/>
  <c r="BD39" i="75"/>
  <c r="AV40" i="75"/>
  <c r="AW40" i="75"/>
  <c r="AX40" i="75"/>
  <c r="AY40" i="75"/>
  <c r="AZ40" i="75"/>
  <c r="BA40" i="75"/>
  <c r="BB40" i="75"/>
  <c r="BC40" i="75"/>
  <c r="BD40" i="75"/>
  <c r="AV41" i="75"/>
  <c r="AW41" i="75"/>
  <c r="AX41" i="75"/>
  <c r="AY41" i="75"/>
  <c r="AZ41" i="75"/>
  <c r="BA41" i="75"/>
  <c r="BB41" i="75"/>
  <c r="BC41" i="75"/>
  <c r="BD41" i="75"/>
  <c r="AV42" i="75"/>
  <c r="AW42" i="75"/>
  <c r="AX42" i="75"/>
  <c r="AY42" i="75"/>
  <c r="AZ42" i="75"/>
  <c r="BA42" i="75"/>
  <c r="BB42" i="75"/>
  <c r="BC42" i="75"/>
  <c r="BD42" i="75"/>
  <c r="AV43" i="75"/>
  <c r="AW43" i="75"/>
  <c r="AX43" i="75"/>
  <c r="AY43" i="75"/>
  <c r="AZ43" i="75"/>
  <c r="BA43" i="75"/>
  <c r="BB43" i="75"/>
  <c r="BC43" i="75"/>
  <c r="BD43" i="75"/>
  <c r="AV44" i="75"/>
  <c r="AW44" i="75"/>
  <c r="AX44" i="75"/>
  <c r="AY44" i="75"/>
  <c r="AZ44" i="75"/>
  <c r="BA44" i="75"/>
  <c r="BB44" i="75"/>
  <c r="BC44" i="75"/>
  <c r="BD44" i="75"/>
  <c r="AV45" i="75"/>
  <c r="AW45" i="75"/>
  <c r="AX45" i="75"/>
  <c r="AY45" i="75"/>
  <c r="AZ45" i="75"/>
  <c r="BA45" i="75"/>
  <c r="BB45" i="75"/>
  <c r="BC45" i="75"/>
  <c r="BD45" i="75"/>
  <c r="AV46" i="75"/>
  <c r="AW46" i="75"/>
  <c r="AX46" i="75"/>
  <c r="AY46" i="75"/>
  <c r="AZ46" i="75"/>
  <c r="BA46" i="75"/>
  <c r="BB46" i="75"/>
  <c r="BC46" i="75"/>
  <c r="BD46" i="75"/>
  <c r="AV47" i="75"/>
  <c r="AW47" i="75"/>
  <c r="AX47" i="75"/>
  <c r="AY47" i="75"/>
  <c r="AZ47" i="75"/>
  <c r="BA47" i="75"/>
  <c r="BB47" i="75"/>
  <c r="BC47" i="75"/>
  <c r="BD47" i="75"/>
  <c r="AV48" i="75"/>
  <c r="AW48" i="75"/>
  <c r="AX48" i="75"/>
  <c r="AY48" i="75"/>
  <c r="AZ48" i="75"/>
  <c r="BA48" i="75"/>
  <c r="BB48" i="75"/>
  <c r="BC48" i="75"/>
  <c r="BD48" i="75"/>
  <c r="AV49" i="75"/>
  <c r="AW49" i="75"/>
  <c r="AX49" i="75"/>
  <c r="AY49" i="75"/>
  <c r="AZ49" i="75"/>
  <c r="BA49" i="75"/>
  <c r="BB49" i="75"/>
  <c r="BC49" i="75"/>
  <c r="BD49" i="75"/>
  <c r="AV50" i="75"/>
  <c r="AW50" i="75"/>
  <c r="AX50" i="75"/>
  <c r="AY50" i="75"/>
  <c r="AZ50" i="75"/>
  <c r="BA50" i="75"/>
  <c r="BB50" i="75"/>
  <c r="BC50" i="75"/>
  <c r="BD50" i="75"/>
  <c r="AV51" i="75"/>
  <c r="AW51" i="75"/>
  <c r="AX51" i="75"/>
  <c r="AY51" i="75"/>
  <c r="AZ51" i="75"/>
  <c r="BA51" i="75"/>
  <c r="BB51" i="75"/>
  <c r="BC51" i="75"/>
  <c r="BD51" i="75"/>
  <c r="AV32" i="71"/>
  <c r="AW32" i="71"/>
  <c r="AX32" i="71"/>
  <c r="AY32" i="71"/>
  <c r="AZ32" i="71"/>
  <c r="BA32" i="71"/>
  <c r="BB32" i="71"/>
  <c r="BC32" i="71"/>
  <c r="BD32" i="71"/>
  <c r="AV33" i="71"/>
  <c r="AW33" i="71"/>
  <c r="AX33" i="71"/>
  <c r="AY33" i="71"/>
  <c r="AZ33" i="71"/>
  <c r="BA33" i="71"/>
  <c r="BB33" i="71"/>
  <c r="BC33" i="71"/>
  <c r="BD33" i="71"/>
  <c r="AV34" i="71"/>
  <c r="AW34" i="71"/>
  <c r="AX34" i="71"/>
  <c r="AY34" i="71"/>
  <c r="AZ34" i="71"/>
  <c r="BA34" i="71"/>
  <c r="BB34" i="71"/>
  <c r="BC34" i="71"/>
  <c r="BD34" i="71"/>
  <c r="AV35" i="71"/>
  <c r="AW35" i="71"/>
  <c r="AX35" i="71"/>
  <c r="AY35" i="71"/>
  <c r="AZ35" i="71"/>
  <c r="BA35" i="71"/>
  <c r="BB35" i="71"/>
  <c r="BC35" i="71"/>
  <c r="BD35" i="71"/>
  <c r="AV36" i="71"/>
  <c r="AW36" i="71"/>
  <c r="AX36" i="71"/>
  <c r="AY36" i="71"/>
  <c r="AZ36" i="71"/>
  <c r="BA36" i="71"/>
  <c r="BB36" i="71"/>
  <c r="BC36" i="71"/>
  <c r="BD36" i="71"/>
  <c r="AV37" i="71"/>
  <c r="AW37" i="71"/>
  <c r="AX37" i="71"/>
  <c r="AY37" i="71"/>
  <c r="AZ37" i="71"/>
  <c r="BA37" i="71"/>
  <c r="BB37" i="71"/>
  <c r="BC37" i="71"/>
  <c r="BD37" i="71"/>
  <c r="AV38" i="71"/>
  <c r="AW38" i="71"/>
  <c r="AX38" i="71"/>
  <c r="AY38" i="71"/>
  <c r="AZ38" i="71"/>
  <c r="BA38" i="71"/>
  <c r="BB38" i="71"/>
  <c r="BC38" i="71"/>
  <c r="BD38" i="71"/>
  <c r="AV39" i="71"/>
  <c r="AW39" i="71"/>
  <c r="AX39" i="71"/>
  <c r="AY39" i="71"/>
  <c r="AZ39" i="71"/>
  <c r="BA39" i="71"/>
  <c r="BB39" i="71"/>
  <c r="BC39" i="71"/>
  <c r="BD39" i="71"/>
  <c r="AV40" i="71"/>
  <c r="AW40" i="71"/>
  <c r="AX40" i="71"/>
  <c r="AY40" i="71"/>
  <c r="AZ40" i="71"/>
  <c r="BA40" i="71"/>
  <c r="BB40" i="71"/>
  <c r="BC40" i="71"/>
  <c r="BD40" i="71"/>
  <c r="AV41" i="71"/>
  <c r="AW41" i="71"/>
  <c r="AX41" i="71"/>
  <c r="AY41" i="71"/>
  <c r="AZ41" i="71"/>
  <c r="BA41" i="71"/>
  <c r="BB41" i="71"/>
  <c r="BC41" i="71"/>
  <c r="BD41" i="71"/>
  <c r="AV42" i="71"/>
  <c r="AW42" i="71"/>
  <c r="AX42" i="71"/>
  <c r="AY42" i="71"/>
  <c r="AZ42" i="71"/>
  <c r="BA42" i="71"/>
  <c r="BB42" i="71"/>
  <c r="BC42" i="71"/>
  <c r="BD42" i="71"/>
  <c r="AV43" i="71"/>
  <c r="AW43" i="71"/>
  <c r="AX43" i="71"/>
  <c r="AY43" i="71"/>
  <c r="AZ43" i="71"/>
  <c r="BA43" i="71"/>
  <c r="BB43" i="71"/>
  <c r="BC43" i="71"/>
  <c r="BD43" i="71"/>
  <c r="AV44" i="71"/>
  <c r="AW44" i="71"/>
  <c r="AX44" i="71"/>
  <c r="AY44" i="71"/>
  <c r="AZ44" i="71"/>
  <c r="BA44" i="71"/>
  <c r="BB44" i="71"/>
  <c r="BC44" i="71"/>
  <c r="BD44" i="71"/>
  <c r="AV45" i="71"/>
  <c r="AW45" i="71"/>
  <c r="AX45" i="71"/>
  <c r="AY45" i="71"/>
  <c r="AZ45" i="71"/>
  <c r="BA45" i="71"/>
  <c r="BB45" i="71"/>
  <c r="BC45" i="71"/>
  <c r="BD45" i="71"/>
  <c r="AV46" i="71"/>
  <c r="AW46" i="71"/>
  <c r="AX46" i="71"/>
  <c r="AY46" i="71"/>
  <c r="AZ46" i="71"/>
  <c r="BA46" i="71"/>
  <c r="BB46" i="71"/>
  <c r="BC46" i="71"/>
  <c r="BD46" i="71"/>
  <c r="AV47" i="71"/>
  <c r="AW47" i="71"/>
  <c r="AX47" i="71"/>
  <c r="AY47" i="71"/>
  <c r="AZ47" i="71"/>
  <c r="BA47" i="71"/>
  <c r="BB47" i="71"/>
  <c r="BC47" i="71"/>
  <c r="BD47" i="71"/>
  <c r="AV48" i="71"/>
  <c r="AW48" i="71"/>
  <c r="AX48" i="71"/>
  <c r="AY48" i="71"/>
  <c r="AZ48" i="71"/>
  <c r="BA48" i="71"/>
  <c r="BB48" i="71"/>
  <c r="BC48" i="71"/>
  <c r="BD48" i="71"/>
  <c r="AV49" i="71"/>
  <c r="AW49" i="71"/>
  <c r="AX49" i="71"/>
  <c r="AY49" i="71"/>
  <c r="AZ49" i="71"/>
  <c r="BA49" i="71"/>
  <c r="BB49" i="71"/>
  <c r="BC49" i="71"/>
  <c r="BD49" i="71"/>
  <c r="AV50" i="71"/>
  <c r="AW50" i="71"/>
  <c r="AX50" i="71"/>
  <c r="AY50" i="71"/>
  <c r="AZ50" i="71"/>
  <c r="BA50" i="71"/>
  <c r="BB50" i="71"/>
  <c r="BC50" i="71"/>
  <c r="BD50" i="71"/>
  <c r="AV51" i="71"/>
  <c r="AW51" i="71"/>
  <c r="AX51" i="71"/>
  <c r="AY51" i="71"/>
  <c r="AZ51" i="71"/>
  <c r="BA51" i="71"/>
  <c r="BB51" i="71"/>
  <c r="BC51" i="71"/>
  <c r="BD51" i="71"/>
  <c r="AV32" i="79"/>
  <c r="AW32" i="79"/>
  <c r="AX32" i="79"/>
  <c r="AY32" i="79"/>
  <c r="AZ32" i="79"/>
  <c r="BA32" i="79"/>
  <c r="BB32" i="79"/>
  <c r="BC32" i="79"/>
  <c r="BD32" i="79"/>
  <c r="AV33" i="79"/>
  <c r="AW33" i="79"/>
  <c r="AX33" i="79"/>
  <c r="AY33" i="79"/>
  <c r="AZ33" i="79"/>
  <c r="BA33" i="79"/>
  <c r="BB33" i="79"/>
  <c r="BC33" i="79"/>
  <c r="BD33" i="79"/>
  <c r="AV34" i="79"/>
  <c r="AW34" i="79"/>
  <c r="AX34" i="79"/>
  <c r="AY34" i="79"/>
  <c r="AZ34" i="79"/>
  <c r="BA34" i="79"/>
  <c r="BB34" i="79"/>
  <c r="BC34" i="79"/>
  <c r="BD34" i="79"/>
  <c r="AV35" i="79"/>
  <c r="AW35" i="79"/>
  <c r="AX35" i="79"/>
  <c r="AY35" i="79"/>
  <c r="AZ35" i="79"/>
  <c r="BA35" i="79"/>
  <c r="BB35" i="79"/>
  <c r="BC35" i="79"/>
  <c r="BD35" i="79"/>
  <c r="AV36" i="79"/>
  <c r="AW36" i="79"/>
  <c r="AX36" i="79"/>
  <c r="AY36" i="79"/>
  <c r="AZ36" i="79"/>
  <c r="BA36" i="79"/>
  <c r="BB36" i="79"/>
  <c r="BC36" i="79"/>
  <c r="BD36" i="79"/>
  <c r="AV37" i="79"/>
  <c r="AW37" i="79"/>
  <c r="AX37" i="79"/>
  <c r="AY37" i="79"/>
  <c r="AZ37" i="79"/>
  <c r="BA37" i="79"/>
  <c r="BB37" i="79"/>
  <c r="BC37" i="79"/>
  <c r="BD37" i="79"/>
  <c r="AV38" i="79"/>
  <c r="AW38" i="79"/>
  <c r="AX38" i="79"/>
  <c r="AY38" i="79"/>
  <c r="AZ38" i="79"/>
  <c r="BA38" i="79"/>
  <c r="BB38" i="79"/>
  <c r="BC38" i="79"/>
  <c r="BD38" i="79"/>
  <c r="AV39" i="79"/>
  <c r="AW39" i="79"/>
  <c r="AX39" i="79"/>
  <c r="AY39" i="79"/>
  <c r="AZ39" i="79"/>
  <c r="BA39" i="79"/>
  <c r="BB39" i="79"/>
  <c r="BC39" i="79"/>
  <c r="BD39" i="79"/>
  <c r="AV40" i="79"/>
  <c r="AW40" i="79"/>
  <c r="AX40" i="79"/>
  <c r="AY40" i="79"/>
  <c r="AZ40" i="79"/>
  <c r="BA40" i="79"/>
  <c r="BB40" i="79"/>
  <c r="BC40" i="79"/>
  <c r="BD40" i="79"/>
  <c r="AV41" i="79"/>
  <c r="AW41" i="79"/>
  <c r="AX41" i="79"/>
  <c r="AY41" i="79"/>
  <c r="AZ41" i="79"/>
  <c r="BA41" i="79"/>
  <c r="BB41" i="79"/>
  <c r="BC41" i="79"/>
  <c r="BD41" i="79"/>
  <c r="AV42" i="79"/>
  <c r="AW42" i="79"/>
  <c r="AX42" i="79"/>
  <c r="AY42" i="79"/>
  <c r="AZ42" i="79"/>
  <c r="BA42" i="79"/>
  <c r="BB42" i="79"/>
  <c r="BC42" i="79"/>
  <c r="BD42" i="79"/>
  <c r="AV43" i="79"/>
  <c r="AW43" i="79"/>
  <c r="AX43" i="79"/>
  <c r="AY43" i="79"/>
  <c r="AZ43" i="79"/>
  <c r="BA43" i="79"/>
  <c r="BB43" i="79"/>
  <c r="BC43" i="79"/>
  <c r="BD43" i="79"/>
  <c r="AV44" i="79"/>
  <c r="AW44" i="79"/>
  <c r="AX44" i="79"/>
  <c r="AY44" i="79"/>
  <c r="AZ44" i="79"/>
  <c r="BA44" i="79"/>
  <c r="BB44" i="79"/>
  <c r="BC44" i="79"/>
  <c r="BD44" i="79"/>
  <c r="AV45" i="79"/>
  <c r="AW45" i="79"/>
  <c r="AX45" i="79"/>
  <c r="AY45" i="79"/>
  <c r="AZ45" i="79"/>
  <c r="BA45" i="79"/>
  <c r="BB45" i="79"/>
  <c r="BC45" i="79"/>
  <c r="BD45" i="79"/>
  <c r="AV46" i="79"/>
  <c r="AW46" i="79"/>
  <c r="AX46" i="79"/>
  <c r="AY46" i="79"/>
  <c r="AZ46" i="79"/>
  <c r="BA46" i="79"/>
  <c r="BB46" i="79"/>
  <c r="BC46" i="79"/>
  <c r="BD46" i="79"/>
  <c r="AV47" i="79"/>
  <c r="AW47" i="79"/>
  <c r="AX47" i="79"/>
  <c r="AY47" i="79"/>
  <c r="AZ47" i="79"/>
  <c r="BA47" i="79"/>
  <c r="BB47" i="79"/>
  <c r="BC47" i="79"/>
  <c r="BD47" i="79"/>
  <c r="AV48" i="79"/>
  <c r="AW48" i="79"/>
  <c r="AX48" i="79"/>
  <c r="AY48" i="79"/>
  <c r="AZ48" i="79"/>
  <c r="BA48" i="79"/>
  <c r="BB48" i="79"/>
  <c r="BC48" i="79"/>
  <c r="BD48" i="79"/>
  <c r="AV49" i="79"/>
  <c r="AW49" i="79"/>
  <c r="AX49" i="79"/>
  <c r="AY49" i="79"/>
  <c r="AZ49" i="79"/>
  <c r="BA49" i="79"/>
  <c r="BB49" i="79"/>
  <c r="BC49" i="79"/>
  <c r="BD49" i="79"/>
  <c r="AV50" i="79"/>
  <c r="AW50" i="79"/>
  <c r="AX50" i="79"/>
  <c r="AY50" i="79"/>
  <c r="AZ50" i="79"/>
  <c r="BA50" i="79"/>
  <c r="BB50" i="79"/>
  <c r="BC50" i="79"/>
  <c r="BD50" i="79"/>
  <c r="AV51" i="79"/>
  <c r="AW51" i="79"/>
  <c r="AX51" i="79"/>
  <c r="AY51" i="79"/>
  <c r="AZ51" i="79"/>
  <c r="BA51" i="79"/>
  <c r="BB51" i="79"/>
  <c r="BC51" i="79"/>
  <c r="BD51" i="79"/>
  <c r="AV32" i="80"/>
  <c r="AW32" i="80"/>
  <c r="AX32" i="80"/>
  <c r="AY32" i="80"/>
  <c r="AZ32" i="80"/>
  <c r="BB32" i="80"/>
  <c r="BC32" i="80"/>
  <c r="BD32" i="80"/>
  <c r="AV33" i="80"/>
  <c r="AW33" i="80"/>
  <c r="AX33" i="80"/>
  <c r="AY33" i="80"/>
  <c r="AZ33" i="80"/>
  <c r="BB33" i="80"/>
  <c r="BC33" i="80"/>
  <c r="BD33" i="80"/>
  <c r="AV34" i="80"/>
  <c r="AW34" i="80"/>
  <c r="AX34" i="80"/>
  <c r="AY34" i="80"/>
  <c r="AZ34" i="80"/>
  <c r="BB34" i="80"/>
  <c r="BC34" i="80"/>
  <c r="BD34" i="80"/>
  <c r="AV35" i="80"/>
  <c r="AW35" i="80"/>
  <c r="AX35" i="80"/>
  <c r="AY35" i="80"/>
  <c r="AZ35" i="80"/>
  <c r="BB35" i="80"/>
  <c r="BC35" i="80"/>
  <c r="BD35" i="80"/>
  <c r="AV36" i="80"/>
  <c r="AW36" i="80"/>
  <c r="AX36" i="80"/>
  <c r="AY36" i="80"/>
  <c r="AZ36" i="80"/>
  <c r="BB36" i="80"/>
  <c r="BC36" i="80"/>
  <c r="BD36" i="80"/>
  <c r="AV37" i="80"/>
  <c r="AW37" i="80"/>
  <c r="AX37" i="80"/>
  <c r="AY37" i="80"/>
  <c r="AZ37" i="80"/>
  <c r="BB37" i="80"/>
  <c r="BC37" i="80"/>
  <c r="BD37" i="80"/>
  <c r="AV38" i="80"/>
  <c r="AW38" i="80"/>
  <c r="AX38" i="80"/>
  <c r="AY38" i="80"/>
  <c r="AZ38" i="80"/>
  <c r="BB38" i="80"/>
  <c r="BC38" i="80"/>
  <c r="BD38" i="80"/>
  <c r="AV39" i="80"/>
  <c r="AW39" i="80"/>
  <c r="AX39" i="80"/>
  <c r="AY39" i="80"/>
  <c r="AZ39" i="80"/>
  <c r="BB39" i="80"/>
  <c r="BC39" i="80"/>
  <c r="BD39" i="80"/>
  <c r="AV40" i="80"/>
  <c r="AW40" i="80"/>
  <c r="AX40" i="80"/>
  <c r="AY40" i="80"/>
  <c r="AZ40" i="80"/>
  <c r="BB40" i="80"/>
  <c r="BC40" i="80"/>
  <c r="BD40" i="80"/>
  <c r="AV41" i="80"/>
  <c r="AW41" i="80"/>
  <c r="AX41" i="80"/>
  <c r="AY41" i="80"/>
  <c r="AZ41" i="80"/>
  <c r="BB41" i="80"/>
  <c r="BC41" i="80"/>
  <c r="BD41" i="80"/>
  <c r="AV42" i="80"/>
  <c r="AW42" i="80"/>
  <c r="AX42" i="80"/>
  <c r="AY42" i="80"/>
  <c r="AZ42" i="80"/>
  <c r="BB42" i="80"/>
  <c r="BC42" i="80"/>
  <c r="BD42" i="80"/>
  <c r="AV43" i="80"/>
  <c r="AW43" i="80"/>
  <c r="AX43" i="80"/>
  <c r="AY43" i="80"/>
  <c r="AZ43" i="80"/>
  <c r="BB43" i="80"/>
  <c r="BC43" i="80"/>
  <c r="BD43" i="80"/>
  <c r="AV44" i="80"/>
  <c r="AW44" i="80"/>
  <c r="AX44" i="80"/>
  <c r="AY44" i="80"/>
  <c r="AZ44" i="80"/>
  <c r="BB44" i="80"/>
  <c r="BC44" i="80"/>
  <c r="BD44" i="80"/>
  <c r="AV45" i="80"/>
  <c r="AW45" i="80"/>
  <c r="AX45" i="80"/>
  <c r="AY45" i="80"/>
  <c r="AZ45" i="80"/>
  <c r="BB45" i="80"/>
  <c r="BC45" i="80"/>
  <c r="BD45" i="80"/>
  <c r="AV46" i="80"/>
  <c r="AW46" i="80"/>
  <c r="AX46" i="80"/>
  <c r="AY46" i="80"/>
  <c r="AZ46" i="80"/>
  <c r="BB46" i="80"/>
  <c r="BC46" i="80"/>
  <c r="BD46" i="80"/>
  <c r="AV47" i="80"/>
  <c r="AW47" i="80"/>
  <c r="AX47" i="80"/>
  <c r="AY47" i="80"/>
  <c r="AZ47" i="80"/>
  <c r="BB47" i="80"/>
  <c r="BC47" i="80"/>
  <c r="BD47" i="80"/>
  <c r="AV48" i="80"/>
  <c r="AW48" i="80"/>
  <c r="AX48" i="80"/>
  <c r="AY48" i="80"/>
  <c r="AZ48" i="80"/>
  <c r="BB48" i="80"/>
  <c r="BC48" i="80"/>
  <c r="BD48" i="80"/>
  <c r="AV49" i="80"/>
  <c r="AW49" i="80"/>
  <c r="AX49" i="80"/>
  <c r="AY49" i="80"/>
  <c r="AZ49" i="80"/>
  <c r="BB49" i="80"/>
  <c r="BC49" i="80"/>
  <c r="BD49" i="80"/>
  <c r="AV50" i="80"/>
  <c r="AW50" i="80"/>
  <c r="AX50" i="80"/>
  <c r="AY50" i="80"/>
  <c r="AZ50" i="80"/>
  <c r="BB50" i="80"/>
  <c r="BC50" i="80"/>
  <c r="BD50" i="80"/>
  <c r="AV51" i="80"/>
  <c r="AW51" i="80"/>
  <c r="AX51" i="80"/>
  <c r="AY51" i="80"/>
  <c r="AZ51" i="80"/>
  <c r="BB51" i="80"/>
  <c r="BC51" i="80"/>
  <c r="BD51" i="80"/>
  <c r="AV32" i="81"/>
  <c r="AW32" i="81"/>
  <c r="AX32" i="81"/>
  <c r="AY32" i="81"/>
  <c r="AZ32" i="81"/>
  <c r="BB32" i="81"/>
  <c r="BC32" i="81"/>
  <c r="BD32" i="81"/>
  <c r="AV33" i="81"/>
  <c r="AW33" i="81"/>
  <c r="AX33" i="81"/>
  <c r="AY33" i="81"/>
  <c r="AZ33" i="81"/>
  <c r="BB33" i="81"/>
  <c r="BC33" i="81"/>
  <c r="BD33" i="81"/>
  <c r="AV34" i="81"/>
  <c r="AW34" i="81"/>
  <c r="AX34" i="81"/>
  <c r="AY34" i="81"/>
  <c r="AZ34" i="81"/>
  <c r="BB34" i="81"/>
  <c r="BC34" i="81"/>
  <c r="BD34" i="81"/>
  <c r="AV35" i="81"/>
  <c r="AW35" i="81"/>
  <c r="AX35" i="81"/>
  <c r="AY35" i="81"/>
  <c r="AZ35" i="81"/>
  <c r="BB35" i="81"/>
  <c r="BC35" i="81"/>
  <c r="BD35" i="81"/>
  <c r="AV36" i="81"/>
  <c r="AW36" i="81"/>
  <c r="AX36" i="81"/>
  <c r="AY36" i="81"/>
  <c r="AZ36" i="81"/>
  <c r="BB36" i="81"/>
  <c r="BC36" i="81"/>
  <c r="BD36" i="81"/>
  <c r="AV37" i="81"/>
  <c r="AW37" i="81"/>
  <c r="AX37" i="81"/>
  <c r="AY37" i="81"/>
  <c r="AZ37" i="81"/>
  <c r="BB37" i="81"/>
  <c r="BC37" i="81"/>
  <c r="BD37" i="81"/>
  <c r="AV38" i="81"/>
  <c r="AW38" i="81"/>
  <c r="AX38" i="81"/>
  <c r="AY38" i="81"/>
  <c r="AZ38" i="81"/>
  <c r="BB38" i="81"/>
  <c r="BC38" i="81"/>
  <c r="BD38" i="81"/>
  <c r="AV39" i="81"/>
  <c r="AW39" i="81"/>
  <c r="AX39" i="81"/>
  <c r="AY39" i="81"/>
  <c r="AZ39" i="81"/>
  <c r="BB39" i="81"/>
  <c r="BC39" i="81"/>
  <c r="BD39" i="81"/>
  <c r="AV40" i="81"/>
  <c r="AW40" i="81"/>
  <c r="AX40" i="81"/>
  <c r="AY40" i="81"/>
  <c r="AZ40" i="81"/>
  <c r="BB40" i="81"/>
  <c r="BC40" i="81"/>
  <c r="BD40" i="81"/>
  <c r="AV41" i="81"/>
  <c r="AW41" i="81"/>
  <c r="AX41" i="81"/>
  <c r="AY41" i="81"/>
  <c r="AZ41" i="81"/>
  <c r="BB41" i="81"/>
  <c r="BC41" i="81"/>
  <c r="BD41" i="81"/>
  <c r="AV42" i="81"/>
  <c r="AW42" i="81"/>
  <c r="AX42" i="81"/>
  <c r="AY42" i="81"/>
  <c r="AZ42" i="81"/>
  <c r="BB42" i="81"/>
  <c r="BC42" i="81"/>
  <c r="BD42" i="81"/>
  <c r="AV43" i="81"/>
  <c r="AW43" i="81"/>
  <c r="AX43" i="81"/>
  <c r="AY43" i="81"/>
  <c r="AZ43" i="81"/>
  <c r="BB43" i="81"/>
  <c r="BC43" i="81"/>
  <c r="BD43" i="81"/>
  <c r="AV44" i="81"/>
  <c r="AW44" i="81"/>
  <c r="AX44" i="81"/>
  <c r="AY44" i="81"/>
  <c r="AZ44" i="81"/>
  <c r="BB44" i="81"/>
  <c r="BC44" i="81"/>
  <c r="BD44" i="81"/>
  <c r="AV45" i="81"/>
  <c r="AW45" i="81"/>
  <c r="AX45" i="81"/>
  <c r="AY45" i="81"/>
  <c r="AZ45" i="81"/>
  <c r="BB45" i="81"/>
  <c r="BC45" i="81"/>
  <c r="BD45" i="81"/>
  <c r="AV46" i="81"/>
  <c r="AW46" i="81"/>
  <c r="AX46" i="81"/>
  <c r="AY46" i="81"/>
  <c r="AZ46" i="81"/>
  <c r="BB46" i="81"/>
  <c r="BC46" i="81"/>
  <c r="BD46" i="81"/>
  <c r="AV47" i="81"/>
  <c r="AW47" i="81"/>
  <c r="AX47" i="81"/>
  <c r="AY47" i="81"/>
  <c r="AZ47" i="81"/>
  <c r="BB47" i="81"/>
  <c r="BC47" i="81"/>
  <c r="BD47" i="81"/>
  <c r="AV48" i="81"/>
  <c r="AW48" i="81"/>
  <c r="AX48" i="81"/>
  <c r="AY48" i="81"/>
  <c r="AZ48" i="81"/>
  <c r="BB48" i="81"/>
  <c r="BC48" i="81"/>
  <c r="BD48" i="81"/>
  <c r="AV49" i="81"/>
  <c r="AW49" i="81"/>
  <c r="AX49" i="81"/>
  <c r="AY49" i="81"/>
  <c r="AZ49" i="81"/>
  <c r="BB49" i="81"/>
  <c r="BC49" i="81"/>
  <c r="BD49" i="81"/>
  <c r="AV50" i="81"/>
  <c r="AW50" i="81"/>
  <c r="AX50" i="81"/>
  <c r="AY50" i="81"/>
  <c r="AZ50" i="81"/>
  <c r="BB50" i="81"/>
  <c r="BC50" i="81"/>
  <c r="BD50" i="81"/>
  <c r="AV51" i="81"/>
  <c r="AW51" i="81"/>
  <c r="AX51" i="81"/>
  <c r="AY51" i="81"/>
  <c r="AZ51" i="81"/>
  <c r="BB51" i="81"/>
  <c r="BC51" i="81"/>
  <c r="BD51" i="81"/>
  <c r="AV32" i="82"/>
  <c r="AW32" i="82"/>
  <c r="AX32" i="82"/>
  <c r="AY32" i="82"/>
  <c r="AZ32" i="82"/>
  <c r="BA32" i="82"/>
  <c r="BB32" i="82"/>
  <c r="BC32" i="82"/>
  <c r="AV33" i="82"/>
  <c r="AW33" i="82"/>
  <c r="AX33" i="82"/>
  <c r="AY33" i="82"/>
  <c r="AZ33" i="82"/>
  <c r="BA33" i="82"/>
  <c r="BB33" i="82"/>
  <c r="BC33" i="82"/>
  <c r="AV34" i="82"/>
  <c r="AW34" i="82"/>
  <c r="AX34" i="82"/>
  <c r="AY34" i="82"/>
  <c r="AZ34" i="82"/>
  <c r="BA34" i="82"/>
  <c r="BB34" i="82"/>
  <c r="BC34" i="82"/>
  <c r="AV35" i="82"/>
  <c r="AW35" i="82"/>
  <c r="AX35" i="82"/>
  <c r="AY35" i="82"/>
  <c r="AZ35" i="82"/>
  <c r="BA35" i="82"/>
  <c r="BB35" i="82"/>
  <c r="BC35" i="82"/>
  <c r="AV36" i="82"/>
  <c r="AW36" i="82"/>
  <c r="AX36" i="82"/>
  <c r="AY36" i="82"/>
  <c r="AZ36" i="82"/>
  <c r="BA36" i="82"/>
  <c r="BB36" i="82"/>
  <c r="BC36" i="82"/>
  <c r="AV37" i="82"/>
  <c r="AW37" i="82"/>
  <c r="AX37" i="82"/>
  <c r="AY37" i="82"/>
  <c r="AZ37" i="82"/>
  <c r="BA37" i="82"/>
  <c r="BB37" i="82"/>
  <c r="BC37" i="82"/>
  <c r="AV38" i="82"/>
  <c r="AW38" i="82"/>
  <c r="AX38" i="82"/>
  <c r="AY38" i="82"/>
  <c r="AZ38" i="82"/>
  <c r="BA38" i="82"/>
  <c r="BB38" i="82"/>
  <c r="BC38" i="82"/>
  <c r="AV39" i="82"/>
  <c r="AW39" i="82"/>
  <c r="AX39" i="82"/>
  <c r="AY39" i="82"/>
  <c r="AZ39" i="82"/>
  <c r="BA39" i="82"/>
  <c r="BB39" i="82"/>
  <c r="BC39" i="82"/>
  <c r="AV40" i="82"/>
  <c r="AW40" i="82"/>
  <c r="AX40" i="82"/>
  <c r="AY40" i="82"/>
  <c r="AZ40" i="82"/>
  <c r="BA40" i="82"/>
  <c r="BB40" i="82"/>
  <c r="BC40" i="82"/>
  <c r="AV41" i="82"/>
  <c r="AW41" i="82"/>
  <c r="AX41" i="82"/>
  <c r="AY41" i="82"/>
  <c r="AZ41" i="82"/>
  <c r="BA41" i="82"/>
  <c r="BB41" i="82"/>
  <c r="BC41" i="82"/>
  <c r="AV42" i="82"/>
  <c r="AW42" i="82"/>
  <c r="AX42" i="82"/>
  <c r="AY42" i="82"/>
  <c r="AZ42" i="82"/>
  <c r="BA42" i="82"/>
  <c r="BB42" i="82"/>
  <c r="BC42" i="82"/>
  <c r="AV43" i="82"/>
  <c r="AW43" i="82"/>
  <c r="AX43" i="82"/>
  <c r="AY43" i="82"/>
  <c r="AZ43" i="82"/>
  <c r="BA43" i="82"/>
  <c r="BB43" i="82"/>
  <c r="BC43" i="82"/>
  <c r="AV44" i="82"/>
  <c r="AW44" i="82"/>
  <c r="AX44" i="82"/>
  <c r="AY44" i="82"/>
  <c r="AZ44" i="82"/>
  <c r="BA44" i="82"/>
  <c r="BB44" i="82"/>
  <c r="BC44" i="82"/>
  <c r="AV45" i="82"/>
  <c r="AW45" i="82"/>
  <c r="AX45" i="82"/>
  <c r="AY45" i="82"/>
  <c r="AZ45" i="82"/>
  <c r="BA45" i="82"/>
  <c r="BB45" i="82"/>
  <c r="BC45" i="82"/>
  <c r="AV46" i="82"/>
  <c r="AW46" i="82"/>
  <c r="AX46" i="82"/>
  <c r="AY46" i="82"/>
  <c r="AZ46" i="82"/>
  <c r="BA46" i="82"/>
  <c r="BB46" i="82"/>
  <c r="BC46" i="82"/>
  <c r="AV47" i="82"/>
  <c r="AW47" i="82"/>
  <c r="AX47" i="82"/>
  <c r="AY47" i="82"/>
  <c r="AZ47" i="82"/>
  <c r="BA47" i="82"/>
  <c r="BB47" i="82"/>
  <c r="BC47" i="82"/>
  <c r="AV48" i="82"/>
  <c r="AW48" i="82"/>
  <c r="AX48" i="82"/>
  <c r="AY48" i="82"/>
  <c r="AZ48" i="82"/>
  <c r="BA48" i="82"/>
  <c r="BB48" i="82"/>
  <c r="BC48" i="82"/>
  <c r="AV49" i="82"/>
  <c r="AW49" i="82"/>
  <c r="AX49" i="82"/>
  <c r="AY49" i="82"/>
  <c r="AZ49" i="82"/>
  <c r="BA49" i="82"/>
  <c r="BB49" i="82"/>
  <c r="BC49" i="82"/>
  <c r="AV50" i="82"/>
  <c r="AW50" i="82"/>
  <c r="AX50" i="82"/>
  <c r="AY50" i="82"/>
  <c r="AZ50" i="82"/>
  <c r="BA50" i="82"/>
  <c r="BB50" i="82"/>
  <c r="BC50" i="82"/>
  <c r="AV51" i="82"/>
  <c r="AW51" i="82"/>
  <c r="AX51" i="82"/>
  <c r="AY51" i="82"/>
  <c r="AZ51" i="82"/>
  <c r="BA51" i="82"/>
  <c r="BB51" i="82"/>
  <c r="BC51" i="82"/>
  <c r="F52" i="15"/>
  <c r="F53" i="15"/>
  <c r="F54" i="15"/>
  <c r="F55" i="15"/>
  <c r="F56" i="15"/>
  <c r="F57" i="15"/>
  <c r="F58" i="15"/>
  <c r="F59" i="15"/>
  <c r="BE51" i="82" l="1"/>
  <c r="BE50" i="82"/>
  <c r="BE49" i="82"/>
  <c r="BE48" i="82"/>
  <c r="BE47" i="82"/>
  <c r="BE46" i="82"/>
  <c r="BE45" i="82"/>
  <c r="BE44" i="82"/>
  <c r="BE43" i="82"/>
  <c r="BE42" i="82"/>
  <c r="BE41" i="82"/>
  <c r="BE40" i="82"/>
  <c r="BE39" i="82"/>
  <c r="BE38" i="82"/>
  <c r="BE37" i="82"/>
  <c r="BE36" i="82"/>
  <c r="BE35" i="82"/>
  <c r="BE34" i="82"/>
  <c r="BE33" i="82"/>
  <c r="BE32" i="82"/>
  <c r="BE39" i="79"/>
  <c r="BE50" i="80"/>
  <c r="BE46" i="80"/>
  <c r="BE43" i="80"/>
  <c r="BE41" i="80"/>
  <c r="BE37" i="80"/>
  <c r="BE32" i="80"/>
  <c r="BE48" i="80"/>
  <c r="BE45" i="80"/>
  <c r="BE42" i="80"/>
  <c r="BE39" i="80"/>
  <c r="BE38" i="80"/>
  <c r="BE33" i="80"/>
  <c r="BE34" i="80"/>
  <c r="BE51" i="80"/>
  <c r="BE47" i="80"/>
  <c r="BE44" i="80"/>
  <c r="BE40" i="80"/>
  <c r="BE35" i="80"/>
  <c r="BE49" i="80"/>
  <c r="BE36" i="80"/>
  <c r="BE51" i="81"/>
  <c r="BE50" i="81"/>
  <c r="BE49" i="81"/>
  <c r="BE48" i="81"/>
  <c r="BE47" i="81"/>
  <c r="BE46" i="81"/>
  <c r="BE45" i="81"/>
  <c r="BE44" i="81"/>
  <c r="BE43" i="81"/>
  <c r="BE42" i="81"/>
  <c r="BE41" i="81"/>
  <c r="BE40" i="81"/>
  <c r="BE39" i="81"/>
  <c r="BE38" i="81"/>
  <c r="BE37" i="81"/>
  <c r="BE36" i="81"/>
  <c r="BE35" i="81"/>
  <c r="BE34" i="81"/>
  <c r="BE33" i="81"/>
  <c r="BE32" i="81"/>
  <c r="BE47" i="79"/>
  <c r="BE38" i="79"/>
  <c r="BE45" i="79"/>
  <c r="BE37" i="79"/>
  <c r="BE44" i="79"/>
  <c r="BE36" i="79"/>
  <c r="BE51" i="79"/>
  <c r="BE43" i="79"/>
  <c r="BE35" i="79"/>
  <c r="BE46" i="79"/>
  <c r="BE50" i="79"/>
  <c r="BE42" i="79"/>
  <c r="BE34" i="79"/>
  <c r="BE49" i="79"/>
  <c r="BE41" i="79"/>
  <c r="BE33" i="79"/>
  <c r="BE48" i="79"/>
  <c r="BE40" i="79"/>
  <c r="BE32" i="79"/>
  <c r="S33" i="103"/>
  <c r="W39" i="103"/>
  <c r="Q46" i="103"/>
  <c r="Y32" i="103"/>
  <c r="Y30" i="103"/>
  <c r="Y29" i="103"/>
  <c r="Y35" i="103"/>
  <c r="T27" i="103"/>
  <c r="T31" i="103"/>
  <c r="T35" i="103"/>
  <c r="T39" i="103"/>
  <c r="T43" i="103"/>
  <c r="T47" i="103"/>
  <c r="W37" i="103"/>
  <c r="Q25" i="103"/>
  <c r="S28" i="103"/>
  <c r="U31" i="103"/>
  <c r="U35" i="103"/>
  <c r="W38" i="103"/>
  <c r="O42" i="103"/>
  <c r="AM42" i="103"/>
  <c r="O46" i="103"/>
  <c r="AM46" i="103"/>
  <c r="O37" i="103"/>
  <c r="AM37" i="103"/>
  <c r="R25" i="103"/>
  <c r="R29" i="103"/>
  <c r="R33" i="103"/>
  <c r="R37" i="103"/>
  <c r="R41" i="103"/>
  <c r="AP41" i="103"/>
  <c r="R45" i="103"/>
  <c r="U34" i="103"/>
  <c r="W45" i="103"/>
  <c r="R26" i="103"/>
  <c r="R30" i="103"/>
  <c r="R34" i="103"/>
  <c r="R38" i="103"/>
  <c r="AP38" i="103"/>
  <c r="R42" i="103"/>
  <c r="R46" i="103"/>
  <c r="S26" i="103"/>
  <c r="S30" i="103"/>
  <c r="U33" i="103"/>
  <c r="U37" i="103"/>
  <c r="W40" i="103"/>
  <c r="O44" i="103"/>
  <c r="AM44" i="103"/>
  <c r="Q47" i="103"/>
  <c r="Q36" i="103"/>
  <c r="T26" i="103"/>
  <c r="T30" i="103"/>
  <c r="T34" i="103"/>
  <c r="T38" i="103"/>
  <c r="T42" i="103"/>
  <c r="T46" i="103"/>
  <c r="S35" i="103"/>
  <c r="Q26" i="103"/>
  <c r="O43" i="103"/>
  <c r="AM43" i="103"/>
  <c r="Y38" i="103"/>
  <c r="Y40" i="103"/>
  <c r="W27" i="103"/>
  <c r="O31" i="103"/>
  <c r="AM31" i="103"/>
  <c r="Q34" i="103"/>
  <c r="S37" i="103"/>
  <c r="U40" i="103"/>
  <c r="W43" i="103"/>
  <c r="O47" i="103"/>
  <c r="AM47" i="103"/>
  <c r="Y36" i="103"/>
  <c r="Y44" i="103"/>
  <c r="Y41" i="103"/>
  <c r="Y43" i="103"/>
  <c r="R24" i="103"/>
  <c r="AP24" i="103"/>
  <c r="R28" i="103"/>
  <c r="R32" i="103"/>
  <c r="R36" i="103"/>
  <c r="R40" i="103"/>
  <c r="R44" i="103"/>
  <c r="X46" i="103"/>
  <c r="S43" i="103"/>
  <c r="O26" i="103"/>
  <c r="AM26" i="103"/>
  <c r="Q29" i="103"/>
  <c r="S32" i="103"/>
  <c r="S36" i="103"/>
  <c r="U39" i="103"/>
  <c r="W42" i="103"/>
  <c r="W46" i="103"/>
  <c r="W41" i="103"/>
  <c r="X26" i="103"/>
  <c r="X30" i="103"/>
  <c r="X34" i="103"/>
  <c r="X38" i="103"/>
  <c r="AV38" i="103"/>
  <c r="X42" i="103"/>
  <c r="V47" i="103"/>
  <c r="Q40" i="103"/>
  <c r="X27" i="103"/>
  <c r="X31" i="103"/>
  <c r="AV31" i="103"/>
  <c r="X35" i="103"/>
  <c r="AV35" i="103"/>
  <c r="X39" i="103"/>
  <c r="X43" i="103"/>
  <c r="X47" i="103"/>
  <c r="O24" i="103"/>
  <c r="AM24" i="103"/>
  <c r="Q27" i="103"/>
  <c r="Q31" i="103"/>
  <c r="S34" i="103"/>
  <c r="S38" i="103"/>
  <c r="AQ38" i="103"/>
  <c r="U41" i="103"/>
  <c r="W44" i="103"/>
  <c r="O25" i="103"/>
  <c r="AM25" i="103"/>
  <c r="R27" i="103"/>
  <c r="R31" i="103"/>
  <c r="AP31" i="103"/>
  <c r="R35" i="103"/>
  <c r="AP35" i="103"/>
  <c r="R39" i="103"/>
  <c r="R43" i="103"/>
  <c r="R47" i="103"/>
  <c r="S39" i="103"/>
  <c r="P14" i="103"/>
  <c r="AN14" i="103"/>
  <c r="Y25" i="103"/>
  <c r="Y27" i="103"/>
  <c r="Y46" i="103"/>
  <c r="U24" i="103"/>
  <c r="U28" i="103"/>
  <c r="W31" i="103"/>
  <c r="O35" i="103"/>
  <c r="AM35" i="103"/>
  <c r="Q38" i="103"/>
  <c r="S41" i="103"/>
  <c r="AQ41" i="103"/>
  <c r="U44" i="103"/>
  <c r="W47" i="103"/>
  <c r="R14" i="103"/>
  <c r="AP14" i="103"/>
  <c r="Y42" i="103"/>
  <c r="Y24" i="103"/>
  <c r="Y28" i="103"/>
  <c r="X25" i="103"/>
  <c r="X29" i="103"/>
  <c r="X33" i="103"/>
  <c r="X37" i="103"/>
  <c r="X41" i="103"/>
  <c r="AV41" i="103"/>
  <c r="X45" i="103"/>
  <c r="Q28" i="103"/>
  <c r="S47" i="103"/>
  <c r="W26" i="103"/>
  <c r="O30" i="103"/>
  <c r="AM30" i="103"/>
  <c r="Q33" i="103"/>
  <c r="Q37" i="103"/>
  <c r="S40" i="103"/>
  <c r="S44" i="103"/>
  <c r="Q24" i="103"/>
  <c r="V27" i="103"/>
  <c r="V31" i="103"/>
  <c r="V35" i="103"/>
  <c r="V39" i="103"/>
  <c r="V43" i="103"/>
  <c r="W25" i="103"/>
  <c r="Q44" i="103"/>
  <c r="V24" i="103"/>
  <c r="V28" i="103"/>
  <c r="V32" i="103"/>
  <c r="V36" i="103"/>
  <c r="V40" i="103"/>
  <c r="V44" i="103"/>
  <c r="W24" i="103"/>
  <c r="W28" i="103"/>
  <c r="O32" i="103"/>
  <c r="AM32" i="103"/>
  <c r="O36" i="103"/>
  <c r="AM36" i="103"/>
  <c r="Q39" i="103"/>
  <c r="S42" i="103"/>
  <c r="U45" i="103"/>
  <c r="S27" i="103"/>
  <c r="X24" i="103"/>
  <c r="X28" i="103"/>
  <c r="X32" i="103"/>
  <c r="X36" i="103"/>
  <c r="X40" i="103"/>
  <c r="X44" i="103"/>
  <c r="U26" i="103"/>
  <c r="U42" i="103"/>
  <c r="U36" i="103"/>
  <c r="O14" i="103"/>
  <c r="AM14" i="103"/>
  <c r="O9" i="103"/>
  <c r="Y39" i="103"/>
  <c r="Y37" i="103"/>
  <c r="Y47" i="103"/>
  <c r="Y33" i="103"/>
  <c r="S25" i="103"/>
  <c r="S29" i="103"/>
  <c r="U32" i="103"/>
  <c r="W35" i="103"/>
  <c r="O39" i="103"/>
  <c r="AM39" i="103"/>
  <c r="Q42" i="103"/>
  <c r="S45" i="103"/>
  <c r="Y26" i="103"/>
  <c r="Q30" i="103"/>
  <c r="T9" i="103"/>
  <c r="Y45" i="103"/>
  <c r="Y31" i="103"/>
  <c r="Y34" i="103"/>
  <c r="V26" i="103"/>
  <c r="V30" i="103"/>
  <c r="V34" i="103"/>
  <c r="V38" i="103"/>
  <c r="V42" i="103"/>
  <c r="V46" i="103"/>
  <c r="W33" i="103"/>
  <c r="S24" i="103"/>
  <c r="U27" i="103"/>
  <c r="W30" i="103"/>
  <c r="W34" i="103"/>
  <c r="O38" i="103"/>
  <c r="AM38" i="103"/>
  <c r="Q41" i="103"/>
  <c r="Q45" i="103"/>
  <c r="S31" i="103"/>
  <c r="T24" i="103"/>
  <c r="T28" i="103"/>
  <c r="T32" i="103"/>
  <c r="T36" i="103"/>
  <c r="T40" i="103"/>
  <c r="T44" i="103"/>
  <c r="W29" i="103"/>
  <c r="U38" i="103"/>
  <c r="T25" i="103"/>
  <c r="T29" i="103"/>
  <c r="T33" i="103"/>
  <c r="T37" i="103"/>
  <c r="T41" i="103"/>
  <c r="T45" i="103"/>
  <c r="O45" i="103"/>
  <c r="AM45" i="103"/>
  <c r="U25" i="103"/>
  <c r="U29" i="103"/>
  <c r="W32" i="103"/>
  <c r="W36" i="103"/>
  <c r="O40" i="103"/>
  <c r="AM40" i="103"/>
  <c r="Q43" i="103"/>
  <c r="S46" i="103"/>
  <c r="Q32" i="103"/>
  <c r="V25" i="103"/>
  <c r="V29" i="103"/>
  <c r="V33" i="103"/>
  <c r="V37" i="103"/>
  <c r="V41" i="103"/>
  <c r="V45" i="103"/>
  <c r="U30" i="103"/>
  <c r="U46" i="103"/>
  <c r="BE49" i="71"/>
  <c r="BE41" i="71"/>
  <c r="BE33" i="71"/>
  <c r="J10" i="103"/>
  <c r="J11" i="103"/>
  <c r="E11" i="103"/>
  <c r="AN11" i="103" s="1"/>
  <c r="E10" i="103"/>
  <c r="AN10" i="103" s="1"/>
  <c r="K10" i="103"/>
  <c r="K11" i="103"/>
  <c r="G11" i="103"/>
  <c r="AP11" i="103" s="1"/>
  <c r="G10" i="103"/>
  <c r="AP10" i="103" s="1"/>
  <c r="C113" i="84"/>
  <c r="D11" i="103"/>
  <c r="AM11" i="103" s="1"/>
  <c r="D10" i="103"/>
  <c r="AM10" i="103" s="1"/>
  <c r="M11" i="103"/>
  <c r="M10" i="103"/>
  <c r="BE47" i="71"/>
  <c r="BE39" i="71"/>
  <c r="BE46" i="71"/>
  <c r="BE38" i="71"/>
  <c r="BE45" i="71"/>
  <c r="BE37" i="71"/>
  <c r="BE40" i="71"/>
  <c r="BE44" i="71"/>
  <c r="BE36" i="71"/>
  <c r="B436" i="89"/>
  <c r="BE48" i="71"/>
  <c r="BE51" i="71"/>
  <c r="BE43" i="71"/>
  <c r="BE35" i="71"/>
  <c r="BE32" i="71"/>
  <c r="BE50" i="71"/>
  <c r="BE42" i="71"/>
  <c r="BE34" i="71"/>
  <c r="C538" i="89"/>
  <c r="B497" i="89"/>
  <c r="C333" i="89"/>
  <c r="E89" i="84"/>
  <c r="C121" i="84"/>
  <c r="E97" i="84"/>
  <c r="C119" i="84"/>
  <c r="E95" i="84"/>
  <c r="C118" i="84"/>
  <c r="E94" i="84"/>
  <c r="C115" i="84"/>
  <c r="E91" i="84"/>
  <c r="B169" i="89"/>
  <c r="C415" i="89"/>
  <c r="C642" i="89"/>
  <c r="B600" i="89"/>
  <c r="B620" i="89"/>
  <c r="B580" i="89"/>
  <c r="C211" i="89"/>
  <c r="C477" i="89"/>
  <c r="C620" i="89"/>
  <c r="B333" i="89"/>
  <c r="C191" i="89"/>
  <c r="C436" i="89"/>
  <c r="C169" i="89"/>
  <c r="C313" i="89"/>
  <c r="C293" i="89"/>
  <c r="C580" i="89"/>
  <c r="C457" i="89"/>
  <c r="D650" i="89"/>
  <c r="G650" i="89" s="1"/>
  <c r="AH47" i="103"/>
  <c r="AU47" i="103" s="1"/>
  <c r="D608" i="89"/>
  <c r="G608" i="89" s="1"/>
  <c r="AH45" i="103"/>
  <c r="AU45" i="103" s="1"/>
  <c r="D484" i="89"/>
  <c r="G484" i="89" s="1"/>
  <c r="AG39" i="103"/>
  <c r="AT39" i="103" s="1"/>
  <c r="D422" i="89"/>
  <c r="G422" i="89" s="1"/>
  <c r="AG36" i="103"/>
  <c r="AT36" i="103" s="1"/>
  <c r="D358" i="89"/>
  <c r="G358" i="89" s="1"/>
  <c r="AC33" i="103"/>
  <c r="AP33" i="103" s="1"/>
  <c r="D113" i="89"/>
  <c r="AE21" i="103"/>
  <c r="Z8" i="103"/>
  <c r="Z9" i="103"/>
  <c r="AM9" i="103" s="1"/>
  <c r="C600" i="89"/>
  <c r="C497" i="89"/>
  <c r="D318" i="89"/>
  <c r="G318" i="89" s="1"/>
  <c r="AE31" i="103"/>
  <c r="AR31" i="103" s="1"/>
  <c r="D259" i="89"/>
  <c r="G259" i="89" s="1"/>
  <c r="AH28" i="103"/>
  <c r="AU28" i="103" s="1"/>
  <c r="D649" i="89"/>
  <c r="G649" i="89" s="1"/>
  <c r="AG47" i="103"/>
  <c r="AT47" i="103" s="1"/>
  <c r="D607" i="89"/>
  <c r="G607" i="89" s="1"/>
  <c r="AG45" i="103"/>
  <c r="AT45" i="103" s="1"/>
  <c r="D480" i="89"/>
  <c r="G480" i="89" s="1"/>
  <c r="AC39" i="103"/>
  <c r="AP39" i="103" s="1"/>
  <c r="D444" i="89"/>
  <c r="G444" i="89" s="1"/>
  <c r="AH37" i="103"/>
  <c r="AU37" i="103" s="1"/>
  <c r="D421" i="89"/>
  <c r="G421" i="89" s="1"/>
  <c r="AF36" i="103"/>
  <c r="AS36" i="103" s="1"/>
  <c r="D258" i="89"/>
  <c r="G258" i="89" s="1"/>
  <c r="AG28" i="103"/>
  <c r="AT28" i="103" s="1"/>
  <c r="D215" i="89"/>
  <c r="G215" i="89" s="1"/>
  <c r="AD26" i="103"/>
  <c r="AQ26" i="103" s="1"/>
  <c r="AI9" i="103"/>
  <c r="AI8" i="103"/>
  <c r="B415" i="89"/>
  <c r="D647" i="89"/>
  <c r="G647" i="89" s="1"/>
  <c r="AE47" i="103"/>
  <c r="AR47" i="103" s="1"/>
  <c r="D648" i="89"/>
  <c r="G648" i="89" s="1"/>
  <c r="AF47" i="103"/>
  <c r="AS47" i="103" s="1"/>
  <c r="D606" i="89"/>
  <c r="G606" i="89" s="1"/>
  <c r="AF45" i="103"/>
  <c r="AS45" i="103" s="1"/>
  <c r="D566" i="89"/>
  <c r="G566" i="89" s="1"/>
  <c r="AG43" i="103"/>
  <c r="AT43" i="103" s="1"/>
  <c r="D501" i="89"/>
  <c r="G501" i="89" s="1"/>
  <c r="AD40" i="103"/>
  <c r="AQ40" i="103" s="1"/>
  <c r="D443" i="89"/>
  <c r="G443" i="89" s="1"/>
  <c r="AG37" i="103"/>
  <c r="AT37" i="103" s="1"/>
  <c r="D382" i="89"/>
  <c r="G382" i="89" s="1"/>
  <c r="AG34" i="103"/>
  <c r="AT34" i="103" s="1"/>
  <c r="D321" i="89"/>
  <c r="G321" i="89" s="1"/>
  <c r="AH31" i="103"/>
  <c r="AU31" i="103" s="1"/>
  <c r="D280" i="89"/>
  <c r="G280" i="89" s="1"/>
  <c r="AH29" i="103"/>
  <c r="AU29" i="103" s="1"/>
  <c r="D238" i="89"/>
  <c r="G238" i="89" s="1"/>
  <c r="AG27" i="103"/>
  <c r="AT27" i="103" s="1"/>
  <c r="D214" i="89"/>
  <c r="G214" i="89" s="1"/>
  <c r="AC26" i="103"/>
  <c r="AP26" i="103" s="1"/>
  <c r="D156" i="89"/>
  <c r="AG23" i="103"/>
  <c r="AC8" i="103"/>
  <c r="AC9" i="103"/>
  <c r="B313" i="89"/>
  <c r="B457" i="89"/>
  <c r="D66" i="83"/>
  <c r="G66" i="83" s="1"/>
  <c r="D442" i="89"/>
  <c r="G442" i="89" s="1"/>
  <c r="AF37" i="103"/>
  <c r="AS37" i="103" s="1"/>
  <c r="D379" i="89"/>
  <c r="G379" i="89" s="1"/>
  <c r="AD34" i="103"/>
  <c r="AQ34" i="103" s="1"/>
  <c r="D317" i="89"/>
  <c r="G317" i="89" s="1"/>
  <c r="AD31" i="103"/>
  <c r="AQ31" i="103" s="1"/>
  <c r="D155" i="89"/>
  <c r="AF23" i="103"/>
  <c r="D541" i="89"/>
  <c r="G541" i="89" s="1"/>
  <c r="AC42" i="103"/>
  <c r="AP42" i="103" s="1"/>
  <c r="D461" i="89"/>
  <c r="G461" i="89" s="1"/>
  <c r="AD38" i="103"/>
  <c r="D441" i="89"/>
  <c r="G441" i="89" s="1"/>
  <c r="AE37" i="103"/>
  <c r="AR37" i="103" s="1"/>
  <c r="D401" i="89"/>
  <c r="G401" i="89" s="1"/>
  <c r="AF35" i="103"/>
  <c r="AS35" i="103" s="1"/>
  <c r="D340" i="89"/>
  <c r="G340" i="89" s="1"/>
  <c r="AG32" i="103"/>
  <c r="AT32" i="103" s="1"/>
  <c r="D275" i="89"/>
  <c r="G275" i="89" s="1"/>
  <c r="AC29" i="103"/>
  <c r="AP29" i="103" s="1"/>
  <c r="D237" i="89"/>
  <c r="G237" i="89" s="1"/>
  <c r="AF27" i="103"/>
  <c r="AS27" i="103" s="1"/>
  <c r="D152" i="89"/>
  <c r="AC23" i="103"/>
  <c r="B477" i="89"/>
  <c r="B293" i="89"/>
  <c r="BG8" i="15"/>
  <c r="AJ7" i="103"/>
  <c r="AW7" i="103" s="1"/>
  <c r="D277" i="89"/>
  <c r="G277" i="89" s="1"/>
  <c r="AE29" i="103"/>
  <c r="AR29" i="103" s="1"/>
  <c r="D589" i="89"/>
  <c r="G589" i="89" s="1"/>
  <c r="AI44" i="103"/>
  <c r="AV44" i="103" s="1"/>
  <c r="D466" i="89"/>
  <c r="G466" i="89" s="1"/>
  <c r="AI38" i="103"/>
  <c r="D439" i="89"/>
  <c r="G439" i="89" s="1"/>
  <c r="AC37" i="103"/>
  <c r="AP37" i="103" s="1"/>
  <c r="D400" i="89"/>
  <c r="G400" i="89" s="1"/>
  <c r="AE35" i="103"/>
  <c r="AR35" i="103" s="1"/>
  <c r="D362" i="89"/>
  <c r="G362" i="89" s="1"/>
  <c r="AG33" i="103"/>
  <c r="AT33" i="103" s="1"/>
  <c r="D337" i="89"/>
  <c r="G337" i="89" s="1"/>
  <c r="AD32" i="103"/>
  <c r="AQ32" i="103" s="1"/>
  <c r="D198" i="89"/>
  <c r="G198" i="89" s="1"/>
  <c r="AG25" i="103"/>
  <c r="AT25" i="103" s="1"/>
  <c r="D94" i="89"/>
  <c r="AG20" i="103"/>
  <c r="B211" i="89"/>
  <c r="B191" i="89"/>
  <c r="B538" i="89"/>
  <c r="D628" i="89"/>
  <c r="G628" i="89" s="1"/>
  <c r="AH46" i="103"/>
  <c r="AU46" i="103" s="1"/>
  <c r="D586" i="89"/>
  <c r="G586" i="89" s="1"/>
  <c r="AF44" i="103"/>
  <c r="AS44" i="103" s="1"/>
  <c r="D482" i="89"/>
  <c r="G482" i="89" s="1"/>
  <c r="AE39" i="103"/>
  <c r="AR39" i="103" s="1"/>
  <c r="D463" i="89"/>
  <c r="G463" i="89" s="1"/>
  <c r="AF38" i="103"/>
  <c r="AS38" i="103" s="1"/>
  <c r="D398" i="89"/>
  <c r="G398" i="89" s="1"/>
  <c r="AC35" i="103"/>
  <c r="D360" i="89"/>
  <c r="G360" i="89" s="1"/>
  <c r="AE33" i="103"/>
  <c r="AR33" i="103" s="1"/>
  <c r="D336" i="89"/>
  <c r="G336" i="89" s="1"/>
  <c r="AC32" i="103"/>
  <c r="AP32" i="103" s="1"/>
  <c r="D297" i="89"/>
  <c r="G297" i="89" s="1"/>
  <c r="AD30" i="103"/>
  <c r="AQ30" i="103" s="1"/>
  <c r="D218" i="89"/>
  <c r="G218" i="89" s="1"/>
  <c r="AG26" i="103"/>
  <c r="AT26" i="103" s="1"/>
  <c r="D176" i="89"/>
  <c r="G176" i="89" s="1"/>
  <c r="AG24" i="103"/>
  <c r="AT24" i="103" s="1"/>
  <c r="D91" i="89"/>
  <c r="AD20" i="103"/>
  <c r="D506" i="89"/>
  <c r="G506" i="89" s="1"/>
  <c r="AI40" i="103"/>
  <c r="AV40" i="103" s="1"/>
  <c r="D583" i="89"/>
  <c r="G583" i="89" s="1"/>
  <c r="AC44" i="103"/>
  <c r="AP44" i="103" s="1"/>
  <c r="D527" i="89"/>
  <c r="G527" i="89" s="1"/>
  <c r="AH41" i="103"/>
  <c r="AU41" i="103" s="1"/>
  <c r="D485" i="89"/>
  <c r="G485" i="89" s="1"/>
  <c r="AH39" i="103"/>
  <c r="AU39" i="103" s="1"/>
  <c r="D359" i="89"/>
  <c r="G359" i="89" s="1"/>
  <c r="AD33" i="103"/>
  <c r="AQ33" i="103" s="1"/>
  <c r="D296" i="89"/>
  <c r="G296" i="89" s="1"/>
  <c r="AC30" i="103"/>
  <c r="AP30" i="103" s="1"/>
  <c r="AA9" i="103"/>
  <c r="AN9" i="103" s="1"/>
  <c r="AA8" i="103"/>
  <c r="C395" i="89"/>
  <c r="BF35" i="73"/>
  <c r="BF34" i="73"/>
  <c r="BF33" i="73"/>
  <c r="BF32" i="73"/>
  <c r="BF50" i="73"/>
  <c r="BF42" i="73"/>
  <c r="BF48" i="73"/>
  <c r="BF40" i="73"/>
  <c r="BF45" i="73"/>
  <c r="BF37" i="73"/>
  <c r="BF44" i="73"/>
  <c r="BF51" i="73"/>
  <c r="BF43" i="73"/>
  <c r="BF47" i="73"/>
  <c r="BF39" i="73"/>
  <c r="BF46" i="73"/>
  <c r="BF38" i="73"/>
  <c r="BF36" i="73"/>
  <c r="BF49" i="73"/>
  <c r="BF41" i="73"/>
  <c r="BF39" i="75"/>
  <c r="BF51" i="74"/>
  <c r="BF43" i="74"/>
  <c r="BF35" i="74"/>
  <c r="BF46" i="75"/>
  <c r="BF38" i="75"/>
  <c r="BF50" i="74"/>
  <c r="BF42" i="74"/>
  <c r="BF34" i="74"/>
  <c r="D643" i="89"/>
  <c r="G643" i="89" s="1"/>
  <c r="D601" i="89"/>
  <c r="G601" i="89" s="1"/>
  <c r="D437" i="89"/>
  <c r="G437" i="89" s="1"/>
  <c r="D252" i="89"/>
  <c r="G252" i="89" s="1"/>
  <c r="D130" i="89"/>
  <c r="BF45" i="75"/>
  <c r="BF37" i="75"/>
  <c r="BF49" i="74"/>
  <c r="BF41" i="74"/>
  <c r="BF33" i="74"/>
  <c r="D458" i="89"/>
  <c r="G458" i="89" s="1"/>
  <c r="D396" i="89"/>
  <c r="G396" i="89" s="1"/>
  <c r="D294" i="89"/>
  <c r="G294" i="89" s="1"/>
  <c r="D212" i="89"/>
  <c r="G212" i="89" s="1"/>
  <c r="D170" i="89"/>
  <c r="G170" i="89" s="1"/>
  <c r="BF44" i="75"/>
  <c r="BF36" i="75"/>
  <c r="BF48" i="74"/>
  <c r="BF40" i="74"/>
  <c r="BF32" i="74"/>
  <c r="D520" i="89"/>
  <c r="G520" i="89" s="1"/>
  <c r="D376" i="89"/>
  <c r="G376" i="89" s="1"/>
  <c r="D314" i="89"/>
  <c r="G314" i="89" s="1"/>
  <c r="D273" i="89"/>
  <c r="G273" i="89" s="1"/>
  <c r="D150" i="89"/>
  <c r="BF51" i="75"/>
  <c r="BF43" i="75"/>
  <c r="BF35" i="75"/>
  <c r="BF47" i="74"/>
  <c r="BF39" i="74"/>
  <c r="D356" i="89"/>
  <c r="G356" i="89" s="1"/>
  <c r="D109" i="89"/>
  <c r="D539" i="89"/>
  <c r="G539" i="89" s="1"/>
  <c r="BF50" i="75"/>
  <c r="BF42" i="75"/>
  <c r="BF34" i="75"/>
  <c r="BF46" i="74"/>
  <c r="BF38" i="74"/>
  <c r="D560" i="89"/>
  <c r="G560" i="89" s="1"/>
  <c r="D478" i="89"/>
  <c r="G478" i="89" s="1"/>
  <c r="D416" i="89"/>
  <c r="G416" i="89" s="1"/>
  <c r="D334" i="89"/>
  <c r="G334" i="89" s="1"/>
  <c r="D232" i="89"/>
  <c r="G232" i="89" s="1"/>
  <c r="BF49" i="75"/>
  <c r="BF41" i="75"/>
  <c r="BF33" i="75"/>
  <c r="BF45" i="74"/>
  <c r="BF37" i="74"/>
  <c r="D581" i="89"/>
  <c r="G581" i="89" s="1"/>
  <c r="D192" i="89"/>
  <c r="G192" i="89" s="1"/>
  <c r="D88" i="89"/>
  <c r="BF47" i="75"/>
  <c r="BF48" i="75"/>
  <c r="BF40" i="75"/>
  <c r="BF32" i="75"/>
  <c r="BF44" i="74"/>
  <c r="BF36" i="74"/>
  <c r="D621" i="89"/>
  <c r="G621" i="89" s="1"/>
  <c r="D498" i="89"/>
  <c r="G498" i="89" s="1"/>
  <c r="C559" i="89"/>
  <c r="B559" i="89"/>
  <c r="B395" i="89"/>
  <c r="C273" i="89"/>
  <c r="C272" i="89" s="1"/>
  <c r="B272" i="89"/>
  <c r="B642" i="89"/>
  <c r="C520" i="89"/>
  <c r="C519" i="89" s="1"/>
  <c r="B519" i="89"/>
  <c r="C232" i="89"/>
  <c r="C231" i="89" s="1"/>
  <c r="B231" i="89"/>
  <c r="C252" i="89"/>
  <c r="C251" i="89" s="1"/>
  <c r="B251" i="89"/>
  <c r="C356" i="89"/>
  <c r="C355" i="89" s="1"/>
  <c r="B355" i="89"/>
  <c r="C376" i="89"/>
  <c r="C375" i="89" s="1"/>
  <c r="B375" i="89"/>
  <c r="BB21" i="15"/>
  <c r="AF17" i="103" s="1"/>
  <c r="BB11" i="15"/>
  <c r="AF10" i="103" s="1"/>
  <c r="BB47" i="15"/>
  <c r="BC46" i="15"/>
  <c r="BB45" i="15"/>
  <c r="BC44" i="15"/>
  <c r="BE38" i="15"/>
  <c r="BB38" i="15"/>
  <c r="BB35" i="15"/>
  <c r="BD34" i="15"/>
  <c r="BA34" i="15"/>
  <c r="BB24" i="15"/>
  <c r="AY24" i="15"/>
  <c r="AY21" i="15"/>
  <c r="AC17" i="103" s="1"/>
  <c r="AZ16" i="15"/>
  <c r="AD13" i="103" s="1"/>
  <c r="BD6" i="15"/>
  <c r="AH5" i="103" s="1"/>
  <c r="BD37" i="15"/>
  <c r="AZ50" i="15"/>
  <c r="AY47" i="15"/>
  <c r="AY45" i="15"/>
  <c r="AY38" i="15"/>
  <c r="AY35" i="15"/>
  <c r="BE32" i="15"/>
  <c r="BB32" i="15"/>
  <c r="AY32" i="15"/>
  <c r="BE28" i="15"/>
  <c r="BB28" i="15"/>
  <c r="AY28" i="15"/>
  <c r="BC26" i="15"/>
  <c r="AZ25" i="15"/>
  <c r="AZ22" i="15"/>
  <c r="AD18" i="103" s="1"/>
  <c r="BA21" i="15"/>
  <c r="AE17" i="103" s="1"/>
  <c r="BC20" i="15"/>
  <c r="AG16" i="103" s="1"/>
  <c r="BC17" i="15"/>
  <c r="K14" i="103" s="1"/>
  <c r="BB15" i="15"/>
  <c r="AF12" i="103" s="1"/>
  <c r="BC13" i="15"/>
  <c r="AG11" i="103" s="1"/>
  <c r="BC39" i="15"/>
  <c r="AZ28" i="15"/>
  <c r="BB43" i="15"/>
  <c r="AZ33" i="15"/>
  <c r="BD31" i="15"/>
  <c r="BA31" i="15"/>
  <c r="AZ29" i="15"/>
  <c r="BD27" i="15"/>
  <c r="BA27" i="15"/>
  <c r="BA23" i="15"/>
  <c r="AE19" i="103" s="1"/>
  <c r="BB19" i="15"/>
  <c r="AF15" i="103" s="1"/>
  <c r="BD14" i="15"/>
  <c r="BA14" i="15"/>
  <c r="BC10" i="15"/>
  <c r="AY9" i="15"/>
  <c r="G9" i="103" s="1"/>
  <c r="BA6" i="15"/>
  <c r="AE5" i="103" s="1"/>
  <c r="AY18" i="15"/>
  <c r="AC14" i="103" s="1"/>
  <c r="AZ15" i="15"/>
  <c r="AD12" i="103" s="1"/>
  <c r="BB50" i="15"/>
  <c r="AY50" i="15"/>
  <c r="AZ48" i="15"/>
  <c r="BC34" i="15"/>
  <c r="BB25" i="15"/>
  <c r="AY25" i="15"/>
  <c r="AY19" i="15"/>
  <c r="BB16" i="15"/>
  <c r="AF13" i="103" s="1"/>
  <c r="BB12" i="15"/>
  <c r="BB9" i="15"/>
  <c r="J9" i="103" s="1"/>
  <c r="BB18" i="15"/>
  <c r="AF14" i="103" s="1"/>
  <c r="BB7" i="15"/>
  <c r="AF6" i="103" s="1"/>
  <c r="BA49" i="15"/>
  <c r="BA47" i="15"/>
  <c r="AZ46" i="15"/>
  <c r="BD38" i="15"/>
  <c r="BA38" i="15"/>
  <c r="BB36" i="15"/>
  <c r="BB33" i="15"/>
  <c r="BB29" i="15"/>
  <c r="AZ26" i="15"/>
  <c r="AZ20" i="15"/>
  <c r="AD16" i="103" s="1"/>
  <c r="BA19" i="15"/>
  <c r="BE5" i="15"/>
  <c r="AI4" i="103" s="1"/>
  <c r="BC35" i="15"/>
  <c r="BA32" i="15"/>
  <c r="AY29" i="15"/>
  <c r="AY26" i="15"/>
  <c r="AY13" i="15"/>
  <c r="AC11" i="103" s="1"/>
  <c r="AY49" i="15"/>
  <c r="AY40" i="15"/>
  <c r="BE46" i="15"/>
  <c r="BB46" i="15"/>
  <c r="BA45" i="15"/>
  <c r="BE26" i="15"/>
  <c r="BB26" i="15"/>
  <c r="BB17" i="15"/>
  <c r="J14" i="103" s="1"/>
  <c r="BB13" i="15"/>
  <c r="AF11" i="103" s="1"/>
  <c r="BC11" i="15"/>
  <c r="AG10" i="103" s="1"/>
  <c r="BC7" i="15"/>
  <c r="AG6" i="103" s="1"/>
  <c r="AZ32" i="15"/>
  <c r="BE18" i="15"/>
  <c r="AI14" i="103" s="1"/>
  <c r="BA13" i="15"/>
  <c r="AE11" i="103" s="1"/>
  <c r="BC5" i="15"/>
  <c r="AG4" i="103" s="1"/>
  <c r="AY51" i="15"/>
  <c r="BC45" i="15"/>
  <c r="BB44" i="15"/>
  <c r="AY44" i="15"/>
  <c r="BE30" i="15"/>
  <c r="BB30" i="15"/>
  <c r="BB20" i="15"/>
  <c r="AF16" i="103" s="1"/>
  <c r="AY31" i="15"/>
  <c r="AZ40" i="15"/>
  <c r="BB37" i="15"/>
  <c r="BE34" i="15"/>
  <c r="BB34" i="15"/>
  <c r="AZ31" i="15"/>
  <c r="BA29" i="15"/>
  <c r="AZ27" i="15"/>
  <c r="BC25" i="15"/>
  <c r="AY23" i="15"/>
  <c r="AC19" i="103" s="1"/>
  <c r="AZ14" i="15"/>
  <c r="BC50" i="15"/>
  <c r="AY42" i="15"/>
  <c r="BE40" i="15"/>
  <c r="BC33" i="15"/>
  <c r="BD23" i="15"/>
  <c r="AH19" i="103" s="1"/>
  <c r="BC9" i="15"/>
  <c r="K9" i="103" s="1"/>
  <c r="BD39" i="15"/>
  <c r="BE24" i="15"/>
  <c r="BD16" i="15"/>
  <c r="AH13" i="103" s="1"/>
  <c r="BA16" i="15"/>
  <c r="AE13" i="103" s="1"/>
  <c r="AU16" i="15"/>
  <c r="BE9" i="15"/>
  <c r="M9" i="103" s="1"/>
  <c r="BD48" i="15"/>
  <c r="BA48" i="15"/>
  <c r="AU48" i="15"/>
  <c r="BD46" i="15"/>
  <c r="BA46" i="15"/>
  <c r="AU46" i="15"/>
  <c r="BD29" i="15"/>
  <c r="BD17" i="15"/>
  <c r="L14" i="103" s="1"/>
  <c r="BC12" i="15"/>
  <c r="BE11" i="15"/>
  <c r="AI10" i="103" s="1"/>
  <c r="AZ9" i="15"/>
  <c r="H9" i="103" s="1"/>
  <c r="AZ6" i="15"/>
  <c r="AD5" i="103" s="1"/>
  <c r="AU6" i="15"/>
  <c r="BA50" i="15"/>
  <c r="AU50" i="15"/>
  <c r="BD44" i="15"/>
  <c r="BA44" i="15"/>
  <c r="AU44" i="15"/>
  <c r="BD42" i="15"/>
  <c r="BA42" i="15"/>
  <c r="AU42" i="15"/>
  <c r="BD25" i="15"/>
  <c r="AZ11" i="15"/>
  <c r="AD10" i="103" s="1"/>
  <c r="AU11" i="15"/>
  <c r="BD40" i="15"/>
  <c r="BA40" i="15"/>
  <c r="AU40" i="15"/>
  <c r="AU38" i="15"/>
  <c r="BD36" i="15"/>
  <c r="BA36" i="15"/>
  <c r="AU36" i="15"/>
  <c r="BD22" i="15"/>
  <c r="AH18" i="103" s="1"/>
  <c r="BA22" i="15"/>
  <c r="AE18" i="103" s="1"/>
  <c r="AU22" i="15"/>
  <c r="BD20" i="15"/>
  <c r="AH16" i="103" s="1"/>
  <c r="BA20" i="15"/>
  <c r="AE16" i="103" s="1"/>
  <c r="AU20" i="15"/>
  <c r="BD18" i="15"/>
  <c r="AH14" i="103" s="1"/>
  <c r="BA18" i="15"/>
  <c r="AE14" i="103" s="1"/>
  <c r="AU18" i="15"/>
  <c r="BE13" i="15"/>
  <c r="AI11" i="103" s="1"/>
  <c r="BE7" i="15"/>
  <c r="AI6" i="103" s="1"/>
  <c r="AU34" i="15"/>
  <c r="AU32" i="15"/>
  <c r="BD24" i="15"/>
  <c r="BA24" i="15"/>
  <c r="AU24" i="15"/>
  <c r="BE15" i="15"/>
  <c r="AI12" i="103" s="1"/>
  <c r="AZ13" i="15"/>
  <c r="AD11" i="103" s="1"/>
  <c r="AU13" i="15"/>
  <c r="BD9" i="15"/>
  <c r="L9" i="103" s="1"/>
  <c r="AU14" i="15"/>
  <c r="BC48" i="15"/>
  <c r="BD30" i="15"/>
  <c r="BA30" i="15"/>
  <c r="AU30" i="15"/>
  <c r="BD28" i="15"/>
  <c r="BA28" i="15"/>
  <c r="AU28" i="15"/>
  <c r="BD26" i="15"/>
  <c r="BA26" i="15"/>
  <c r="AU26" i="15"/>
  <c r="AU15" i="15"/>
  <c r="BE47" i="15"/>
  <c r="AZ47" i="15"/>
  <c r="AU47" i="15"/>
  <c r="BC42" i="15"/>
  <c r="BE17" i="15"/>
  <c r="M14" i="103" s="1"/>
  <c r="AZ49" i="15"/>
  <c r="AU49" i="15"/>
  <c r="BE45" i="15"/>
  <c r="AZ45" i="15"/>
  <c r="AU45" i="15"/>
  <c r="BE21" i="15"/>
  <c r="AI17" i="103" s="1"/>
  <c r="BE19" i="15"/>
  <c r="AI15" i="103" s="1"/>
  <c r="AZ17" i="15"/>
  <c r="H14" i="103" s="1"/>
  <c r="AU17" i="15"/>
  <c r="BE16" i="15"/>
  <c r="AI13" i="103" s="1"/>
  <c r="BD7" i="15"/>
  <c r="AH6" i="103" s="1"/>
  <c r="BA7" i="15"/>
  <c r="AE6" i="103" s="1"/>
  <c r="AU7" i="15"/>
  <c r="BA5" i="15"/>
  <c r="AE4" i="103" s="1"/>
  <c r="AU5" i="15"/>
  <c r="BE51" i="15"/>
  <c r="AZ51" i="15"/>
  <c r="AU51" i="15"/>
  <c r="BE43" i="15"/>
  <c r="AZ43" i="15"/>
  <c r="AU43" i="15"/>
  <c r="AZ41" i="15"/>
  <c r="AU41" i="15"/>
  <c r="BE39" i="15"/>
  <c r="AZ39" i="15"/>
  <c r="AU39" i="15"/>
  <c r="BE37" i="15"/>
  <c r="AU37" i="15"/>
  <c r="BE35" i="15"/>
  <c r="BE33" i="15"/>
  <c r="BE23" i="15"/>
  <c r="AI19" i="103" s="1"/>
  <c r="AZ21" i="15"/>
  <c r="AD17" i="103" s="1"/>
  <c r="AU21" i="15"/>
  <c r="AZ19" i="15"/>
  <c r="AU19" i="15"/>
  <c r="BD15" i="15"/>
  <c r="AH12" i="103" s="1"/>
  <c r="BD13" i="15"/>
  <c r="AH11" i="103" s="1"/>
  <c r="AU10" i="15"/>
  <c r="AU35" i="15"/>
  <c r="AU33" i="15"/>
  <c r="BE31" i="15"/>
  <c r="BE29" i="15"/>
  <c r="BE27" i="15"/>
  <c r="BE25" i="15"/>
  <c r="AZ23" i="15"/>
  <c r="AD19" i="103" s="1"/>
  <c r="AU23" i="15"/>
  <c r="BE50" i="15"/>
  <c r="BE49" i="15"/>
  <c r="BD47" i="15"/>
  <c r="BE41" i="15"/>
  <c r="BE36" i="15"/>
  <c r="AU31" i="15"/>
  <c r="AU29" i="15"/>
  <c r="AU27" i="15"/>
  <c r="AU25" i="15"/>
  <c r="BA17" i="15"/>
  <c r="I14" i="103" s="1"/>
  <c r="BD12" i="15"/>
  <c r="BA12" i="15"/>
  <c r="AU12" i="15"/>
  <c r="AX50" i="15"/>
  <c r="AX48" i="15"/>
  <c r="AX46" i="15"/>
  <c r="AX44" i="15"/>
  <c r="AX42" i="15"/>
  <c r="AX40" i="15"/>
  <c r="AX38" i="15"/>
  <c r="AX36" i="15"/>
  <c r="AX34" i="15"/>
  <c r="AX32" i="15"/>
  <c r="AX30" i="15"/>
  <c r="AX28" i="15"/>
  <c r="AX26" i="15"/>
  <c r="AX24" i="15"/>
  <c r="AX22" i="15"/>
  <c r="AB18" i="103" s="1"/>
  <c r="AX20" i="15"/>
  <c r="AB16" i="103" s="1"/>
  <c r="AX18" i="15"/>
  <c r="AB14" i="103" s="1"/>
  <c r="AX16" i="15"/>
  <c r="AB13" i="103" s="1"/>
  <c r="AX14" i="15"/>
  <c r="AX12" i="15"/>
  <c r="AX10" i="15"/>
  <c r="AX7" i="15"/>
  <c r="AB6" i="103" s="1"/>
  <c r="AX5" i="15"/>
  <c r="AB4" i="103" s="1"/>
  <c r="AX51" i="15"/>
  <c r="AX49" i="15"/>
  <c r="AX47" i="15"/>
  <c r="AX45" i="15"/>
  <c r="AX43" i="15"/>
  <c r="AX41" i="15"/>
  <c r="AX39" i="15"/>
  <c r="AX37" i="15"/>
  <c r="AX35" i="15"/>
  <c r="AX33" i="15"/>
  <c r="AX31" i="15"/>
  <c r="AX29" i="15"/>
  <c r="AX27" i="15"/>
  <c r="AX25" i="15"/>
  <c r="AX23" i="15"/>
  <c r="AB19" i="103" s="1"/>
  <c r="AX21" i="15"/>
  <c r="AB17" i="103" s="1"/>
  <c r="AX19" i="15"/>
  <c r="AB15" i="103" s="1"/>
  <c r="AX17" i="15"/>
  <c r="F14" i="103" s="1"/>
  <c r="AX15" i="15"/>
  <c r="AB12" i="103" s="1"/>
  <c r="AX13" i="15"/>
  <c r="AB11" i="103" s="1"/>
  <c r="AX11" i="15"/>
  <c r="AB10" i="103" s="1"/>
  <c r="AX9" i="15"/>
  <c r="F9" i="103" s="1"/>
  <c r="AX6" i="15"/>
  <c r="AB5" i="103" s="1"/>
  <c r="E13" i="104" l="1"/>
  <c r="AV10" i="103"/>
  <c r="AV11" i="103"/>
  <c r="AT10" i="103"/>
  <c r="Q9" i="103"/>
  <c r="T14" i="103"/>
  <c r="AR14" i="103"/>
  <c r="G13" i="104" s="1"/>
  <c r="U9" i="103"/>
  <c r="S14" i="103"/>
  <c r="AQ14" i="103"/>
  <c r="F13" i="104" s="1"/>
  <c r="X14" i="103"/>
  <c r="AV14" i="103"/>
  <c r="K13" i="104" s="1"/>
  <c r="AV4" i="103"/>
  <c r="K3" i="104" s="1"/>
  <c r="AS11" i="103"/>
  <c r="AS10" i="103"/>
  <c r="Q14" i="103"/>
  <c r="AO14" i="103"/>
  <c r="D13" i="104" s="1"/>
  <c r="V9" i="103"/>
  <c r="U14" i="103"/>
  <c r="AS14" i="103"/>
  <c r="W9" i="103"/>
  <c r="S9" i="103"/>
  <c r="R9" i="103"/>
  <c r="AP9" i="103"/>
  <c r="E8" i="104" s="1"/>
  <c r="W14" i="103"/>
  <c r="AU14" i="103"/>
  <c r="J13" i="104" s="1"/>
  <c r="X9" i="103"/>
  <c r="AV9" i="103"/>
  <c r="K8" i="104" s="1"/>
  <c r="V14" i="103"/>
  <c r="AT14" i="103"/>
  <c r="I13" i="104" s="1"/>
  <c r="AT11" i="103"/>
  <c r="I11" i="103"/>
  <c r="AR11" i="103" s="1"/>
  <c r="I10" i="103"/>
  <c r="AR10" i="103" s="1"/>
  <c r="L10" i="103"/>
  <c r="AU10" i="103" s="1"/>
  <c r="L11" i="103"/>
  <c r="AU11" i="103" s="1"/>
  <c r="C114" i="84"/>
  <c r="F11" i="103"/>
  <c r="AO11" i="103" s="1"/>
  <c r="F10" i="103"/>
  <c r="AO10" i="103" s="1"/>
  <c r="H11" i="103"/>
  <c r="AQ11" i="103" s="1"/>
  <c r="H10" i="103"/>
  <c r="AQ10" i="103" s="1"/>
  <c r="C117" i="84"/>
  <c r="E93" i="84"/>
  <c r="C120" i="84"/>
  <c r="E96" i="84"/>
  <c r="E90" i="84"/>
  <c r="C116" i="84"/>
  <c r="E92" i="84"/>
  <c r="D644" i="89"/>
  <c r="G644" i="89" s="1"/>
  <c r="AB47" i="103"/>
  <c r="AO47" i="103" s="1"/>
  <c r="D153" i="89"/>
  <c r="AD23" i="103"/>
  <c r="D605" i="89"/>
  <c r="G605" i="89" s="1"/>
  <c r="AE45" i="103"/>
  <c r="AR45" i="103" s="1"/>
  <c r="D357" i="89"/>
  <c r="G357" i="89" s="1"/>
  <c r="AB33" i="103"/>
  <c r="AO33" i="103" s="1"/>
  <c r="D377" i="89"/>
  <c r="G377" i="89" s="1"/>
  <c r="AB34" i="103"/>
  <c r="AO34" i="103" s="1"/>
  <c r="D445" i="89"/>
  <c r="G445" i="89" s="1"/>
  <c r="AI37" i="103"/>
  <c r="AV37" i="103" s="1"/>
  <c r="D200" i="89"/>
  <c r="G200" i="89" s="1"/>
  <c r="AI25" i="103"/>
  <c r="AV25" i="103" s="1"/>
  <c r="D481" i="89"/>
  <c r="G481" i="89" s="1"/>
  <c r="AD39" i="103"/>
  <c r="AQ39" i="103" s="1"/>
  <c r="D523" i="89"/>
  <c r="G523" i="89" s="1"/>
  <c r="AD41" i="103"/>
  <c r="D568" i="89"/>
  <c r="G568" i="89" s="1"/>
  <c r="AI43" i="103"/>
  <c r="AV43" i="103" s="1"/>
  <c r="D505" i="89"/>
  <c r="G505" i="89" s="1"/>
  <c r="AH40" i="103"/>
  <c r="AU40" i="103" s="1"/>
  <c r="D279" i="89"/>
  <c r="G279" i="89" s="1"/>
  <c r="AG29" i="103"/>
  <c r="AT29" i="103" s="1"/>
  <c r="D196" i="89"/>
  <c r="G196" i="89" s="1"/>
  <c r="AE25" i="103"/>
  <c r="AR25" i="103" s="1"/>
  <c r="D138" i="89"/>
  <c r="AI22" i="103"/>
  <c r="D132" i="89"/>
  <c r="AC22" i="103"/>
  <c r="D197" i="89"/>
  <c r="G197" i="89" s="1"/>
  <c r="AF25" i="103"/>
  <c r="AS25" i="103" s="1"/>
  <c r="D300" i="89"/>
  <c r="G300" i="89" s="1"/>
  <c r="AG30" i="103"/>
  <c r="AT30" i="103" s="1"/>
  <c r="AG9" i="103"/>
  <c r="AG8" i="103"/>
  <c r="D236" i="89"/>
  <c r="G236" i="89" s="1"/>
  <c r="AE27" i="103"/>
  <c r="AR27" i="103" s="1"/>
  <c r="D178" i="89"/>
  <c r="G178" i="89" s="1"/>
  <c r="AI24" i="103"/>
  <c r="AV24" i="103" s="1"/>
  <c r="D624" i="89"/>
  <c r="G624" i="89" s="1"/>
  <c r="AD46" i="103"/>
  <c r="AQ46" i="103" s="1"/>
  <c r="D301" i="89"/>
  <c r="G301" i="89" s="1"/>
  <c r="AH30" i="103"/>
  <c r="AU30" i="103" s="1"/>
  <c r="D322" i="89"/>
  <c r="G322" i="89" s="1"/>
  <c r="AI31" i="103"/>
  <c r="D135" i="89"/>
  <c r="AF22" i="103"/>
  <c r="D114" i="89"/>
  <c r="AF21" i="103"/>
  <c r="D298" i="89"/>
  <c r="G298" i="89" s="1"/>
  <c r="AE30" i="103"/>
  <c r="AR30" i="103" s="1"/>
  <c r="D397" i="89"/>
  <c r="G397" i="89" s="1"/>
  <c r="AB35" i="103"/>
  <c r="AO35" i="103" s="1"/>
  <c r="D89" i="89"/>
  <c r="AB20" i="103"/>
  <c r="D417" i="89"/>
  <c r="G417" i="89" s="1"/>
  <c r="AB36" i="103"/>
  <c r="AO36" i="103" s="1"/>
  <c r="D567" i="89"/>
  <c r="G567" i="89" s="1"/>
  <c r="AH43" i="103"/>
  <c r="AU43" i="103" s="1"/>
  <c r="D240" i="89"/>
  <c r="G240" i="89" s="1"/>
  <c r="AI27" i="103"/>
  <c r="AV27" i="103" s="1"/>
  <c r="D364" i="89"/>
  <c r="G364" i="89" s="1"/>
  <c r="AI33" i="103"/>
  <c r="AV33" i="103" s="1"/>
  <c r="D486" i="89"/>
  <c r="G486" i="89" s="1"/>
  <c r="AI39" i="103"/>
  <c r="AV39" i="103" s="1"/>
  <c r="D528" i="89"/>
  <c r="G528" i="89" s="1"/>
  <c r="AI41" i="103"/>
  <c r="D216" i="89"/>
  <c r="G216" i="89" s="1"/>
  <c r="AE26" i="103"/>
  <c r="AR26" i="103" s="1"/>
  <c r="D199" i="89"/>
  <c r="G199" i="89" s="1"/>
  <c r="AH25" i="103"/>
  <c r="AU25" i="103" s="1"/>
  <c r="D424" i="89"/>
  <c r="G424" i="89" s="1"/>
  <c r="AI36" i="103"/>
  <c r="AV36" i="103" s="1"/>
  <c r="D235" i="89"/>
  <c r="G235" i="89" s="1"/>
  <c r="AD27" i="103"/>
  <c r="AQ27" i="103" s="1"/>
  <c r="D217" i="89"/>
  <c r="G217" i="89" s="1"/>
  <c r="AF26" i="103"/>
  <c r="AS26" i="103" s="1"/>
  <c r="D524" i="89"/>
  <c r="G524" i="89" s="1"/>
  <c r="AE41" i="103"/>
  <c r="AR41" i="103" s="1"/>
  <c r="D194" i="89"/>
  <c r="G194" i="89" s="1"/>
  <c r="AC25" i="103"/>
  <c r="AP25" i="103" s="1"/>
  <c r="D278" i="89"/>
  <c r="G278" i="89" s="1"/>
  <c r="AF29" i="103"/>
  <c r="AS29" i="103" s="1"/>
  <c r="H13" i="104"/>
  <c r="D584" i="89"/>
  <c r="G584" i="89" s="1"/>
  <c r="AD44" i="103"/>
  <c r="AQ44" i="103" s="1"/>
  <c r="D239" i="89"/>
  <c r="G239" i="89" s="1"/>
  <c r="AH27" i="103"/>
  <c r="AU27" i="103" s="1"/>
  <c r="D254" i="89"/>
  <c r="G254" i="89" s="1"/>
  <c r="AC28" i="103"/>
  <c r="AP28" i="103" s="1"/>
  <c r="D363" i="89"/>
  <c r="G363" i="89" s="1"/>
  <c r="AH33" i="103"/>
  <c r="AU33" i="103" s="1"/>
  <c r="D319" i="89"/>
  <c r="G319" i="89" s="1"/>
  <c r="AF31" i="103"/>
  <c r="AS31" i="103" s="1"/>
  <c r="X11" i="103"/>
  <c r="X10" i="103"/>
  <c r="D335" i="89"/>
  <c r="G335" i="89" s="1"/>
  <c r="AB32" i="103"/>
  <c r="AO32" i="103" s="1"/>
  <c r="D177" i="89"/>
  <c r="G177" i="89" s="1"/>
  <c r="AH24" i="103"/>
  <c r="AU24" i="103" s="1"/>
  <c r="D588" i="89"/>
  <c r="G588" i="89" s="1"/>
  <c r="AH44" i="103"/>
  <c r="AU44" i="103" s="1"/>
  <c r="D195" i="89"/>
  <c r="G195" i="89" s="1"/>
  <c r="AD25" i="103"/>
  <c r="AQ25" i="103" s="1"/>
  <c r="D562" i="89"/>
  <c r="G562" i="89" s="1"/>
  <c r="AC43" i="103"/>
  <c r="AP43" i="103" s="1"/>
  <c r="D565" i="89"/>
  <c r="G565" i="89" s="1"/>
  <c r="AF43" i="103"/>
  <c r="AS43" i="103" s="1"/>
  <c r="V11" i="103"/>
  <c r="V10" i="103"/>
  <c r="D110" i="89"/>
  <c r="AB21" i="103"/>
  <c r="D438" i="89"/>
  <c r="G438" i="89" s="1"/>
  <c r="AB37" i="103"/>
  <c r="AO37" i="103" s="1"/>
  <c r="AB9" i="103"/>
  <c r="AB8" i="103"/>
  <c r="D131" i="89"/>
  <c r="AB22" i="103"/>
  <c r="D459" i="89"/>
  <c r="G459" i="89" s="1"/>
  <c r="AB38" i="103"/>
  <c r="AO38" i="103" s="1"/>
  <c r="D609" i="89"/>
  <c r="G609" i="89" s="1"/>
  <c r="AI45" i="103"/>
  <c r="AV45" i="103" s="1"/>
  <c r="D71" i="87"/>
  <c r="AD15" i="103"/>
  <c r="D219" i="89"/>
  <c r="G219" i="89" s="1"/>
  <c r="AH26" i="103"/>
  <c r="AU26" i="103" s="1"/>
  <c r="D92" i="89"/>
  <c r="AE20" i="103"/>
  <c r="D338" i="89"/>
  <c r="G338" i="89" s="1"/>
  <c r="AE32" i="103"/>
  <c r="AR32" i="103" s="1"/>
  <c r="D116" i="89"/>
  <c r="AH21" i="103"/>
  <c r="D625" i="89"/>
  <c r="G625" i="89" s="1"/>
  <c r="AE46" i="103"/>
  <c r="AR46" i="103" s="1"/>
  <c r="D460" i="89"/>
  <c r="G460" i="89" s="1"/>
  <c r="AC38" i="103"/>
  <c r="D299" i="89"/>
  <c r="G299" i="89" s="1"/>
  <c r="AF30" i="103"/>
  <c r="AS30" i="103" s="1"/>
  <c r="D220" i="89"/>
  <c r="G220" i="89" s="1"/>
  <c r="AI26" i="103"/>
  <c r="AV26" i="103" s="1"/>
  <c r="D255" i="89"/>
  <c r="G255" i="89" s="1"/>
  <c r="AD28" i="103"/>
  <c r="AQ28" i="103" s="1"/>
  <c r="D544" i="89"/>
  <c r="G544" i="89" s="1"/>
  <c r="AF42" i="103"/>
  <c r="AS42" i="103" s="1"/>
  <c r="D256" i="89"/>
  <c r="G256" i="89" s="1"/>
  <c r="AE28" i="103"/>
  <c r="AR28" i="103" s="1"/>
  <c r="D339" i="89"/>
  <c r="G339" i="89" s="1"/>
  <c r="AF32" i="103"/>
  <c r="AS32" i="103" s="1"/>
  <c r="D623" i="89"/>
  <c r="G623" i="89" s="1"/>
  <c r="AC46" i="103"/>
  <c r="AP46" i="103" s="1"/>
  <c r="D276" i="89"/>
  <c r="G276" i="89" s="1"/>
  <c r="AD29" i="103"/>
  <c r="AQ29" i="103" s="1"/>
  <c r="D257" i="89"/>
  <c r="G257" i="89" s="1"/>
  <c r="AF28" i="103"/>
  <c r="AS28" i="103" s="1"/>
  <c r="D381" i="89"/>
  <c r="G381" i="89" s="1"/>
  <c r="AF34" i="103"/>
  <c r="AS34" i="103" s="1"/>
  <c r="R11" i="103"/>
  <c r="D502" i="89"/>
  <c r="G502" i="89" s="1"/>
  <c r="AE40" i="103"/>
  <c r="AR40" i="103" s="1"/>
  <c r="AF9" i="103"/>
  <c r="AS9" i="103" s="1"/>
  <c r="AF8" i="103"/>
  <c r="D133" i="89"/>
  <c r="AD22" i="103"/>
  <c r="D175" i="89"/>
  <c r="G175" i="89" s="1"/>
  <c r="AF24" i="103"/>
  <c r="AS24" i="103" s="1"/>
  <c r="D151" i="89"/>
  <c r="AB23" i="103"/>
  <c r="D171" i="89"/>
  <c r="G171" i="89" s="1"/>
  <c r="AB24" i="103"/>
  <c r="AO24" i="103" s="1"/>
  <c r="D646" i="89"/>
  <c r="G646" i="89" s="1"/>
  <c r="AD47" i="103"/>
  <c r="AQ47" i="103" s="1"/>
  <c r="D134" i="89"/>
  <c r="AE22" i="103"/>
  <c r="D95" i="89"/>
  <c r="AH20" i="103"/>
  <c r="D341" i="89"/>
  <c r="G341" i="89" s="1"/>
  <c r="AH32" i="103"/>
  <c r="AU32" i="103" s="1"/>
  <c r="D500" i="89"/>
  <c r="G500" i="89" s="1"/>
  <c r="AC40" i="103"/>
  <c r="AP40" i="103" s="1"/>
  <c r="D547" i="89"/>
  <c r="G547" i="89" s="1"/>
  <c r="AI42" i="103"/>
  <c r="AV42" i="103" s="1"/>
  <c r="D380" i="89"/>
  <c r="G380" i="89" s="1"/>
  <c r="AE34" i="103"/>
  <c r="AR34" i="103" s="1"/>
  <c r="D626" i="89"/>
  <c r="G626" i="89" s="1"/>
  <c r="AF46" i="103"/>
  <c r="AS46" i="103" s="1"/>
  <c r="D483" i="89"/>
  <c r="G483" i="89" s="1"/>
  <c r="AF39" i="103"/>
  <c r="AS39" i="103" s="1"/>
  <c r="D193" i="89"/>
  <c r="G193" i="89" s="1"/>
  <c r="AB25" i="103"/>
  <c r="AO25" i="103" s="1"/>
  <c r="D521" i="89"/>
  <c r="G521" i="89" s="1"/>
  <c r="AB41" i="103"/>
  <c r="AO41" i="103" s="1"/>
  <c r="D213" i="89"/>
  <c r="G213" i="89" s="1"/>
  <c r="AB26" i="103"/>
  <c r="AO26" i="103" s="1"/>
  <c r="D540" i="89"/>
  <c r="G540" i="89" s="1"/>
  <c r="AB42" i="103"/>
  <c r="AO42" i="103" s="1"/>
  <c r="D404" i="89"/>
  <c r="G404" i="89" s="1"/>
  <c r="AI35" i="103"/>
  <c r="D651" i="89"/>
  <c r="G651" i="89" s="1"/>
  <c r="AI47" i="103"/>
  <c r="AV47" i="103" s="1"/>
  <c r="D137" i="89"/>
  <c r="AH22" i="103"/>
  <c r="D462" i="89"/>
  <c r="G462" i="89" s="1"/>
  <c r="AE38" i="103"/>
  <c r="AR38" i="103" s="1"/>
  <c r="D546" i="89"/>
  <c r="G546" i="89" s="1"/>
  <c r="AH42" i="103"/>
  <c r="AU42" i="103" s="1"/>
  <c r="D96" i="89"/>
  <c r="AI20" i="103"/>
  <c r="D361" i="89"/>
  <c r="G361" i="89" s="1"/>
  <c r="AF33" i="103"/>
  <c r="AS33" i="103" s="1"/>
  <c r="D503" i="89"/>
  <c r="G503" i="89" s="1"/>
  <c r="AF40" i="103"/>
  <c r="AS40" i="103" s="1"/>
  <c r="D418" i="89"/>
  <c r="G418" i="89" s="1"/>
  <c r="AC36" i="103"/>
  <c r="AP36" i="103" s="1"/>
  <c r="D383" i="89"/>
  <c r="G383" i="89" s="1"/>
  <c r="AH34" i="103"/>
  <c r="AU34" i="103" s="1"/>
  <c r="D173" i="89"/>
  <c r="G173" i="89" s="1"/>
  <c r="AD24" i="103"/>
  <c r="AQ24" i="103" s="1"/>
  <c r="D112" i="89"/>
  <c r="AD21" i="103"/>
  <c r="D316" i="89"/>
  <c r="G316" i="89" s="1"/>
  <c r="AC31" i="103"/>
  <c r="D504" i="89"/>
  <c r="G504" i="89" s="1"/>
  <c r="AG40" i="103"/>
  <c r="AT40" i="103" s="1"/>
  <c r="D315" i="89"/>
  <c r="G315" i="89" s="1"/>
  <c r="AB31" i="103"/>
  <c r="AO31" i="103" s="1"/>
  <c r="D342" i="89"/>
  <c r="G342" i="89" s="1"/>
  <c r="AI32" i="103"/>
  <c r="AV32" i="103" s="1"/>
  <c r="D423" i="89"/>
  <c r="G423" i="89" s="1"/>
  <c r="AH36" i="103"/>
  <c r="AU36" i="103" s="1"/>
  <c r="D479" i="89"/>
  <c r="G479" i="89" s="1"/>
  <c r="AB39" i="103"/>
  <c r="AO39" i="103" s="1"/>
  <c r="D399" i="89"/>
  <c r="G399" i="89" s="1"/>
  <c r="AD35" i="103"/>
  <c r="AQ35" i="103" s="1"/>
  <c r="D604" i="89"/>
  <c r="G604" i="89" s="1"/>
  <c r="AD45" i="103"/>
  <c r="AQ45" i="103" s="1"/>
  <c r="D587" i="89"/>
  <c r="G587" i="89" s="1"/>
  <c r="AG44" i="103"/>
  <c r="AT44" i="103" s="1"/>
  <c r="D543" i="89"/>
  <c r="G543" i="89" s="1"/>
  <c r="AE42" i="103"/>
  <c r="AR42" i="103" s="1"/>
  <c r="D302" i="89"/>
  <c r="G302" i="89" s="1"/>
  <c r="AI30" i="103"/>
  <c r="AV30" i="103" s="1"/>
  <c r="D320" i="89"/>
  <c r="G320" i="89" s="1"/>
  <c r="AG31" i="103"/>
  <c r="AT31" i="103" s="1"/>
  <c r="D233" i="89"/>
  <c r="G233" i="89" s="1"/>
  <c r="AB27" i="103"/>
  <c r="AO27" i="103" s="1"/>
  <c r="D561" i="89"/>
  <c r="G561" i="89" s="1"/>
  <c r="AB43" i="103"/>
  <c r="AO43" i="103" s="1"/>
  <c r="D253" i="89"/>
  <c r="G253" i="89" s="1"/>
  <c r="AB28" i="103"/>
  <c r="AO28" i="103" s="1"/>
  <c r="AE9" i="103"/>
  <c r="AE8" i="103"/>
  <c r="D464" i="89"/>
  <c r="G464" i="89" s="1"/>
  <c r="AG38" i="103"/>
  <c r="AT38" i="103" s="1"/>
  <c r="D465" i="89"/>
  <c r="G465" i="89" s="1"/>
  <c r="AH38" i="103"/>
  <c r="AU38" i="103" s="1"/>
  <c r="D403" i="89"/>
  <c r="G403" i="89" s="1"/>
  <c r="AH35" i="103"/>
  <c r="AU35" i="103" s="1"/>
  <c r="D419" i="89"/>
  <c r="G419" i="89" s="1"/>
  <c r="AD36" i="103"/>
  <c r="AQ36" i="103" s="1"/>
  <c r="D526" i="89"/>
  <c r="G526" i="89" s="1"/>
  <c r="AG41" i="103"/>
  <c r="AT41" i="103" s="1"/>
  <c r="D603" i="89"/>
  <c r="G603" i="89" s="1"/>
  <c r="AC45" i="103"/>
  <c r="AP45" i="103" s="1"/>
  <c r="D72" i="87"/>
  <c r="AE15" i="103"/>
  <c r="D542" i="89"/>
  <c r="G542" i="89" s="1"/>
  <c r="AD42" i="103"/>
  <c r="AQ42" i="103" s="1"/>
  <c r="D70" i="87"/>
  <c r="AC15" i="103"/>
  <c r="D154" i="89"/>
  <c r="AE23" i="103"/>
  <c r="D402" i="89"/>
  <c r="G402" i="89" s="1"/>
  <c r="AG35" i="103"/>
  <c r="AT35" i="103" s="1"/>
  <c r="D136" i="89"/>
  <c r="AG22" i="103"/>
  <c r="D378" i="89"/>
  <c r="G378" i="89" s="1"/>
  <c r="AC34" i="103"/>
  <c r="AP34" i="103" s="1"/>
  <c r="D90" i="89"/>
  <c r="AC20" i="103"/>
  <c r="D525" i="89"/>
  <c r="G525" i="89" s="1"/>
  <c r="AF41" i="103"/>
  <c r="AS41" i="103" s="1"/>
  <c r="U10" i="103"/>
  <c r="U11" i="103"/>
  <c r="D158" i="89"/>
  <c r="AI23" i="103"/>
  <c r="D563" i="89"/>
  <c r="G563" i="89" s="1"/>
  <c r="AD43" i="103"/>
  <c r="AQ43" i="103" s="1"/>
  <c r="D499" i="89"/>
  <c r="G499" i="89" s="1"/>
  <c r="AB40" i="103"/>
  <c r="AO40" i="103" s="1"/>
  <c r="D629" i="89"/>
  <c r="G629" i="89" s="1"/>
  <c r="AI46" i="103"/>
  <c r="AV46" i="103" s="1"/>
  <c r="D627" i="89"/>
  <c r="G627" i="89" s="1"/>
  <c r="AG46" i="103"/>
  <c r="AT46" i="103" s="1"/>
  <c r="D260" i="89"/>
  <c r="G260" i="89" s="1"/>
  <c r="AI28" i="103"/>
  <c r="AV28" i="103" s="1"/>
  <c r="D384" i="89"/>
  <c r="G384" i="89" s="1"/>
  <c r="AI34" i="103"/>
  <c r="AV34" i="103" s="1"/>
  <c r="D582" i="89"/>
  <c r="G582" i="89" s="1"/>
  <c r="AB44" i="103"/>
  <c r="AO44" i="103" s="1"/>
  <c r="D274" i="89"/>
  <c r="AB29" i="103"/>
  <c r="AO29" i="103" s="1"/>
  <c r="D602" i="89"/>
  <c r="G602" i="89" s="1"/>
  <c r="AB45" i="103"/>
  <c r="AO45" i="103" s="1"/>
  <c r="D295" i="89"/>
  <c r="G295" i="89" s="1"/>
  <c r="AB30" i="103"/>
  <c r="AO30" i="103" s="1"/>
  <c r="D622" i="89"/>
  <c r="G622" i="89" s="1"/>
  <c r="AB46" i="103"/>
  <c r="AO46" i="103" s="1"/>
  <c r="D117" i="89"/>
  <c r="AI21" i="103"/>
  <c r="AH9" i="103"/>
  <c r="AH8" i="103"/>
  <c r="D281" i="89"/>
  <c r="G281" i="89" s="1"/>
  <c r="AI29" i="103"/>
  <c r="AV29" i="103" s="1"/>
  <c r="D440" i="89"/>
  <c r="G440" i="89" s="1"/>
  <c r="AD37" i="103"/>
  <c r="AQ37" i="103" s="1"/>
  <c r="D174" i="89"/>
  <c r="G174" i="89" s="1"/>
  <c r="AE24" i="103"/>
  <c r="AR24" i="103" s="1"/>
  <c r="D420" i="89"/>
  <c r="G420" i="89" s="1"/>
  <c r="AE36" i="103"/>
  <c r="AR36" i="103" s="1"/>
  <c r="D585" i="89"/>
  <c r="G585" i="89" s="1"/>
  <c r="AE44" i="103"/>
  <c r="AR44" i="103" s="1"/>
  <c r="D115" i="89"/>
  <c r="AG21" i="103"/>
  <c r="D234" i="89"/>
  <c r="G234" i="89" s="1"/>
  <c r="AC27" i="103"/>
  <c r="AP27" i="103" s="1"/>
  <c r="D645" i="89"/>
  <c r="G645" i="89" s="1"/>
  <c r="AC47" i="103"/>
  <c r="AP47" i="103" s="1"/>
  <c r="AD9" i="103"/>
  <c r="AQ9" i="103" s="1"/>
  <c r="AD8" i="103"/>
  <c r="D564" i="89"/>
  <c r="G564" i="89" s="1"/>
  <c r="AE43" i="103"/>
  <c r="AR43" i="103" s="1"/>
  <c r="D111" i="89"/>
  <c r="AC21" i="103"/>
  <c r="D157" i="89"/>
  <c r="AH23" i="103"/>
  <c r="D172" i="89"/>
  <c r="G172" i="89" s="1"/>
  <c r="AC24" i="103"/>
  <c r="D522" i="89"/>
  <c r="G522" i="89" s="1"/>
  <c r="AC41" i="103"/>
  <c r="D93" i="89"/>
  <c r="AF20" i="103"/>
  <c r="D545" i="89"/>
  <c r="G545" i="89" s="1"/>
  <c r="AG42" i="103"/>
  <c r="AT42" i="103" s="1"/>
  <c r="BF15" i="15"/>
  <c r="AJ12" i="103" s="1"/>
  <c r="BF16" i="15"/>
  <c r="AJ13" i="103" s="1"/>
  <c r="BF17" i="15"/>
  <c r="N14" i="103" s="1"/>
  <c r="BF22" i="15"/>
  <c r="AJ18" i="103" s="1"/>
  <c r="BF18" i="15"/>
  <c r="AJ14" i="103" s="1"/>
  <c r="BF13" i="15"/>
  <c r="AJ11" i="103" s="1"/>
  <c r="BF19" i="15"/>
  <c r="AJ15" i="103" s="1"/>
  <c r="BF23" i="15"/>
  <c r="AJ19" i="103" s="1"/>
  <c r="BF14" i="15"/>
  <c r="BF11" i="15"/>
  <c r="AJ10" i="103" s="1"/>
  <c r="BF20" i="15"/>
  <c r="AJ16" i="103" s="1"/>
  <c r="BF21" i="15"/>
  <c r="AJ17" i="103" s="1"/>
  <c r="BF5" i="15"/>
  <c r="AJ4" i="103" s="1"/>
  <c r="BF6" i="15"/>
  <c r="AJ5" i="103" s="1"/>
  <c r="BF10" i="15"/>
  <c r="BF46" i="15"/>
  <c r="BF7" i="15"/>
  <c r="AJ6" i="103" s="1"/>
  <c r="BF12" i="15"/>
  <c r="BF9" i="15"/>
  <c r="BF31" i="15"/>
  <c r="AJ27" i="103" s="1"/>
  <c r="AW27" i="103" s="1"/>
  <c r="BF47" i="15"/>
  <c r="BF30" i="15"/>
  <c r="AJ26" i="103" s="1"/>
  <c r="AW26" i="103" s="1"/>
  <c r="BF32" i="15"/>
  <c r="BF24" i="15"/>
  <c r="AJ20" i="103" s="1"/>
  <c r="BF35" i="15"/>
  <c r="BF36" i="15"/>
  <c r="BF25" i="15"/>
  <c r="AJ21" i="103" s="1"/>
  <c r="BF34" i="15"/>
  <c r="BF41" i="15"/>
  <c r="BF44" i="15"/>
  <c r="BF29" i="15"/>
  <c r="AJ25" i="103" s="1"/>
  <c r="AW25" i="103" s="1"/>
  <c r="BF38" i="15"/>
  <c r="BF40" i="15"/>
  <c r="BF37" i="15"/>
  <c r="BF39" i="15"/>
  <c r="BF49" i="15"/>
  <c r="BF33" i="15"/>
  <c r="BF50" i="15"/>
  <c r="BF48" i="15"/>
  <c r="BF27" i="15"/>
  <c r="AJ23" i="103" s="1"/>
  <c r="BF45" i="15"/>
  <c r="BF43" i="15"/>
  <c r="BF28" i="15"/>
  <c r="AJ24" i="103" s="1"/>
  <c r="AW24" i="103" s="1"/>
  <c r="BF42" i="15"/>
  <c r="BF26" i="15"/>
  <c r="AJ22" i="103" s="1"/>
  <c r="BF51" i="15"/>
  <c r="AU9" i="103" l="1"/>
  <c r="J8" i="104" s="1"/>
  <c r="Y14" i="103"/>
  <c r="AW14" i="103"/>
  <c r="L13" i="104" s="1"/>
  <c r="H8" i="104"/>
  <c r="AR9" i="103"/>
  <c r="G8" i="104" s="1"/>
  <c r="AT9" i="103"/>
  <c r="I8" i="104" s="1"/>
  <c r="AO9" i="103"/>
  <c r="D8" i="104" s="1"/>
  <c r="F8" i="104"/>
  <c r="N11" i="103"/>
  <c r="AW11" i="103" s="1"/>
  <c r="N10" i="103"/>
  <c r="AW10" i="103" s="1"/>
  <c r="I10" i="104"/>
  <c r="I9" i="104"/>
  <c r="K9" i="104"/>
  <c r="C112" i="84"/>
  <c r="E88" i="84"/>
  <c r="D272" i="89"/>
  <c r="G272" i="89" s="1"/>
  <c r="D477" i="89"/>
  <c r="G477" i="89" s="1"/>
  <c r="D600" i="89"/>
  <c r="G600" i="89" s="1"/>
  <c r="D231" i="89"/>
  <c r="G231" i="89" s="1"/>
  <c r="D169" i="89"/>
  <c r="D211" i="89"/>
  <c r="G211" i="89" s="1"/>
  <c r="D375" i="89"/>
  <c r="G375" i="89" s="1"/>
  <c r="D538" i="89"/>
  <c r="G538" i="89" s="1"/>
  <c r="D457" i="89"/>
  <c r="G457" i="89" s="1"/>
  <c r="D251" i="89"/>
  <c r="G251" i="89" s="1"/>
  <c r="D497" i="89"/>
  <c r="G497" i="89" s="1"/>
  <c r="E10" i="104"/>
  <c r="G274" i="89"/>
  <c r="D191" i="89"/>
  <c r="D642" i="89"/>
  <c r="G642" i="89" s="1"/>
  <c r="BG51" i="15"/>
  <c r="AJ47" i="103"/>
  <c r="AW47" i="103" s="1"/>
  <c r="BG50" i="15"/>
  <c r="AJ46" i="103"/>
  <c r="AW46" i="103" s="1"/>
  <c r="BG44" i="15"/>
  <c r="AJ40" i="103"/>
  <c r="AW40" i="103" s="1"/>
  <c r="O10" i="103"/>
  <c r="D559" i="89"/>
  <c r="G559" i="89" s="1"/>
  <c r="BG33" i="15"/>
  <c r="AJ29" i="103"/>
  <c r="AW29" i="103" s="1"/>
  <c r="BG41" i="15"/>
  <c r="AJ37" i="103"/>
  <c r="AW37" i="103" s="1"/>
  <c r="BG47" i="15"/>
  <c r="AJ43" i="103"/>
  <c r="AW43" i="103" s="1"/>
  <c r="H9" i="104"/>
  <c r="BG34" i="15"/>
  <c r="AJ30" i="103"/>
  <c r="AW30" i="103" s="1"/>
  <c r="R10" i="103"/>
  <c r="E9" i="104"/>
  <c r="N9" i="103"/>
  <c r="BG42" i="15"/>
  <c r="AJ38" i="103"/>
  <c r="AW38" i="103" s="1"/>
  <c r="BG39" i="15"/>
  <c r="AJ35" i="103"/>
  <c r="AW35" i="103" s="1"/>
  <c r="D313" i="89"/>
  <c r="G313" i="89" s="1"/>
  <c r="D519" i="89"/>
  <c r="G519" i="89" s="1"/>
  <c r="BG43" i="15"/>
  <c r="AJ39" i="103"/>
  <c r="AW39" i="103" s="1"/>
  <c r="BG37" i="15"/>
  <c r="AJ33" i="103"/>
  <c r="AW33" i="103" s="1"/>
  <c r="BG36" i="15"/>
  <c r="AJ32" i="103"/>
  <c r="AW32" i="103" s="1"/>
  <c r="BG49" i="15"/>
  <c r="AJ45" i="103"/>
  <c r="AW45" i="103" s="1"/>
  <c r="D395" i="89"/>
  <c r="G395" i="89" s="1"/>
  <c r="D415" i="89"/>
  <c r="G415" i="89" s="1"/>
  <c r="BG45" i="15"/>
  <c r="AJ41" i="103"/>
  <c r="AW41" i="103" s="1"/>
  <c r="BG40" i="15"/>
  <c r="AJ36" i="103"/>
  <c r="AW36" i="103" s="1"/>
  <c r="BG35" i="15"/>
  <c r="AJ31" i="103"/>
  <c r="AW31" i="103" s="1"/>
  <c r="K10" i="104"/>
  <c r="D355" i="89"/>
  <c r="G355" i="89" s="1"/>
  <c r="D436" i="89"/>
  <c r="G436" i="89" s="1"/>
  <c r="D333" i="89"/>
  <c r="G333" i="89" s="1"/>
  <c r="D293" i="89"/>
  <c r="G293" i="89" s="1"/>
  <c r="D580" i="89"/>
  <c r="G580" i="89" s="1"/>
  <c r="BG38" i="15"/>
  <c r="AJ34" i="103"/>
  <c r="AW34" i="103" s="1"/>
  <c r="BG46" i="15"/>
  <c r="AJ42" i="103"/>
  <c r="AW42" i="103" s="1"/>
  <c r="P10" i="103"/>
  <c r="H10" i="104"/>
  <c r="O11" i="103"/>
  <c r="D620" i="89"/>
  <c r="G620" i="89" s="1"/>
  <c r="BG48" i="15"/>
  <c r="AJ44" i="103"/>
  <c r="AW44" i="103" s="1"/>
  <c r="BG32" i="15"/>
  <c r="AJ28" i="103"/>
  <c r="AW28" i="103" s="1"/>
  <c r="AJ9" i="103"/>
  <c r="AJ8" i="103"/>
  <c r="P11" i="103"/>
  <c r="AV52" i="82"/>
  <c r="AW52" i="82"/>
  <c r="AX52" i="82"/>
  <c r="AY52" i="82"/>
  <c r="AZ52" i="82"/>
  <c r="BA52" i="82"/>
  <c r="BB52" i="82"/>
  <c r="BC52" i="82"/>
  <c r="AV53" i="82"/>
  <c r="AW53" i="82"/>
  <c r="AX53" i="82"/>
  <c r="AY53" i="82"/>
  <c r="AZ53" i="82"/>
  <c r="BA53" i="82"/>
  <c r="BB53" i="82"/>
  <c r="BC53" i="82"/>
  <c r="AV54" i="82"/>
  <c r="AW54" i="82"/>
  <c r="AX54" i="82"/>
  <c r="AY54" i="82"/>
  <c r="AZ54" i="82"/>
  <c r="BA54" i="82"/>
  <c r="BB54" i="82"/>
  <c r="BC54" i="82"/>
  <c r="AV55" i="82"/>
  <c r="AW55" i="82"/>
  <c r="AX55" i="82"/>
  <c r="AY55" i="82"/>
  <c r="AZ55" i="82"/>
  <c r="BA55" i="82"/>
  <c r="BB55" i="82"/>
  <c r="BC55" i="82"/>
  <c r="AV56" i="82"/>
  <c r="AW56" i="82"/>
  <c r="AX56" i="82"/>
  <c r="AY56" i="82"/>
  <c r="AZ56" i="82"/>
  <c r="BA56" i="82"/>
  <c r="BB56" i="82"/>
  <c r="BC56" i="82"/>
  <c r="AV57" i="82"/>
  <c r="AW57" i="82"/>
  <c r="AX57" i="82"/>
  <c r="AY57" i="82"/>
  <c r="AZ57" i="82"/>
  <c r="BA57" i="82"/>
  <c r="BB57" i="82"/>
  <c r="BC57" i="82"/>
  <c r="AV58" i="82"/>
  <c r="AW58" i="82"/>
  <c r="AX58" i="82"/>
  <c r="AY58" i="82"/>
  <c r="AZ58" i="82"/>
  <c r="BA58" i="82"/>
  <c r="BB58" i="82"/>
  <c r="BC58" i="82"/>
  <c r="AV59" i="82"/>
  <c r="AW59" i="82"/>
  <c r="AX59" i="82"/>
  <c r="AY59" i="82"/>
  <c r="AZ59" i="82"/>
  <c r="BA59" i="82"/>
  <c r="BB59" i="82"/>
  <c r="BC59" i="82"/>
  <c r="BD59" i="81"/>
  <c r="BC59" i="81"/>
  <c r="BB59" i="81"/>
  <c r="AZ59" i="81"/>
  <c r="AY59" i="81"/>
  <c r="AX59" i="81"/>
  <c r="AW59" i="81"/>
  <c r="AV59" i="81"/>
  <c r="BD58" i="81"/>
  <c r="BC58" i="81"/>
  <c r="BB58" i="81"/>
  <c r="AZ58" i="81"/>
  <c r="AY58" i="81"/>
  <c r="AX58" i="81"/>
  <c r="AW58" i="81"/>
  <c r="AV58" i="81"/>
  <c r="BD57" i="81"/>
  <c r="BC57" i="81"/>
  <c r="BB57" i="81"/>
  <c r="AZ57" i="81"/>
  <c r="AY57" i="81"/>
  <c r="AX57" i="81"/>
  <c r="AW57" i="81"/>
  <c r="AV57" i="81"/>
  <c r="BD56" i="81"/>
  <c r="BC56" i="81"/>
  <c r="BB56" i="81"/>
  <c r="AZ56" i="81"/>
  <c r="AY56" i="81"/>
  <c r="AX56" i="81"/>
  <c r="AW56" i="81"/>
  <c r="AV56" i="81"/>
  <c r="BD55" i="81"/>
  <c r="BC55" i="81"/>
  <c r="BB55" i="81"/>
  <c r="AZ55" i="81"/>
  <c r="AY55" i="81"/>
  <c r="AX55" i="81"/>
  <c r="AW55" i="81"/>
  <c r="AV55" i="81"/>
  <c r="BD54" i="81"/>
  <c r="BC54" i="81"/>
  <c r="BB54" i="81"/>
  <c r="AZ54" i="81"/>
  <c r="AY54" i="81"/>
  <c r="AX54" i="81"/>
  <c r="AW54" i="81"/>
  <c r="AV54" i="81"/>
  <c r="BD53" i="81"/>
  <c r="BC53" i="81"/>
  <c r="BB53" i="81"/>
  <c r="AZ53" i="81"/>
  <c r="AY53" i="81"/>
  <c r="AX53" i="81"/>
  <c r="AW53" i="81"/>
  <c r="AV53" i="81"/>
  <c r="BD52" i="81"/>
  <c r="BC52" i="81"/>
  <c r="BB52" i="81"/>
  <c r="AZ52" i="81"/>
  <c r="AY52" i="81"/>
  <c r="AX52" i="81"/>
  <c r="AW52" i="81"/>
  <c r="AV52" i="81"/>
  <c r="BD31" i="81"/>
  <c r="BC31" i="81"/>
  <c r="BB31" i="81"/>
  <c r="AZ31" i="81"/>
  <c r="AY31" i="81"/>
  <c r="AX31" i="81"/>
  <c r="AW31" i="81"/>
  <c r="AV31" i="81"/>
  <c r="BD30" i="81"/>
  <c r="BC30" i="81"/>
  <c r="BB30" i="81"/>
  <c r="AZ30" i="81"/>
  <c r="AY30" i="81"/>
  <c r="AX30" i="81"/>
  <c r="AW30" i="81"/>
  <c r="AV30" i="81"/>
  <c r="BD29" i="81"/>
  <c r="BC29" i="81"/>
  <c r="BB29" i="81"/>
  <c r="AZ29" i="81"/>
  <c r="AY29" i="81"/>
  <c r="AX29" i="81"/>
  <c r="AW29" i="81"/>
  <c r="AV29" i="81"/>
  <c r="BD28" i="81"/>
  <c r="BC28" i="81"/>
  <c r="BB28" i="81"/>
  <c r="AZ28" i="81"/>
  <c r="AY28" i="81"/>
  <c r="AX28" i="81"/>
  <c r="AW28" i="81"/>
  <c r="AV28" i="81"/>
  <c r="BD27" i="81"/>
  <c r="BC27" i="81"/>
  <c r="BB27" i="81"/>
  <c r="AZ27" i="81"/>
  <c r="AY27" i="81"/>
  <c r="AX27" i="81"/>
  <c r="AW27" i="81"/>
  <c r="AV27" i="81"/>
  <c r="BD26" i="81"/>
  <c r="BC26" i="81"/>
  <c r="BB26" i="81"/>
  <c r="AZ26" i="81"/>
  <c r="AY26" i="81"/>
  <c r="AX26" i="81"/>
  <c r="AW26" i="81"/>
  <c r="AV26" i="81"/>
  <c r="BD25" i="81"/>
  <c r="BC25" i="81"/>
  <c r="BB25" i="81"/>
  <c r="AZ25" i="81"/>
  <c r="AY25" i="81"/>
  <c r="AX25" i="81"/>
  <c r="AW25" i="81"/>
  <c r="AV25" i="81"/>
  <c r="BD24" i="81"/>
  <c r="BC24" i="81"/>
  <c r="BB24" i="81"/>
  <c r="AZ24" i="81"/>
  <c r="AY24" i="81"/>
  <c r="AX24" i="81"/>
  <c r="AW24" i="81"/>
  <c r="AV24" i="81"/>
  <c r="BD23" i="81"/>
  <c r="BC23" i="81"/>
  <c r="BB23" i="81"/>
  <c r="AZ23" i="81"/>
  <c r="AY23" i="81"/>
  <c r="AX23" i="81"/>
  <c r="AW23" i="81"/>
  <c r="AV23" i="81"/>
  <c r="BD22" i="81"/>
  <c r="BC22" i="81"/>
  <c r="BB22" i="81"/>
  <c r="AZ22" i="81"/>
  <c r="AY22" i="81"/>
  <c r="AX22" i="81"/>
  <c r="AW22" i="81"/>
  <c r="AV22" i="81"/>
  <c r="BD21" i="81"/>
  <c r="BC21" i="81"/>
  <c r="BB21" i="81"/>
  <c r="AZ21" i="81"/>
  <c r="AY21" i="81"/>
  <c r="AX21" i="81"/>
  <c r="AW21" i="81"/>
  <c r="AV21" i="81"/>
  <c r="BD20" i="81"/>
  <c r="BC20" i="81"/>
  <c r="BB20" i="81"/>
  <c r="AZ20" i="81"/>
  <c r="AY20" i="81"/>
  <c r="AX20" i="81"/>
  <c r="AW20" i="81"/>
  <c r="AV20" i="81"/>
  <c r="BD19" i="81"/>
  <c r="BC19" i="81"/>
  <c r="BB19" i="81"/>
  <c r="AZ19" i="81"/>
  <c r="AY19" i="81"/>
  <c r="AX19" i="81"/>
  <c r="AW19" i="81"/>
  <c r="AV19" i="81"/>
  <c r="BD18" i="81"/>
  <c r="BC18" i="81"/>
  <c r="BB18" i="81"/>
  <c r="AZ18" i="81"/>
  <c r="AY18" i="81"/>
  <c r="AX18" i="81"/>
  <c r="AW18" i="81"/>
  <c r="AV18" i="81"/>
  <c r="BD17" i="81"/>
  <c r="BC17" i="81"/>
  <c r="BB17" i="81"/>
  <c r="AZ17" i="81"/>
  <c r="AY17" i="81"/>
  <c r="AX17" i="81"/>
  <c r="AW17" i="81"/>
  <c r="AV17" i="81"/>
  <c r="BD16" i="81"/>
  <c r="BC16" i="81"/>
  <c r="BB16" i="81"/>
  <c r="AZ16" i="81"/>
  <c r="AY16" i="81"/>
  <c r="AX16" i="81"/>
  <c r="AW16" i="81"/>
  <c r="AV16" i="81"/>
  <c r="BD15" i="81"/>
  <c r="BC15" i="81"/>
  <c r="BB15" i="81"/>
  <c r="AZ15" i="81"/>
  <c r="AY15" i="81"/>
  <c r="AX15" i="81"/>
  <c r="AW15" i="81"/>
  <c r="AV15" i="81"/>
  <c r="BD14" i="81"/>
  <c r="BC14" i="81"/>
  <c r="BB14" i="81"/>
  <c r="AZ14" i="81"/>
  <c r="AY14" i="81"/>
  <c r="AX14" i="81"/>
  <c r="AW14" i="81"/>
  <c r="AV14" i="81"/>
  <c r="BD13" i="81"/>
  <c r="BC13" i="81"/>
  <c r="BB13" i="81"/>
  <c r="AZ13" i="81"/>
  <c r="AY13" i="81"/>
  <c r="AX13" i="81"/>
  <c r="AW13" i="81"/>
  <c r="AV13" i="81"/>
  <c r="BD12" i="81"/>
  <c r="BC12" i="81"/>
  <c r="BB12" i="81"/>
  <c r="AZ12" i="81"/>
  <c r="AY12" i="81"/>
  <c r="AX12" i="81"/>
  <c r="AW12" i="81"/>
  <c r="AV12" i="81"/>
  <c r="BD11" i="81"/>
  <c r="BC11" i="81"/>
  <c r="BB11" i="81"/>
  <c r="AZ11" i="81"/>
  <c r="AY11" i="81"/>
  <c r="AX11" i="81"/>
  <c r="AW11" i="81"/>
  <c r="AV11" i="81"/>
  <c r="BD10" i="81"/>
  <c r="BC10" i="81"/>
  <c r="BB10" i="81"/>
  <c r="AZ10" i="81"/>
  <c r="AY10" i="81"/>
  <c r="AX10" i="81"/>
  <c r="AW10" i="81"/>
  <c r="AV10" i="81"/>
  <c r="BD9" i="81"/>
  <c r="BC9" i="81"/>
  <c r="BB9" i="81"/>
  <c r="AZ9" i="81"/>
  <c r="AY9" i="81"/>
  <c r="AX9" i="81"/>
  <c r="AW9" i="81"/>
  <c r="AV9" i="81"/>
  <c r="BD7" i="81"/>
  <c r="BC7" i="81"/>
  <c r="BB7" i="81"/>
  <c r="AZ7" i="81"/>
  <c r="AY7" i="81"/>
  <c r="AX7" i="81"/>
  <c r="AW7" i="81"/>
  <c r="AV7" i="81"/>
  <c r="BD6" i="81"/>
  <c r="BC6" i="81"/>
  <c r="BB6" i="81"/>
  <c r="AZ6" i="81"/>
  <c r="AY6" i="81"/>
  <c r="AX6" i="81"/>
  <c r="AW6" i="81"/>
  <c r="AV6" i="81"/>
  <c r="BD5" i="81"/>
  <c r="BC5" i="81"/>
  <c r="BB5" i="81"/>
  <c r="AZ5" i="81"/>
  <c r="AY5" i="81"/>
  <c r="AX5" i="81"/>
  <c r="AW5" i="81"/>
  <c r="AV5" i="81"/>
  <c r="BD4" i="81"/>
  <c r="BC4" i="81"/>
  <c r="BB4" i="81"/>
  <c r="AZ4" i="81"/>
  <c r="AY4" i="81"/>
  <c r="AX4" i="81"/>
  <c r="AW4" i="81"/>
  <c r="AV4" i="81"/>
  <c r="BE59" i="82" l="1"/>
  <c r="BE54" i="82"/>
  <c r="BE57" i="82"/>
  <c r="BE55" i="82"/>
  <c r="BE52" i="82"/>
  <c r="BE56" i="82"/>
  <c r="BE58" i="82"/>
  <c r="BE53" i="82"/>
  <c r="BE52" i="81"/>
  <c r="BE53" i="81"/>
  <c r="BE54" i="81"/>
  <c r="BE55" i="81"/>
  <c r="BE56" i="81"/>
  <c r="BE58" i="81"/>
  <c r="BE59" i="81"/>
  <c r="BE57" i="81"/>
  <c r="BE6" i="81"/>
  <c r="BE7" i="81"/>
  <c r="BE9" i="81"/>
  <c r="BE10" i="81"/>
  <c r="BE11" i="81"/>
  <c r="BE12" i="81"/>
  <c r="BE13" i="81"/>
  <c r="BE14" i="81"/>
  <c r="BE15" i="81"/>
  <c r="BE16" i="81"/>
  <c r="BE17" i="81"/>
  <c r="BE18" i="81"/>
  <c r="BE19" i="81"/>
  <c r="BE20" i="81"/>
  <c r="BE21" i="81"/>
  <c r="BE22" i="81"/>
  <c r="BE23" i="81"/>
  <c r="BE24" i="81"/>
  <c r="BE25" i="81"/>
  <c r="BE26" i="81"/>
  <c r="BE27" i="81"/>
  <c r="BE28" i="81"/>
  <c r="BE29" i="81"/>
  <c r="BE30" i="81"/>
  <c r="BE31" i="81"/>
  <c r="BE5" i="81"/>
  <c r="BE4" i="81"/>
  <c r="Y9" i="103"/>
  <c r="AW9" i="103"/>
  <c r="L8" i="104" s="1"/>
  <c r="T11" i="103"/>
  <c r="G10" i="104"/>
  <c r="S10" i="103"/>
  <c r="F9" i="104"/>
  <c r="Q11" i="103"/>
  <c r="D10" i="104"/>
  <c r="W11" i="103"/>
  <c r="J10" i="104"/>
  <c r="S11" i="103"/>
  <c r="F10" i="104"/>
  <c r="T10" i="103"/>
  <c r="G9" i="104"/>
  <c r="Q10" i="103"/>
  <c r="D9" i="104"/>
  <c r="W10" i="103"/>
  <c r="J9" i="104"/>
  <c r="BD59" i="80"/>
  <c r="BC59" i="80"/>
  <c r="BB59" i="80"/>
  <c r="AZ59" i="80"/>
  <c r="AY59" i="80"/>
  <c r="AX59" i="80"/>
  <c r="AW59" i="80"/>
  <c r="AV59" i="80"/>
  <c r="BD58" i="80"/>
  <c r="BC58" i="80"/>
  <c r="BB58" i="80"/>
  <c r="AZ58" i="80"/>
  <c r="AY58" i="80"/>
  <c r="AX58" i="80"/>
  <c r="AW58" i="80"/>
  <c r="AV58" i="80"/>
  <c r="BD57" i="80"/>
  <c r="BC57" i="80"/>
  <c r="BB57" i="80"/>
  <c r="AZ57" i="80"/>
  <c r="AY57" i="80"/>
  <c r="AX57" i="80"/>
  <c r="AW57" i="80"/>
  <c r="AV57" i="80"/>
  <c r="BD56" i="80"/>
  <c r="BC56" i="80"/>
  <c r="BB56" i="80"/>
  <c r="AZ56" i="80"/>
  <c r="AY56" i="80"/>
  <c r="AX56" i="80"/>
  <c r="AW56" i="80"/>
  <c r="AV56" i="80"/>
  <c r="BD55" i="80"/>
  <c r="BC55" i="80"/>
  <c r="BB55" i="80"/>
  <c r="AZ55" i="80"/>
  <c r="AY55" i="80"/>
  <c r="AX55" i="80"/>
  <c r="AW55" i="80"/>
  <c r="AV55" i="80"/>
  <c r="BD54" i="80"/>
  <c r="BC54" i="80"/>
  <c r="BB54" i="80"/>
  <c r="AZ54" i="80"/>
  <c r="AY54" i="80"/>
  <c r="AX54" i="80"/>
  <c r="AW54" i="80"/>
  <c r="AV54" i="80"/>
  <c r="BD53" i="80"/>
  <c r="BC53" i="80"/>
  <c r="BB53" i="80"/>
  <c r="AZ53" i="80"/>
  <c r="AY53" i="80"/>
  <c r="AX53" i="80"/>
  <c r="AW53" i="80"/>
  <c r="AV53" i="80"/>
  <c r="BD52" i="80"/>
  <c r="BC52" i="80"/>
  <c r="BB52" i="80"/>
  <c r="AZ52" i="80"/>
  <c r="AY52" i="80"/>
  <c r="AX52" i="80"/>
  <c r="AW52" i="80"/>
  <c r="AV52" i="80"/>
  <c r="BD31" i="80"/>
  <c r="BC31" i="80"/>
  <c r="BB31" i="80"/>
  <c r="AZ31" i="80"/>
  <c r="AY31" i="80"/>
  <c r="AX31" i="80"/>
  <c r="AW31" i="80"/>
  <c r="AV31" i="80"/>
  <c r="BD30" i="80"/>
  <c r="BC30" i="80"/>
  <c r="BB30" i="80"/>
  <c r="AZ30" i="80"/>
  <c r="AY30" i="80"/>
  <c r="AX30" i="80"/>
  <c r="AW30" i="80"/>
  <c r="AV30" i="80"/>
  <c r="BD29" i="80"/>
  <c r="BC29" i="80"/>
  <c r="BB29" i="80"/>
  <c r="AZ29" i="80"/>
  <c r="AY29" i="80"/>
  <c r="AX29" i="80"/>
  <c r="AW29" i="80"/>
  <c r="AV29" i="80"/>
  <c r="BD28" i="80"/>
  <c r="BC28" i="80"/>
  <c r="BB28" i="80"/>
  <c r="AZ28" i="80"/>
  <c r="AY28" i="80"/>
  <c r="AX28" i="80"/>
  <c r="AW28" i="80"/>
  <c r="AV28" i="80"/>
  <c r="BD27" i="80"/>
  <c r="BC27" i="80"/>
  <c r="BB27" i="80"/>
  <c r="AZ27" i="80"/>
  <c r="AY27" i="80"/>
  <c r="AX27" i="80"/>
  <c r="AW27" i="80"/>
  <c r="AV27" i="80"/>
  <c r="BD26" i="80"/>
  <c r="BC26" i="80"/>
  <c r="BB26" i="80"/>
  <c r="AZ26" i="80"/>
  <c r="AY26" i="80"/>
  <c r="AX26" i="80"/>
  <c r="AW26" i="80"/>
  <c r="AV26" i="80"/>
  <c r="BD25" i="80"/>
  <c r="BC25" i="80"/>
  <c r="BB25" i="80"/>
  <c r="AZ25" i="80"/>
  <c r="AY25" i="80"/>
  <c r="AX25" i="80"/>
  <c r="AW25" i="80"/>
  <c r="AV25" i="80"/>
  <c r="BD24" i="80"/>
  <c r="BC24" i="80"/>
  <c r="BB24" i="80"/>
  <c r="AZ24" i="80"/>
  <c r="AY24" i="80"/>
  <c r="AX24" i="80"/>
  <c r="AW24" i="80"/>
  <c r="AV24" i="80"/>
  <c r="BD23" i="80"/>
  <c r="BC23" i="80"/>
  <c r="BB23" i="80"/>
  <c r="AZ23" i="80"/>
  <c r="AY23" i="80"/>
  <c r="AX23" i="80"/>
  <c r="AW23" i="80"/>
  <c r="AV23" i="80"/>
  <c r="BD22" i="80"/>
  <c r="BC22" i="80"/>
  <c r="BB22" i="80"/>
  <c r="AZ22" i="80"/>
  <c r="AY22" i="80"/>
  <c r="AX22" i="80"/>
  <c r="AW22" i="80"/>
  <c r="AV22" i="80"/>
  <c r="BD21" i="80"/>
  <c r="BC21" i="80"/>
  <c r="BB21" i="80"/>
  <c r="AZ21" i="80"/>
  <c r="AY21" i="80"/>
  <c r="AX21" i="80"/>
  <c r="AW21" i="80"/>
  <c r="AV21" i="80"/>
  <c r="BD20" i="80"/>
  <c r="BC20" i="80"/>
  <c r="BB20" i="80"/>
  <c r="AZ20" i="80"/>
  <c r="AY20" i="80"/>
  <c r="AX20" i="80"/>
  <c r="AW20" i="80"/>
  <c r="AV20" i="80"/>
  <c r="BD19" i="80"/>
  <c r="BC19" i="80"/>
  <c r="BB19" i="80"/>
  <c r="AZ19" i="80"/>
  <c r="AY19" i="80"/>
  <c r="AX19" i="80"/>
  <c r="AW19" i="80"/>
  <c r="AV19" i="80"/>
  <c r="BD18" i="80"/>
  <c r="BC18" i="80"/>
  <c r="BB18" i="80"/>
  <c r="AZ18" i="80"/>
  <c r="AY18" i="80"/>
  <c r="AX18" i="80"/>
  <c r="AW18" i="80"/>
  <c r="AV18" i="80"/>
  <c r="BD17" i="80"/>
  <c r="BC17" i="80"/>
  <c r="BB17" i="80"/>
  <c r="AZ17" i="80"/>
  <c r="AY17" i="80"/>
  <c r="AX17" i="80"/>
  <c r="AW17" i="80"/>
  <c r="AV17" i="80"/>
  <c r="BD16" i="80"/>
  <c r="BC16" i="80"/>
  <c r="BB16" i="80"/>
  <c r="AZ16" i="80"/>
  <c r="AY16" i="80"/>
  <c r="AX16" i="80"/>
  <c r="AW16" i="80"/>
  <c r="AV16" i="80"/>
  <c r="BD15" i="80"/>
  <c r="BC15" i="80"/>
  <c r="BB15" i="80"/>
  <c r="AZ15" i="80"/>
  <c r="AY15" i="80"/>
  <c r="AX15" i="80"/>
  <c r="AW15" i="80"/>
  <c r="AV15" i="80"/>
  <c r="BD14" i="80"/>
  <c r="BC14" i="80"/>
  <c r="BB14" i="80"/>
  <c r="AZ14" i="80"/>
  <c r="AY14" i="80"/>
  <c r="AX14" i="80"/>
  <c r="AW14" i="80"/>
  <c r="AV14" i="80"/>
  <c r="BD13" i="80"/>
  <c r="BC13" i="80"/>
  <c r="BB13" i="80"/>
  <c r="AZ13" i="80"/>
  <c r="AY13" i="80"/>
  <c r="AX13" i="80"/>
  <c r="AW13" i="80"/>
  <c r="AV13" i="80"/>
  <c r="BD12" i="80"/>
  <c r="BC12" i="80"/>
  <c r="BB12" i="80"/>
  <c r="AZ12" i="80"/>
  <c r="AY12" i="80"/>
  <c r="AX12" i="80"/>
  <c r="AW12" i="80"/>
  <c r="AV12" i="80"/>
  <c r="BD11" i="80"/>
  <c r="BC11" i="80"/>
  <c r="BB11" i="80"/>
  <c r="AZ11" i="80"/>
  <c r="AY11" i="80"/>
  <c r="AX11" i="80"/>
  <c r="AW11" i="80"/>
  <c r="AV11" i="80"/>
  <c r="BD10" i="80"/>
  <c r="BC10" i="80"/>
  <c r="BB10" i="80"/>
  <c r="AZ10" i="80"/>
  <c r="AY10" i="80"/>
  <c r="AX10" i="80"/>
  <c r="AW10" i="80"/>
  <c r="AV10" i="80"/>
  <c r="BD9" i="80"/>
  <c r="BC9" i="80"/>
  <c r="BB9" i="80"/>
  <c r="AZ9" i="80"/>
  <c r="AY9" i="80"/>
  <c r="AX9" i="80"/>
  <c r="AW9" i="80"/>
  <c r="AV9" i="80"/>
  <c r="BD7" i="80"/>
  <c r="BC7" i="80"/>
  <c r="BB7" i="80"/>
  <c r="AZ7" i="80"/>
  <c r="AY7" i="80"/>
  <c r="AX7" i="80"/>
  <c r="AW7" i="80"/>
  <c r="AV7" i="80"/>
  <c r="BD6" i="80"/>
  <c r="BC6" i="80"/>
  <c r="BB6" i="80"/>
  <c r="AZ6" i="80"/>
  <c r="AY6" i="80"/>
  <c r="AX6" i="80"/>
  <c r="AW6" i="80"/>
  <c r="AV6" i="80"/>
  <c r="BD5" i="80"/>
  <c r="BC5" i="80"/>
  <c r="BB5" i="80"/>
  <c r="AZ5" i="80"/>
  <c r="AY5" i="80"/>
  <c r="AX5" i="80"/>
  <c r="AW5" i="80"/>
  <c r="AV5" i="80"/>
  <c r="BB4" i="80"/>
  <c r="AY4" i="80"/>
  <c r="AV4" i="80"/>
  <c r="AV52" i="79"/>
  <c r="AW52" i="79"/>
  <c r="AX52" i="79"/>
  <c r="AY52" i="79"/>
  <c r="AZ52" i="79"/>
  <c r="BA52" i="79"/>
  <c r="BB52" i="79"/>
  <c r="BC52" i="79"/>
  <c r="BD52" i="79"/>
  <c r="AV53" i="79"/>
  <c r="AW53" i="79"/>
  <c r="AX53" i="79"/>
  <c r="AY53" i="79"/>
  <c r="AZ53" i="79"/>
  <c r="BA53" i="79"/>
  <c r="BB53" i="79"/>
  <c r="BC53" i="79"/>
  <c r="BD53" i="79"/>
  <c r="AV54" i="79"/>
  <c r="AW54" i="79"/>
  <c r="AX54" i="79"/>
  <c r="AY54" i="79"/>
  <c r="AZ54" i="79"/>
  <c r="BA54" i="79"/>
  <c r="BB54" i="79"/>
  <c r="BC54" i="79"/>
  <c r="BD54" i="79"/>
  <c r="AV55" i="79"/>
  <c r="AW55" i="79"/>
  <c r="AX55" i="79"/>
  <c r="AY55" i="79"/>
  <c r="AZ55" i="79"/>
  <c r="BA55" i="79"/>
  <c r="BB55" i="79"/>
  <c r="BC55" i="79"/>
  <c r="BD55" i="79"/>
  <c r="AV56" i="79"/>
  <c r="AW56" i="79"/>
  <c r="AX56" i="79"/>
  <c r="AY56" i="79"/>
  <c r="AZ56" i="79"/>
  <c r="BA56" i="79"/>
  <c r="BB56" i="79"/>
  <c r="BC56" i="79"/>
  <c r="BD56" i="79"/>
  <c r="AV57" i="79"/>
  <c r="AW57" i="79"/>
  <c r="AX57" i="79"/>
  <c r="AY57" i="79"/>
  <c r="AZ57" i="79"/>
  <c r="BA57" i="79"/>
  <c r="BB57" i="79"/>
  <c r="BC57" i="79"/>
  <c r="BD57" i="79"/>
  <c r="AV58" i="79"/>
  <c r="AW58" i="79"/>
  <c r="AX58" i="79"/>
  <c r="AY58" i="79"/>
  <c r="AZ58" i="79"/>
  <c r="BA58" i="79"/>
  <c r="BB58" i="79"/>
  <c r="BC58" i="79"/>
  <c r="BD58" i="79"/>
  <c r="AV59" i="79"/>
  <c r="AW59" i="79"/>
  <c r="AX59" i="79"/>
  <c r="AY59" i="79"/>
  <c r="AZ59" i="79"/>
  <c r="BA59" i="79"/>
  <c r="BB59" i="79"/>
  <c r="BC59" i="79"/>
  <c r="BD59" i="79"/>
  <c r="A4" i="79"/>
  <c r="A4" i="80" s="1"/>
  <c r="A4" i="81" s="1"/>
  <c r="E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J52" i="15"/>
  <c r="AK52" i="15"/>
  <c r="AL52" i="15"/>
  <c r="AM52" i="15"/>
  <c r="AN52" i="15"/>
  <c r="AO52" i="15"/>
  <c r="AP52" i="15"/>
  <c r="AQ52" i="15"/>
  <c r="AR52" i="15"/>
  <c r="AS52" i="15"/>
  <c r="AT52" i="15"/>
  <c r="E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J53" i="15"/>
  <c r="AK53" i="15"/>
  <c r="AL53" i="15"/>
  <c r="AM53" i="15"/>
  <c r="AN53" i="15"/>
  <c r="AO53" i="15"/>
  <c r="AP53" i="15"/>
  <c r="AQ53" i="15"/>
  <c r="AR53" i="15"/>
  <c r="AS53" i="15"/>
  <c r="AT53" i="15"/>
  <c r="E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J54" i="15"/>
  <c r="AK54" i="15"/>
  <c r="AL54" i="15"/>
  <c r="AM54" i="15"/>
  <c r="AN54" i="15"/>
  <c r="AO54" i="15"/>
  <c r="AP54" i="15"/>
  <c r="AQ54" i="15"/>
  <c r="AR54" i="15"/>
  <c r="AS54" i="15"/>
  <c r="AT54" i="15"/>
  <c r="E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J55" i="15"/>
  <c r="AK55" i="15"/>
  <c r="AL55" i="15"/>
  <c r="AM55" i="15"/>
  <c r="AN55" i="15"/>
  <c r="AO55" i="15"/>
  <c r="AP55" i="15"/>
  <c r="AQ55" i="15"/>
  <c r="AR55" i="15"/>
  <c r="AS55" i="15"/>
  <c r="AT55" i="15"/>
  <c r="E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J56" i="15"/>
  <c r="AK56" i="15"/>
  <c r="AL56" i="15"/>
  <c r="AM56" i="15"/>
  <c r="AN56" i="15"/>
  <c r="AO56" i="15"/>
  <c r="AP56" i="15"/>
  <c r="AQ56" i="15"/>
  <c r="AR56" i="15"/>
  <c r="AS56" i="15"/>
  <c r="AT56" i="15"/>
  <c r="E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J57" i="15"/>
  <c r="AK57" i="15"/>
  <c r="AL57" i="15"/>
  <c r="AM57" i="15"/>
  <c r="AN57" i="15"/>
  <c r="AO57" i="15"/>
  <c r="AP57" i="15"/>
  <c r="AQ57" i="15"/>
  <c r="AR57" i="15"/>
  <c r="AS57" i="15"/>
  <c r="AT57" i="15"/>
  <c r="E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J58" i="15"/>
  <c r="AK58" i="15"/>
  <c r="AL58" i="15"/>
  <c r="AM58" i="15"/>
  <c r="AN58" i="15"/>
  <c r="AO58" i="15"/>
  <c r="AP58" i="15"/>
  <c r="AQ58" i="15"/>
  <c r="AR58" i="15"/>
  <c r="AS58" i="15"/>
  <c r="AT58" i="15"/>
  <c r="E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J59" i="15"/>
  <c r="AK59" i="15"/>
  <c r="AL59" i="15"/>
  <c r="AM59" i="15"/>
  <c r="AN59" i="15"/>
  <c r="AO59" i="15"/>
  <c r="AP59" i="15"/>
  <c r="AQ59" i="15"/>
  <c r="AR59" i="15"/>
  <c r="AS59" i="15"/>
  <c r="AT59" i="15"/>
  <c r="D53" i="15"/>
  <c r="D54" i="15"/>
  <c r="D55" i="15"/>
  <c r="D56" i="15"/>
  <c r="D57" i="15"/>
  <c r="D58" i="15"/>
  <c r="D59" i="15"/>
  <c r="D52" i="15"/>
  <c r="BE4" i="80" l="1"/>
  <c r="BE5" i="80"/>
  <c r="BE6" i="80"/>
  <c r="BE7" i="80"/>
  <c r="BE9" i="80"/>
  <c r="BE10" i="80"/>
  <c r="BE11" i="80"/>
  <c r="BE12" i="80"/>
  <c r="BE13" i="80"/>
  <c r="BE15" i="80"/>
  <c r="BE16" i="80"/>
  <c r="BE17" i="80"/>
  <c r="BE18" i="80"/>
  <c r="BE19" i="80"/>
  <c r="BE20" i="80"/>
  <c r="BE21" i="80"/>
  <c r="BE22" i="80"/>
  <c r="BE23" i="80"/>
  <c r="BE24" i="80"/>
  <c r="BE25" i="80"/>
  <c r="BE26" i="80"/>
  <c r="BE27" i="80"/>
  <c r="BE28" i="80"/>
  <c r="BE29" i="80"/>
  <c r="BE30" i="80"/>
  <c r="BE31" i="80"/>
  <c r="BE52" i="80"/>
  <c r="BE53" i="80"/>
  <c r="BE54" i="80"/>
  <c r="BE55" i="80"/>
  <c r="BE56" i="80"/>
  <c r="BE57" i="80"/>
  <c r="BE58" i="80"/>
  <c r="BE59" i="80"/>
  <c r="BE53" i="79"/>
  <c r="BE14" i="80"/>
  <c r="BE54" i="79"/>
  <c r="BE52" i="79"/>
  <c r="Y10" i="103"/>
  <c r="L9" i="104"/>
  <c r="Y11" i="103"/>
  <c r="L10" i="104"/>
  <c r="BB56" i="15"/>
  <c r="AF52" i="103" s="1"/>
  <c r="BB59" i="15"/>
  <c r="AF55" i="103" s="1"/>
  <c r="BB53" i="15"/>
  <c r="AF49" i="103" s="1"/>
  <c r="BB52" i="15"/>
  <c r="AF48" i="103" s="1"/>
  <c r="BB58" i="15"/>
  <c r="AF54" i="103" s="1"/>
  <c r="BB55" i="15"/>
  <c r="AF51" i="103" s="1"/>
  <c r="BB57" i="15"/>
  <c r="AF53" i="103" s="1"/>
  <c r="BB54" i="15"/>
  <c r="AF50" i="103" s="1"/>
  <c r="BE58" i="79"/>
  <c r="BE59" i="79"/>
  <c r="BE56" i="79"/>
  <c r="BE55" i="79"/>
  <c r="BE57" i="79"/>
  <c r="AV5" i="73" l="1"/>
  <c r="AW5" i="73"/>
  <c r="AX5" i="73"/>
  <c r="AY5" i="73"/>
  <c r="AZ5" i="73"/>
  <c r="BA5" i="73"/>
  <c r="BB5" i="73"/>
  <c r="BC5" i="73"/>
  <c r="BD5" i="73"/>
  <c r="AV6" i="73"/>
  <c r="AW6" i="73"/>
  <c r="AX6" i="73"/>
  <c r="AY6" i="73"/>
  <c r="AZ6" i="73"/>
  <c r="BA6" i="73"/>
  <c r="BB6" i="73"/>
  <c r="BC6" i="73"/>
  <c r="BD6" i="73"/>
  <c r="AV7" i="73"/>
  <c r="AW7" i="73"/>
  <c r="AX7" i="73"/>
  <c r="AY7" i="73"/>
  <c r="AZ7" i="73"/>
  <c r="BA7" i="73"/>
  <c r="BB7" i="73"/>
  <c r="BC7" i="73"/>
  <c r="BD7" i="73"/>
  <c r="AV9" i="73"/>
  <c r="AW9" i="73"/>
  <c r="AX9" i="73"/>
  <c r="AY9" i="73"/>
  <c r="AZ9" i="73"/>
  <c r="BA9" i="73"/>
  <c r="BB9" i="73"/>
  <c r="BC9" i="73"/>
  <c r="BD9" i="73"/>
  <c r="AV10" i="73"/>
  <c r="AW10" i="73"/>
  <c r="AX10" i="73"/>
  <c r="AY10" i="73"/>
  <c r="AZ10" i="73"/>
  <c r="BA10" i="73"/>
  <c r="BB10" i="73"/>
  <c r="BC10" i="73"/>
  <c r="BD10" i="73"/>
  <c r="AV11" i="73"/>
  <c r="AW11" i="73"/>
  <c r="AX11" i="73"/>
  <c r="AY11" i="73"/>
  <c r="AZ11" i="73"/>
  <c r="BA11" i="73"/>
  <c r="BB11" i="73"/>
  <c r="BC11" i="73"/>
  <c r="BD11" i="73"/>
  <c r="AV12" i="73"/>
  <c r="AW12" i="73"/>
  <c r="AX12" i="73"/>
  <c r="AY12" i="73"/>
  <c r="AZ12" i="73"/>
  <c r="BA12" i="73"/>
  <c r="BB12" i="73"/>
  <c r="BC12" i="73"/>
  <c r="BD12" i="73"/>
  <c r="AV13" i="73"/>
  <c r="AW13" i="73"/>
  <c r="AX13" i="73"/>
  <c r="AY13" i="73"/>
  <c r="AZ13" i="73"/>
  <c r="BA13" i="73"/>
  <c r="BB13" i="73"/>
  <c r="BC13" i="73"/>
  <c r="BD13" i="73"/>
  <c r="AV14" i="73"/>
  <c r="AW14" i="73"/>
  <c r="AX14" i="73"/>
  <c r="AY14" i="73"/>
  <c r="AZ14" i="73"/>
  <c r="BA14" i="73"/>
  <c r="BB14" i="73"/>
  <c r="BC14" i="73"/>
  <c r="BD14" i="73"/>
  <c r="AV15" i="73"/>
  <c r="AW15" i="73"/>
  <c r="AX15" i="73"/>
  <c r="AY15" i="73"/>
  <c r="AZ15" i="73"/>
  <c r="BA15" i="73"/>
  <c r="BB15" i="73"/>
  <c r="BC15" i="73"/>
  <c r="BD15" i="73"/>
  <c r="AV16" i="73"/>
  <c r="AW16" i="73"/>
  <c r="AX16" i="73"/>
  <c r="AY16" i="73"/>
  <c r="AZ16" i="73"/>
  <c r="BA16" i="73"/>
  <c r="BB16" i="73"/>
  <c r="BC16" i="73"/>
  <c r="BD16" i="73"/>
  <c r="AV17" i="73"/>
  <c r="AW17" i="73"/>
  <c r="AX17" i="73"/>
  <c r="AY17" i="73"/>
  <c r="AZ17" i="73"/>
  <c r="BA17" i="73"/>
  <c r="BB17" i="73"/>
  <c r="BC17" i="73"/>
  <c r="BD17" i="73"/>
  <c r="AV18" i="73"/>
  <c r="AW18" i="73"/>
  <c r="AX18" i="73"/>
  <c r="AY18" i="73"/>
  <c r="AZ18" i="73"/>
  <c r="BA18" i="73"/>
  <c r="BB18" i="73"/>
  <c r="BC18" i="73"/>
  <c r="BD18" i="73"/>
  <c r="AV19" i="73"/>
  <c r="AW19" i="73"/>
  <c r="AX19" i="73"/>
  <c r="AY19" i="73"/>
  <c r="AZ19" i="73"/>
  <c r="BA19" i="73"/>
  <c r="BB19" i="73"/>
  <c r="BC19" i="73"/>
  <c r="BD19" i="73"/>
  <c r="AV20" i="73"/>
  <c r="AW20" i="73"/>
  <c r="AX20" i="73"/>
  <c r="AY20" i="73"/>
  <c r="AZ20" i="73"/>
  <c r="BA20" i="73"/>
  <c r="BB20" i="73"/>
  <c r="BC20" i="73"/>
  <c r="BD20" i="73"/>
  <c r="AV21" i="73"/>
  <c r="AW21" i="73"/>
  <c r="AX21" i="73"/>
  <c r="AY21" i="73"/>
  <c r="AZ21" i="73"/>
  <c r="BA21" i="73"/>
  <c r="BB21" i="73"/>
  <c r="BC21" i="73"/>
  <c r="BD21" i="73"/>
  <c r="AV22" i="73"/>
  <c r="AW22" i="73"/>
  <c r="AX22" i="73"/>
  <c r="AY22" i="73"/>
  <c r="AZ22" i="73"/>
  <c r="BA22" i="73"/>
  <c r="BB22" i="73"/>
  <c r="BC22" i="73"/>
  <c r="BD22" i="73"/>
  <c r="AV23" i="73"/>
  <c r="AW23" i="73"/>
  <c r="AX23" i="73"/>
  <c r="AY23" i="73"/>
  <c r="AZ23" i="73"/>
  <c r="BA23" i="73"/>
  <c r="BB23" i="73"/>
  <c r="BC23" i="73"/>
  <c r="BD23" i="73"/>
  <c r="AV24" i="73"/>
  <c r="AW24" i="73"/>
  <c r="AX24" i="73"/>
  <c r="AY24" i="73"/>
  <c r="AZ24" i="73"/>
  <c r="BA24" i="73"/>
  <c r="BB24" i="73"/>
  <c r="BC24" i="73"/>
  <c r="BD24" i="73"/>
  <c r="AV25" i="73"/>
  <c r="AW25" i="73"/>
  <c r="AX25" i="73"/>
  <c r="AY25" i="73"/>
  <c r="AZ25" i="73"/>
  <c r="BA25" i="73"/>
  <c r="BB25" i="73"/>
  <c r="BC25" i="73"/>
  <c r="BD25" i="73"/>
  <c r="AV26" i="73"/>
  <c r="AW26" i="73"/>
  <c r="AX26" i="73"/>
  <c r="AY26" i="73"/>
  <c r="AZ26" i="73"/>
  <c r="BA26" i="73"/>
  <c r="BB26" i="73"/>
  <c r="BC26" i="73"/>
  <c r="BD26" i="73"/>
  <c r="AV27" i="73"/>
  <c r="AW27" i="73"/>
  <c r="AX27" i="73"/>
  <c r="AY27" i="73"/>
  <c r="AZ27" i="73"/>
  <c r="BA27" i="73"/>
  <c r="BB27" i="73"/>
  <c r="BC27" i="73"/>
  <c r="BD27" i="73"/>
  <c r="AV28" i="73"/>
  <c r="AW28" i="73"/>
  <c r="AX28" i="73"/>
  <c r="AY28" i="73"/>
  <c r="AZ28" i="73"/>
  <c r="BA28" i="73"/>
  <c r="BB28" i="73"/>
  <c r="BC28" i="73"/>
  <c r="BD28" i="73"/>
  <c r="AV29" i="73"/>
  <c r="AW29" i="73"/>
  <c r="AX29" i="73"/>
  <c r="AY29" i="73"/>
  <c r="AZ29" i="73"/>
  <c r="BA29" i="73"/>
  <c r="BB29" i="73"/>
  <c r="BC29" i="73"/>
  <c r="BD29" i="73"/>
  <c r="AV30" i="73"/>
  <c r="AW30" i="73"/>
  <c r="AX30" i="73"/>
  <c r="AY30" i="73"/>
  <c r="AZ30" i="73"/>
  <c r="BA30" i="73"/>
  <c r="BB30" i="73"/>
  <c r="BC30" i="73"/>
  <c r="BD30" i="73"/>
  <c r="AV31" i="73"/>
  <c r="AW31" i="73"/>
  <c r="AX31" i="73"/>
  <c r="AY31" i="73"/>
  <c r="AZ31" i="73"/>
  <c r="BA31" i="73"/>
  <c r="BB31" i="73"/>
  <c r="BC31" i="73"/>
  <c r="BD31" i="73"/>
  <c r="AV5" i="74"/>
  <c r="AW5" i="74"/>
  <c r="AX5" i="74"/>
  <c r="AY5" i="74"/>
  <c r="AZ5" i="74"/>
  <c r="BA5" i="74"/>
  <c r="BB5" i="74"/>
  <c r="BC5" i="74"/>
  <c r="BD5" i="74"/>
  <c r="AV6" i="74"/>
  <c r="AW6" i="74"/>
  <c r="AX6" i="74"/>
  <c r="AY6" i="74"/>
  <c r="AZ6" i="74"/>
  <c r="BA6" i="74"/>
  <c r="BB6" i="74"/>
  <c r="BC6" i="74"/>
  <c r="BD6" i="74"/>
  <c r="AV7" i="74"/>
  <c r="AW7" i="74"/>
  <c r="AX7" i="74"/>
  <c r="AY7" i="74"/>
  <c r="AZ7" i="74"/>
  <c r="BA7" i="74"/>
  <c r="BB7" i="74"/>
  <c r="BC7" i="74"/>
  <c r="BD7" i="74"/>
  <c r="AV9" i="74"/>
  <c r="AW9" i="74"/>
  <c r="AX9" i="74"/>
  <c r="AY9" i="74"/>
  <c r="AZ9" i="74"/>
  <c r="BA9" i="74"/>
  <c r="BB9" i="74"/>
  <c r="BC9" i="74"/>
  <c r="BD9" i="74"/>
  <c r="AV10" i="74"/>
  <c r="AW10" i="74"/>
  <c r="AX10" i="74"/>
  <c r="AY10" i="74"/>
  <c r="AZ10" i="74"/>
  <c r="BA10" i="74"/>
  <c r="BB10" i="74"/>
  <c r="BC10" i="74"/>
  <c r="BD10" i="74"/>
  <c r="AV11" i="74"/>
  <c r="AW11" i="74"/>
  <c r="AX11" i="74"/>
  <c r="AY11" i="74"/>
  <c r="AZ11" i="74"/>
  <c r="BA11" i="74"/>
  <c r="BB11" i="74"/>
  <c r="BC11" i="74"/>
  <c r="BD11" i="74"/>
  <c r="AV12" i="74"/>
  <c r="AW12" i="74"/>
  <c r="AX12" i="74"/>
  <c r="AY12" i="74"/>
  <c r="AZ12" i="74"/>
  <c r="BA12" i="74"/>
  <c r="BB12" i="74"/>
  <c r="BC12" i="74"/>
  <c r="BD12" i="74"/>
  <c r="AV13" i="74"/>
  <c r="AW13" i="74"/>
  <c r="AX13" i="74"/>
  <c r="AY13" i="74"/>
  <c r="AZ13" i="74"/>
  <c r="BA13" i="74"/>
  <c r="BB13" i="74"/>
  <c r="BC13" i="74"/>
  <c r="BD13" i="74"/>
  <c r="AV14" i="74"/>
  <c r="AW14" i="74"/>
  <c r="AX14" i="74"/>
  <c r="AY14" i="74"/>
  <c r="AZ14" i="74"/>
  <c r="BA14" i="74"/>
  <c r="BB14" i="74"/>
  <c r="BC14" i="74"/>
  <c r="BD14" i="74"/>
  <c r="AV15" i="74"/>
  <c r="AW15" i="74"/>
  <c r="AX15" i="74"/>
  <c r="AY15" i="74"/>
  <c r="AZ15" i="74"/>
  <c r="BA15" i="74"/>
  <c r="BB15" i="74"/>
  <c r="BC15" i="74"/>
  <c r="BD15" i="74"/>
  <c r="AV16" i="74"/>
  <c r="AW16" i="74"/>
  <c r="AX16" i="74"/>
  <c r="AY16" i="74"/>
  <c r="AZ16" i="74"/>
  <c r="BA16" i="74"/>
  <c r="BB16" i="74"/>
  <c r="BC16" i="74"/>
  <c r="BD16" i="74"/>
  <c r="AV17" i="74"/>
  <c r="AW17" i="74"/>
  <c r="AX17" i="74"/>
  <c r="AY17" i="74"/>
  <c r="AZ17" i="74"/>
  <c r="BA17" i="74"/>
  <c r="BB17" i="74"/>
  <c r="BC17" i="74"/>
  <c r="BD17" i="74"/>
  <c r="AV18" i="74"/>
  <c r="AW18" i="74"/>
  <c r="AX18" i="74"/>
  <c r="AY18" i="74"/>
  <c r="AZ18" i="74"/>
  <c r="BA18" i="74"/>
  <c r="BB18" i="74"/>
  <c r="BC18" i="74"/>
  <c r="BD18" i="74"/>
  <c r="AV19" i="74"/>
  <c r="AW19" i="74"/>
  <c r="AX19" i="74"/>
  <c r="AY19" i="74"/>
  <c r="AZ19" i="74"/>
  <c r="BA19" i="74"/>
  <c r="BB19" i="74"/>
  <c r="BC19" i="74"/>
  <c r="BD19" i="74"/>
  <c r="AV20" i="74"/>
  <c r="AW20" i="74"/>
  <c r="AX20" i="74"/>
  <c r="AY20" i="74"/>
  <c r="AZ20" i="74"/>
  <c r="BA20" i="74"/>
  <c r="BB20" i="74"/>
  <c r="BC20" i="74"/>
  <c r="BD20" i="74"/>
  <c r="AV21" i="74"/>
  <c r="AW21" i="74"/>
  <c r="AX21" i="74"/>
  <c r="AY21" i="74"/>
  <c r="AZ21" i="74"/>
  <c r="BA21" i="74"/>
  <c r="BB21" i="74"/>
  <c r="BC21" i="74"/>
  <c r="BD21" i="74"/>
  <c r="AV22" i="74"/>
  <c r="AW22" i="74"/>
  <c r="AX22" i="74"/>
  <c r="AY22" i="74"/>
  <c r="AZ22" i="74"/>
  <c r="BA22" i="74"/>
  <c r="BB22" i="74"/>
  <c r="BC22" i="74"/>
  <c r="BD22" i="74"/>
  <c r="AV23" i="74"/>
  <c r="AW23" i="74"/>
  <c r="AX23" i="74"/>
  <c r="AY23" i="74"/>
  <c r="AZ23" i="74"/>
  <c r="BA23" i="74"/>
  <c r="BB23" i="74"/>
  <c r="BC23" i="74"/>
  <c r="BD23" i="74"/>
  <c r="AV24" i="74"/>
  <c r="AW24" i="74"/>
  <c r="AX24" i="74"/>
  <c r="AY24" i="74"/>
  <c r="AZ24" i="74"/>
  <c r="BA24" i="74"/>
  <c r="BB24" i="74"/>
  <c r="BC24" i="74"/>
  <c r="BD24" i="74"/>
  <c r="AV25" i="74"/>
  <c r="AW25" i="74"/>
  <c r="AX25" i="74"/>
  <c r="AY25" i="74"/>
  <c r="AZ25" i="74"/>
  <c r="BA25" i="74"/>
  <c r="BB25" i="74"/>
  <c r="BC25" i="74"/>
  <c r="BD25" i="74"/>
  <c r="AV26" i="74"/>
  <c r="AW26" i="74"/>
  <c r="AX26" i="74"/>
  <c r="AY26" i="74"/>
  <c r="AZ26" i="74"/>
  <c r="BA26" i="74"/>
  <c r="BB26" i="74"/>
  <c r="BC26" i="74"/>
  <c r="BD26" i="74"/>
  <c r="AV27" i="74"/>
  <c r="AW27" i="74"/>
  <c r="AX27" i="74"/>
  <c r="AY27" i="74"/>
  <c r="AZ27" i="74"/>
  <c r="BA27" i="74"/>
  <c r="BB27" i="74"/>
  <c r="BC27" i="74"/>
  <c r="BD27" i="74"/>
  <c r="AV28" i="74"/>
  <c r="AW28" i="74"/>
  <c r="AX28" i="74"/>
  <c r="AY28" i="74"/>
  <c r="AZ28" i="74"/>
  <c r="BA28" i="74"/>
  <c r="BB28" i="74"/>
  <c r="BC28" i="74"/>
  <c r="BD28" i="74"/>
  <c r="AV29" i="74"/>
  <c r="AW29" i="74"/>
  <c r="AX29" i="74"/>
  <c r="AY29" i="74"/>
  <c r="AZ29" i="74"/>
  <c r="BA29" i="74"/>
  <c r="BB29" i="74"/>
  <c r="BC29" i="74"/>
  <c r="BD29" i="74"/>
  <c r="AV30" i="74"/>
  <c r="AW30" i="74"/>
  <c r="AX30" i="74"/>
  <c r="AY30" i="74"/>
  <c r="AZ30" i="74"/>
  <c r="BA30" i="74"/>
  <c r="BB30" i="74"/>
  <c r="BC30" i="74"/>
  <c r="BD30" i="74"/>
  <c r="AV31" i="74"/>
  <c r="AW31" i="74"/>
  <c r="AX31" i="74"/>
  <c r="AY31" i="74"/>
  <c r="AZ31" i="74"/>
  <c r="BA31" i="74"/>
  <c r="BB31" i="74"/>
  <c r="BC31" i="74"/>
  <c r="BD31" i="74"/>
  <c r="AV5" i="75"/>
  <c r="AW5" i="75"/>
  <c r="AX5" i="75"/>
  <c r="AY5" i="75"/>
  <c r="AZ5" i="75"/>
  <c r="BA5" i="75"/>
  <c r="BB5" i="75"/>
  <c r="BC5" i="75"/>
  <c r="BD5" i="75"/>
  <c r="AV6" i="75"/>
  <c r="AW6" i="75"/>
  <c r="AX6" i="75"/>
  <c r="AY6" i="75"/>
  <c r="AZ6" i="75"/>
  <c r="BA6" i="75"/>
  <c r="BB6" i="75"/>
  <c r="BC6" i="75"/>
  <c r="BD6" i="75"/>
  <c r="AV7" i="75"/>
  <c r="AW7" i="75"/>
  <c r="AX7" i="75"/>
  <c r="AY7" i="75"/>
  <c r="AZ7" i="75"/>
  <c r="BA7" i="75"/>
  <c r="BB7" i="75"/>
  <c r="BC7" i="75"/>
  <c r="BD7" i="75"/>
  <c r="AV9" i="75"/>
  <c r="AW9" i="75"/>
  <c r="AX9" i="75"/>
  <c r="AY9" i="75"/>
  <c r="AZ9" i="75"/>
  <c r="BA9" i="75"/>
  <c r="BB9" i="75"/>
  <c r="BC9" i="75"/>
  <c r="BD9" i="75"/>
  <c r="AV10" i="75"/>
  <c r="AW10" i="75"/>
  <c r="AX10" i="75"/>
  <c r="AY10" i="75"/>
  <c r="AZ10" i="75"/>
  <c r="BA10" i="75"/>
  <c r="BB10" i="75"/>
  <c r="BC10" i="75"/>
  <c r="BD10" i="75"/>
  <c r="AV11" i="75"/>
  <c r="AW11" i="75"/>
  <c r="AX11" i="75"/>
  <c r="AY11" i="75"/>
  <c r="AZ11" i="75"/>
  <c r="BA11" i="75"/>
  <c r="BB11" i="75"/>
  <c r="BC11" i="75"/>
  <c r="BD11" i="75"/>
  <c r="AV12" i="75"/>
  <c r="AW12" i="75"/>
  <c r="AX12" i="75"/>
  <c r="AY12" i="75"/>
  <c r="AZ12" i="75"/>
  <c r="BA12" i="75"/>
  <c r="BB12" i="75"/>
  <c r="BC12" i="75"/>
  <c r="BD12" i="75"/>
  <c r="AV13" i="75"/>
  <c r="AW13" i="75"/>
  <c r="AX13" i="75"/>
  <c r="AY13" i="75"/>
  <c r="AZ13" i="75"/>
  <c r="BA13" i="75"/>
  <c r="BB13" i="75"/>
  <c r="BC13" i="75"/>
  <c r="BD13" i="75"/>
  <c r="AV14" i="75"/>
  <c r="AW14" i="75"/>
  <c r="AX14" i="75"/>
  <c r="AY14" i="75"/>
  <c r="AZ14" i="75"/>
  <c r="BA14" i="75"/>
  <c r="BB14" i="75"/>
  <c r="BC14" i="75"/>
  <c r="BD14" i="75"/>
  <c r="AV15" i="75"/>
  <c r="AW15" i="75"/>
  <c r="AX15" i="75"/>
  <c r="AY15" i="75"/>
  <c r="AZ15" i="75"/>
  <c r="BA15" i="75"/>
  <c r="BB15" i="75"/>
  <c r="BC15" i="75"/>
  <c r="BD15" i="75"/>
  <c r="AV16" i="75"/>
  <c r="AW16" i="75"/>
  <c r="AX16" i="75"/>
  <c r="AY16" i="75"/>
  <c r="AZ16" i="75"/>
  <c r="BA16" i="75"/>
  <c r="BB16" i="75"/>
  <c r="BC16" i="75"/>
  <c r="BD16" i="75"/>
  <c r="AV17" i="75"/>
  <c r="AW17" i="75"/>
  <c r="AX17" i="75"/>
  <c r="AY17" i="75"/>
  <c r="AZ17" i="75"/>
  <c r="BA17" i="75"/>
  <c r="BB17" i="75"/>
  <c r="BC17" i="75"/>
  <c r="BD17" i="75"/>
  <c r="AV18" i="75"/>
  <c r="AW18" i="75"/>
  <c r="AX18" i="75"/>
  <c r="AY18" i="75"/>
  <c r="AZ18" i="75"/>
  <c r="BA18" i="75"/>
  <c r="BB18" i="75"/>
  <c r="BC18" i="75"/>
  <c r="BD18" i="75"/>
  <c r="AV19" i="75"/>
  <c r="AW19" i="75"/>
  <c r="AX19" i="75"/>
  <c r="AY19" i="75"/>
  <c r="AZ19" i="75"/>
  <c r="BA19" i="75"/>
  <c r="BB19" i="75"/>
  <c r="BC19" i="75"/>
  <c r="BD19" i="75"/>
  <c r="AV20" i="75"/>
  <c r="AW20" i="75"/>
  <c r="AX20" i="75"/>
  <c r="AY20" i="75"/>
  <c r="AZ20" i="75"/>
  <c r="BA20" i="75"/>
  <c r="BB20" i="75"/>
  <c r="BC20" i="75"/>
  <c r="BD20" i="75"/>
  <c r="AV21" i="75"/>
  <c r="AW21" i="75"/>
  <c r="AX21" i="75"/>
  <c r="AY21" i="75"/>
  <c r="AZ21" i="75"/>
  <c r="BA21" i="75"/>
  <c r="BB21" i="75"/>
  <c r="BC21" i="75"/>
  <c r="BD21" i="75"/>
  <c r="AV22" i="75"/>
  <c r="AW22" i="75"/>
  <c r="AX22" i="75"/>
  <c r="AY22" i="75"/>
  <c r="AZ22" i="75"/>
  <c r="BA22" i="75"/>
  <c r="BB22" i="75"/>
  <c r="BC22" i="75"/>
  <c r="BD22" i="75"/>
  <c r="AV23" i="75"/>
  <c r="AW23" i="75"/>
  <c r="AX23" i="75"/>
  <c r="AY23" i="75"/>
  <c r="AZ23" i="75"/>
  <c r="BA23" i="75"/>
  <c r="BB23" i="75"/>
  <c r="BC23" i="75"/>
  <c r="BD23" i="75"/>
  <c r="AV24" i="75"/>
  <c r="AW24" i="75"/>
  <c r="AX24" i="75"/>
  <c r="AY24" i="75"/>
  <c r="AZ24" i="75"/>
  <c r="BA24" i="75"/>
  <c r="BB24" i="75"/>
  <c r="BC24" i="75"/>
  <c r="BD24" i="75"/>
  <c r="AV25" i="75"/>
  <c r="AW25" i="75"/>
  <c r="AX25" i="75"/>
  <c r="AY25" i="75"/>
  <c r="AZ25" i="75"/>
  <c r="BA25" i="75"/>
  <c r="BB25" i="75"/>
  <c r="BC25" i="75"/>
  <c r="BD25" i="75"/>
  <c r="AV26" i="75"/>
  <c r="AW26" i="75"/>
  <c r="AX26" i="75"/>
  <c r="AY26" i="75"/>
  <c r="AZ26" i="75"/>
  <c r="BA26" i="75"/>
  <c r="BB26" i="75"/>
  <c r="BC26" i="75"/>
  <c r="BD26" i="75"/>
  <c r="AV27" i="75"/>
  <c r="AW27" i="75"/>
  <c r="AX27" i="75"/>
  <c r="AY27" i="75"/>
  <c r="AZ27" i="75"/>
  <c r="BA27" i="75"/>
  <c r="BB27" i="75"/>
  <c r="BC27" i="75"/>
  <c r="BD27" i="75"/>
  <c r="AV28" i="75"/>
  <c r="AW28" i="75"/>
  <c r="AX28" i="75"/>
  <c r="AY28" i="75"/>
  <c r="AZ28" i="75"/>
  <c r="BA28" i="75"/>
  <c r="BB28" i="75"/>
  <c r="BC28" i="75"/>
  <c r="BD28" i="75"/>
  <c r="AV29" i="75"/>
  <c r="AW29" i="75"/>
  <c r="AX29" i="75"/>
  <c r="AY29" i="75"/>
  <c r="AZ29" i="75"/>
  <c r="BA29" i="75"/>
  <c r="BB29" i="75"/>
  <c r="BC29" i="75"/>
  <c r="BD29" i="75"/>
  <c r="AV30" i="75"/>
  <c r="AW30" i="75"/>
  <c r="AX30" i="75"/>
  <c r="AY30" i="75"/>
  <c r="AZ30" i="75"/>
  <c r="BA30" i="75"/>
  <c r="BB30" i="75"/>
  <c r="BC30" i="75"/>
  <c r="BD30" i="75"/>
  <c r="AV31" i="75"/>
  <c r="AW31" i="75"/>
  <c r="AX31" i="75"/>
  <c r="AY31" i="75"/>
  <c r="AZ31" i="75"/>
  <c r="BA31" i="75"/>
  <c r="BB31" i="75"/>
  <c r="BC31" i="75"/>
  <c r="BD31" i="75"/>
  <c r="AV5" i="71"/>
  <c r="AW5" i="71"/>
  <c r="AX5" i="71"/>
  <c r="AY5" i="71"/>
  <c r="AZ5" i="71"/>
  <c r="BA5" i="71"/>
  <c r="BB5" i="71"/>
  <c r="BC5" i="71"/>
  <c r="BD5" i="71"/>
  <c r="AV6" i="71"/>
  <c r="AW6" i="71"/>
  <c r="AX6" i="71"/>
  <c r="AY6" i="71"/>
  <c r="AZ6" i="71"/>
  <c r="BA6" i="71"/>
  <c r="BB6" i="71"/>
  <c r="BC6" i="71"/>
  <c r="BD6" i="71"/>
  <c r="AV7" i="71"/>
  <c r="AW7" i="71"/>
  <c r="AX7" i="71"/>
  <c r="AY7" i="71"/>
  <c r="AZ7" i="71"/>
  <c r="BA7" i="71"/>
  <c r="BB7" i="71"/>
  <c r="BC7" i="71"/>
  <c r="BD7" i="71"/>
  <c r="AV9" i="71"/>
  <c r="AW9" i="71"/>
  <c r="AX9" i="71"/>
  <c r="AY9" i="71"/>
  <c r="AZ9" i="71"/>
  <c r="BA9" i="71"/>
  <c r="BB9" i="71"/>
  <c r="BC9" i="71"/>
  <c r="BD9" i="71"/>
  <c r="AV10" i="71"/>
  <c r="AW10" i="71"/>
  <c r="AX10" i="71"/>
  <c r="AY10" i="71"/>
  <c r="AZ10" i="71"/>
  <c r="BA10" i="71"/>
  <c r="BB10" i="71"/>
  <c r="BC10" i="71"/>
  <c r="BD10" i="71"/>
  <c r="AV11" i="71"/>
  <c r="AW11" i="71"/>
  <c r="AX11" i="71"/>
  <c r="AY11" i="71"/>
  <c r="AZ11" i="71"/>
  <c r="BA11" i="71"/>
  <c r="BB11" i="71"/>
  <c r="BC11" i="71"/>
  <c r="BD11" i="71"/>
  <c r="AV12" i="71"/>
  <c r="AW12" i="71"/>
  <c r="AX12" i="71"/>
  <c r="AY12" i="71"/>
  <c r="AZ12" i="71"/>
  <c r="BA12" i="71"/>
  <c r="BB12" i="71"/>
  <c r="BC12" i="71"/>
  <c r="BD12" i="71"/>
  <c r="AV13" i="71"/>
  <c r="AW13" i="71"/>
  <c r="AX13" i="71"/>
  <c r="AY13" i="71"/>
  <c r="AZ13" i="71"/>
  <c r="BA13" i="71"/>
  <c r="BB13" i="71"/>
  <c r="BC13" i="71"/>
  <c r="BD13" i="71"/>
  <c r="AV14" i="71"/>
  <c r="AW14" i="71"/>
  <c r="AX14" i="71"/>
  <c r="AY14" i="71"/>
  <c r="AZ14" i="71"/>
  <c r="BA14" i="71"/>
  <c r="BB14" i="71"/>
  <c r="BC14" i="71"/>
  <c r="BD14" i="71"/>
  <c r="AV15" i="71"/>
  <c r="AW15" i="71"/>
  <c r="AX15" i="71"/>
  <c r="AY15" i="71"/>
  <c r="AZ15" i="71"/>
  <c r="BA15" i="71"/>
  <c r="BB15" i="71"/>
  <c r="BC15" i="71"/>
  <c r="BD15" i="71"/>
  <c r="AV16" i="71"/>
  <c r="AW16" i="71"/>
  <c r="AX16" i="71"/>
  <c r="AY16" i="71"/>
  <c r="AZ16" i="71"/>
  <c r="BA16" i="71"/>
  <c r="BB16" i="71"/>
  <c r="BC16" i="71"/>
  <c r="BD16" i="71"/>
  <c r="AV17" i="71"/>
  <c r="AW17" i="71"/>
  <c r="AX17" i="71"/>
  <c r="AY17" i="71"/>
  <c r="AZ17" i="71"/>
  <c r="BA17" i="71"/>
  <c r="BB17" i="71"/>
  <c r="BC17" i="71"/>
  <c r="BD17" i="71"/>
  <c r="AV18" i="71"/>
  <c r="AW18" i="71"/>
  <c r="AX18" i="71"/>
  <c r="AY18" i="71"/>
  <c r="AZ18" i="71"/>
  <c r="BA18" i="71"/>
  <c r="BB18" i="71"/>
  <c r="BC18" i="71"/>
  <c r="BD18" i="71"/>
  <c r="AV19" i="71"/>
  <c r="AW19" i="71"/>
  <c r="AX19" i="71"/>
  <c r="AY19" i="71"/>
  <c r="AZ19" i="71"/>
  <c r="BA19" i="71"/>
  <c r="BB19" i="71"/>
  <c r="BC19" i="71"/>
  <c r="BD19" i="71"/>
  <c r="AV20" i="71"/>
  <c r="AW20" i="71"/>
  <c r="AX20" i="71"/>
  <c r="AY20" i="71"/>
  <c r="AZ20" i="71"/>
  <c r="BA20" i="71"/>
  <c r="BB20" i="71"/>
  <c r="BC20" i="71"/>
  <c r="BD20" i="71"/>
  <c r="AV21" i="71"/>
  <c r="AW21" i="71"/>
  <c r="AX21" i="71"/>
  <c r="AY21" i="71"/>
  <c r="AZ21" i="71"/>
  <c r="BA21" i="71"/>
  <c r="BB21" i="71"/>
  <c r="BC21" i="71"/>
  <c r="BD21" i="71"/>
  <c r="AV22" i="71"/>
  <c r="AW22" i="71"/>
  <c r="AX22" i="71"/>
  <c r="AY22" i="71"/>
  <c r="AZ22" i="71"/>
  <c r="BA22" i="71"/>
  <c r="BB22" i="71"/>
  <c r="BC22" i="71"/>
  <c r="BD22" i="71"/>
  <c r="AV23" i="71"/>
  <c r="AW23" i="71"/>
  <c r="AX23" i="71"/>
  <c r="AY23" i="71"/>
  <c r="AZ23" i="71"/>
  <c r="BA23" i="71"/>
  <c r="BB23" i="71"/>
  <c r="BC23" i="71"/>
  <c r="BD23" i="71"/>
  <c r="AV24" i="71"/>
  <c r="AW24" i="71"/>
  <c r="AX24" i="71"/>
  <c r="AY24" i="71"/>
  <c r="AZ24" i="71"/>
  <c r="BA24" i="71"/>
  <c r="BB24" i="71"/>
  <c r="BC24" i="71"/>
  <c r="BD24" i="71"/>
  <c r="AV25" i="71"/>
  <c r="AW25" i="71"/>
  <c r="AX25" i="71"/>
  <c r="AY25" i="71"/>
  <c r="AZ25" i="71"/>
  <c r="BA25" i="71"/>
  <c r="BB25" i="71"/>
  <c r="BC25" i="71"/>
  <c r="BD25" i="71"/>
  <c r="AV26" i="71"/>
  <c r="AW26" i="71"/>
  <c r="AX26" i="71"/>
  <c r="AY26" i="71"/>
  <c r="AZ26" i="71"/>
  <c r="BA26" i="71"/>
  <c r="BB26" i="71"/>
  <c r="BC26" i="71"/>
  <c r="BD26" i="71"/>
  <c r="AV27" i="71"/>
  <c r="AW27" i="71"/>
  <c r="AX27" i="71"/>
  <c r="AY27" i="71"/>
  <c r="AZ27" i="71"/>
  <c r="BA27" i="71"/>
  <c r="BB27" i="71"/>
  <c r="BC27" i="71"/>
  <c r="BD27" i="71"/>
  <c r="AV28" i="71"/>
  <c r="AW28" i="71"/>
  <c r="AX28" i="71"/>
  <c r="AY28" i="71"/>
  <c r="AZ28" i="71"/>
  <c r="BA28" i="71"/>
  <c r="BB28" i="71"/>
  <c r="BC28" i="71"/>
  <c r="BD28" i="71"/>
  <c r="AV29" i="71"/>
  <c r="AW29" i="71"/>
  <c r="AX29" i="71"/>
  <c r="AY29" i="71"/>
  <c r="AZ29" i="71"/>
  <c r="BA29" i="71"/>
  <c r="BB29" i="71"/>
  <c r="BC29" i="71"/>
  <c r="BD29" i="71"/>
  <c r="AV30" i="71"/>
  <c r="AW30" i="71"/>
  <c r="AX30" i="71"/>
  <c r="AY30" i="71"/>
  <c r="AZ30" i="71"/>
  <c r="BA30" i="71"/>
  <c r="BB30" i="71"/>
  <c r="BC30" i="71"/>
  <c r="BD30" i="71"/>
  <c r="AV31" i="71"/>
  <c r="AW31" i="71"/>
  <c r="AX31" i="71"/>
  <c r="AY31" i="71"/>
  <c r="AZ31" i="71"/>
  <c r="BA31" i="71"/>
  <c r="BB31" i="71"/>
  <c r="BC31" i="71"/>
  <c r="BD31" i="71"/>
  <c r="BE5" i="71" l="1"/>
  <c r="BE22" i="71"/>
  <c r="BE27" i="71"/>
  <c r="BE19" i="71"/>
  <c r="BE26" i="71"/>
  <c r="BE18" i="71"/>
  <c r="BE31" i="71"/>
  <c r="BE23" i="71"/>
  <c r="BE15" i="71"/>
  <c r="BE6" i="71"/>
  <c r="BE30" i="71"/>
  <c r="BE28" i="71"/>
  <c r="BE20" i="71"/>
  <c r="BE12" i="71"/>
  <c r="BE21" i="71"/>
  <c r="BE11" i="71"/>
  <c r="BE10" i="71"/>
  <c r="BE29" i="71"/>
  <c r="BE17" i="71"/>
  <c r="BE14" i="71"/>
  <c r="BE9" i="71"/>
  <c r="BE13" i="71"/>
  <c r="BE25" i="71"/>
  <c r="BE24" i="71"/>
  <c r="BE16" i="71"/>
  <c r="BE7" i="71"/>
  <c r="BF25" i="75"/>
  <c r="BF17" i="75"/>
  <c r="BF9" i="75"/>
  <c r="BF27" i="74"/>
  <c r="BF19" i="74"/>
  <c r="BF11" i="74"/>
  <c r="BF24" i="75"/>
  <c r="BF16" i="75"/>
  <c r="BF7" i="75"/>
  <c r="BF26" i="74"/>
  <c r="BF18" i="74"/>
  <c r="BF10" i="74"/>
  <c r="BF23" i="75"/>
  <c r="BF15" i="75"/>
  <c r="BF17" i="74"/>
  <c r="BF30" i="75"/>
  <c r="BF22" i="75"/>
  <c r="BF14" i="75"/>
  <c r="BF5" i="75"/>
  <c r="BF24" i="74"/>
  <c r="BF16" i="74"/>
  <c r="BF7" i="74"/>
  <c r="BF9" i="74"/>
  <c r="BF29" i="75"/>
  <c r="BF21" i="75"/>
  <c r="BF13" i="75"/>
  <c r="BF31" i="74"/>
  <c r="BF23" i="74"/>
  <c r="BF15" i="74"/>
  <c r="BF6" i="74"/>
  <c r="BF6" i="75"/>
  <c r="BF28" i="75"/>
  <c r="BF20" i="75"/>
  <c r="BF12" i="75"/>
  <c r="BF30" i="74"/>
  <c r="BF22" i="74"/>
  <c r="BF14" i="74"/>
  <c r="BF5" i="74"/>
  <c r="BF31" i="75"/>
  <c r="BF25" i="74"/>
  <c r="BF27" i="75"/>
  <c r="BF19" i="75"/>
  <c r="BF11" i="75"/>
  <c r="BF29" i="74"/>
  <c r="BF21" i="74"/>
  <c r="BF13" i="74"/>
  <c r="BF26" i="75"/>
  <c r="BF18" i="75"/>
  <c r="BF10" i="75"/>
  <c r="BF28" i="74"/>
  <c r="BF20" i="74"/>
  <c r="BF12" i="74"/>
  <c r="AV52" i="71"/>
  <c r="AW52" i="71"/>
  <c r="AX52" i="71"/>
  <c r="AY52" i="71"/>
  <c r="AZ52" i="71"/>
  <c r="BA52" i="71"/>
  <c r="BB52" i="71"/>
  <c r="BC52" i="71"/>
  <c r="BD52" i="71"/>
  <c r="AV53" i="71"/>
  <c r="AW53" i="71"/>
  <c r="AX53" i="71"/>
  <c r="AY53" i="71"/>
  <c r="AZ53" i="71"/>
  <c r="BA53" i="71"/>
  <c r="BB53" i="71"/>
  <c r="BC53" i="71"/>
  <c r="BD53" i="71"/>
  <c r="AV54" i="71"/>
  <c r="AW54" i="71"/>
  <c r="AX54" i="71"/>
  <c r="AY54" i="71"/>
  <c r="AZ54" i="71"/>
  <c r="BA54" i="71"/>
  <c r="BB54" i="71"/>
  <c r="BC54" i="71"/>
  <c r="BD54" i="71"/>
  <c r="AV55" i="71"/>
  <c r="AW55" i="71"/>
  <c r="AX55" i="71"/>
  <c r="AY55" i="71"/>
  <c r="AZ55" i="71"/>
  <c r="BA55" i="71"/>
  <c r="BB55" i="71"/>
  <c r="BC55" i="71"/>
  <c r="BD55" i="71"/>
  <c r="AV56" i="71"/>
  <c r="AW56" i="71"/>
  <c r="AX56" i="71"/>
  <c r="AY56" i="71"/>
  <c r="AZ56" i="71"/>
  <c r="BA56" i="71"/>
  <c r="BB56" i="71"/>
  <c r="BC56" i="71"/>
  <c r="BD56" i="71"/>
  <c r="AV57" i="71"/>
  <c r="AW57" i="71"/>
  <c r="AX57" i="71"/>
  <c r="AY57" i="71"/>
  <c r="AZ57" i="71"/>
  <c r="BA57" i="71"/>
  <c r="BB57" i="71"/>
  <c r="BC57" i="71"/>
  <c r="BD57" i="71"/>
  <c r="AV58" i="71"/>
  <c r="AW58" i="71"/>
  <c r="AX58" i="71"/>
  <c r="AY58" i="71"/>
  <c r="AZ58" i="71"/>
  <c r="BA58" i="71"/>
  <c r="BB58" i="71"/>
  <c r="BC58" i="71"/>
  <c r="BD58" i="71"/>
  <c r="AV59" i="71"/>
  <c r="AW59" i="71"/>
  <c r="AX59" i="71"/>
  <c r="AY59" i="71"/>
  <c r="AZ59" i="71"/>
  <c r="BA59" i="71"/>
  <c r="BB59" i="71"/>
  <c r="BC59" i="71"/>
  <c r="BD59" i="71"/>
  <c r="AV4" i="75"/>
  <c r="AW4" i="75"/>
  <c r="AX4" i="75"/>
  <c r="AY4" i="75"/>
  <c r="AZ4" i="75"/>
  <c r="BA4" i="75"/>
  <c r="BB4" i="75"/>
  <c r="BC4" i="75"/>
  <c r="BD4" i="75"/>
  <c r="BE57" i="71" l="1"/>
  <c r="BE58" i="71"/>
  <c r="BE54" i="71"/>
  <c r="BE53" i="71"/>
  <c r="BE56" i="71"/>
  <c r="BE52" i="71"/>
  <c r="BE59" i="71"/>
  <c r="BE55" i="71"/>
  <c r="A35" i="101"/>
  <c r="A56" i="101" s="1"/>
  <c r="A78" i="101" s="1"/>
  <c r="A97" i="101" s="1"/>
  <c r="A119" i="101" s="1"/>
  <c r="A139" i="101" s="1"/>
  <c r="A161" i="101" s="1"/>
  <c r="A183" i="101" s="1"/>
  <c r="A34" i="101"/>
  <c r="A55" i="101" s="1"/>
  <c r="A77" i="101" s="1"/>
  <c r="A96" i="101" s="1"/>
  <c r="A118" i="101" s="1"/>
  <c r="A138" i="101" s="1"/>
  <c r="A160" i="101" s="1"/>
  <c r="A182" i="101" s="1"/>
  <c r="A33" i="101"/>
  <c r="A54" i="101" s="1"/>
  <c r="A76" i="101" s="1"/>
  <c r="A95" i="101" s="1"/>
  <c r="A117" i="101" s="1"/>
  <c r="A137" i="101" s="1"/>
  <c r="A159" i="101" s="1"/>
  <c r="A181" i="101" s="1"/>
  <c r="A32" i="101"/>
  <c r="A53" i="101" s="1"/>
  <c r="A75" i="101" s="1"/>
  <c r="A94" i="101" s="1"/>
  <c r="A116" i="101" s="1"/>
  <c r="A136" i="101" s="1"/>
  <c r="A158" i="101" s="1"/>
  <c r="A180" i="101" s="1"/>
  <c r="A31" i="101"/>
  <c r="A52" i="101" s="1"/>
  <c r="A74" i="101" s="1"/>
  <c r="A93" i="101" s="1"/>
  <c r="A115" i="101" s="1"/>
  <c r="A135" i="101" s="1"/>
  <c r="A157" i="101" s="1"/>
  <c r="A179" i="101" s="1"/>
  <c r="A30" i="101"/>
  <c r="A51" i="101" s="1"/>
  <c r="A73" i="101" s="1"/>
  <c r="A92" i="101" s="1"/>
  <c r="A114" i="101" s="1"/>
  <c r="A134" i="101" s="1"/>
  <c r="A156" i="101" s="1"/>
  <c r="A178" i="101" s="1"/>
  <c r="A29" i="101"/>
  <c r="A50" i="101" s="1"/>
  <c r="A72" i="101" s="1"/>
  <c r="A91" i="101" s="1"/>
  <c r="A113" i="101" s="1"/>
  <c r="A133" i="101" s="1"/>
  <c r="A155" i="101" s="1"/>
  <c r="A177" i="101" s="1"/>
  <c r="A28" i="101"/>
  <c r="A49" i="101" s="1"/>
  <c r="A71" i="101" s="1"/>
  <c r="A90" i="101" s="1"/>
  <c r="A112" i="101" s="1"/>
  <c r="A132" i="101" s="1"/>
  <c r="A154" i="101" s="1"/>
  <c r="A176" i="101" s="1"/>
  <c r="A27" i="101"/>
  <c r="A48" i="101" s="1"/>
  <c r="A70" i="101" s="1"/>
  <c r="A89" i="101" s="1"/>
  <c r="A111" i="101" s="1"/>
  <c r="A131" i="101" s="1"/>
  <c r="A153" i="101" s="1"/>
  <c r="A175" i="101" s="1"/>
  <c r="H4" i="101"/>
  <c r="F4" i="101"/>
  <c r="D4" i="101"/>
  <c r="B4" i="101"/>
  <c r="H3" i="101"/>
  <c r="F3" i="101"/>
  <c r="AV52" i="73"/>
  <c r="AW52" i="73"/>
  <c r="AX52" i="73"/>
  <c r="AY52" i="73"/>
  <c r="AZ52" i="73"/>
  <c r="BA52" i="73"/>
  <c r="BB52" i="73"/>
  <c r="BC52" i="73"/>
  <c r="BD52" i="73"/>
  <c r="BE52" i="73"/>
  <c r="AV53" i="73"/>
  <c r="AW53" i="73"/>
  <c r="AX53" i="73"/>
  <c r="AY53" i="73"/>
  <c r="AZ53" i="73"/>
  <c r="BA53" i="73"/>
  <c r="BB53" i="73"/>
  <c r="BC53" i="73"/>
  <c r="BD53" i="73"/>
  <c r="BE53" i="73"/>
  <c r="AV54" i="73"/>
  <c r="AW54" i="73"/>
  <c r="AX54" i="73"/>
  <c r="AY54" i="73"/>
  <c r="AZ54" i="73"/>
  <c r="BA54" i="73"/>
  <c r="BB54" i="73"/>
  <c r="BC54" i="73"/>
  <c r="BD54" i="73"/>
  <c r="BE54" i="73"/>
  <c r="AV55" i="73"/>
  <c r="AW55" i="73"/>
  <c r="AX55" i="73"/>
  <c r="AY55" i="73"/>
  <c r="AZ55" i="73"/>
  <c r="BA55" i="73"/>
  <c r="BB55" i="73"/>
  <c r="BC55" i="73"/>
  <c r="BD55" i="73"/>
  <c r="BE55" i="73"/>
  <c r="AV56" i="73"/>
  <c r="AW56" i="73"/>
  <c r="AX56" i="73"/>
  <c r="AY56" i="73"/>
  <c r="AZ56" i="73"/>
  <c r="BA56" i="73"/>
  <c r="BB56" i="73"/>
  <c r="BC56" i="73"/>
  <c r="BD56" i="73"/>
  <c r="BE56" i="73"/>
  <c r="AV57" i="73"/>
  <c r="AW57" i="73"/>
  <c r="AX57" i="73"/>
  <c r="AY57" i="73"/>
  <c r="AZ57" i="73"/>
  <c r="BA57" i="73"/>
  <c r="BB57" i="73"/>
  <c r="BC57" i="73"/>
  <c r="BD57" i="73"/>
  <c r="BE57" i="73"/>
  <c r="AV58" i="73"/>
  <c r="AW58" i="73"/>
  <c r="AX58" i="73"/>
  <c r="AY58" i="73"/>
  <c r="AZ58" i="73"/>
  <c r="BA58" i="73"/>
  <c r="BB58" i="73"/>
  <c r="BC58" i="73"/>
  <c r="BD58" i="73"/>
  <c r="BE58" i="73"/>
  <c r="AV59" i="73"/>
  <c r="AW59" i="73"/>
  <c r="AX59" i="73"/>
  <c r="AY59" i="73"/>
  <c r="AZ59" i="73"/>
  <c r="BA59" i="73"/>
  <c r="BB59" i="73"/>
  <c r="BC59" i="73"/>
  <c r="BD59" i="73"/>
  <c r="BE59" i="73"/>
  <c r="AV52" i="74"/>
  <c r="AW52" i="74"/>
  <c r="AX52" i="74"/>
  <c r="AY52" i="74"/>
  <c r="AZ52" i="74"/>
  <c r="BA52" i="74"/>
  <c r="BB52" i="74"/>
  <c r="BC52" i="74"/>
  <c r="BD52" i="74"/>
  <c r="BE52" i="74"/>
  <c r="AV53" i="74"/>
  <c r="AW53" i="74"/>
  <c r="AX53" i="74"/>
  <c r="AY53" i="74"/>
  <c r="AZ53" i="74"/>
  <c r="BA53" i="74"/>
  <c r="BB53" i="74"/>
  <c r="BC53" i="74"/>
  <c r="BD53" i="74"/>
  <c r="BE53" i="74"/>
  <c r="AV54" i="74"/>
  <c r="AW54" i="74"/>
  <c r="AX54" i="74"/>
  <c r="AY54" i="74"/>
  <c r="AZ54" i="74"/>
  <c r="BA54" i="74"/>
  <c r="BB54" i="74"/>
  <c r="BC54" i="74"/>
  <c r="BD54" i="74"/>
  <c r="BE54" i="74"/>
  <c r="AV55" i="74"/>
  <c r="AW55" i="74"/>
  <c r="AX55" i="74"/>
  <c r="AY55" i="74"/>
  <c r="AZ55" i="74"/>
  <c r="BA55" i="74"/>
  <c r="BB55" i="74"/>
  <c r="BC55" i="74"/>
  <c r="BD55" i="74"/>
  <c r="BE55" i="74"/>
  <c r="AV56" i="74"/>
  <c r="AW56" i="74"/>
  <c r="AX56" i="74"/>
  <c r="AY56" i="74"/>
  <c r="AZ56" i="74"/>
  <c r="BA56" i="74"/>
  <c r="BB56" i="74"/>
  <c r="BC56" i="74"/>
  <c r="BD56" i="74"/>
  <c r="BE56" i="74"/>
  <c r="AV57" i="74"/>
  <c r="AW57" i="74"/>
  <c r="AX57" i="74"/>
  <c r="AY57" i="74"/>
  <c r="AZ57" i="74"/>
  <c r="BA57" i="74"/>
  <c r="BB57" i="74"/>
  <c r="BC57" i="74"/>
  <c r="BD57" i="74"/>
  <c r="BE57" i="74"/>
  <c r="AV58" i="74"/>
  <c r="AW58" i="74"/>
  <c r="AX58" i="74"/>
  <c r="AY58" i="74"/>
  <c r="AZ58" i="74"/>
  <c r="BA58" i="74"/>
  <c r="BB58" i="74"/>
  <c r="BC58" i="74"/>
  <c r="BD58" i="74"/>
  <c r="BE58" i="74"/>
  <c r="AV59" i="74"/>
  <c r="AW59" i="74"/>
  <c r="AX59" i="74"/>
  <c r="AY59" i="74"/>
  <c r="AZ59" i="74"/>
  <c r="BA59" i="74"/>
  <c r="BB59" i="74"/>
  <c r="BC59" i="74"/>
  <c r="BD59" i="74"/>
  <c r="BE59" i="74"/>
  <c r="AV52" i="75"/>
  <c r="AW52" i="75"/>
  <c r="AX52" i="75"/>
  <c r="AY52" i="75"/>
  <c r="AZ52" i="75"/>
  <c r="BA52" i="75"/>
  <c r="BB52" i="75"/>
  <c r="BC52" i="75"/>
  <c r="BD52" i="75"/>
  <c r="BE52" i="75"/>
  <c r="AV53" i="75"/>
  <c r="AW53" i="75"/>
  <c r="AX53" i="75"/>
  <c r="AY53" i="75"/>
  <c r="AZ53" i="75"/>
  <c r="BA53" i="75"/>
  <c r="BB53" i="75"/>
  <c r="BC53" i="75"/>
  <c r="BD53" i="75"/>
  <c r="BE53" i="75"/>
  <c r="AV54" i="75"/>
  <c r="AW54" i="75"/>
  <c r="AX54" i="75"/>
  <c r="AY54" i="75"/>
  <c r="AZ54" i="75"/>
  <c r="BA54" i="75"/>
  <c r="BB54" i="75"/>
  <c r="BC54" i="75"/>
  <c r="BD54" i="75"/>
  <c r="BE54" i="75"/>
  <c r="AV55" i="75"/>
  <c r="AW55" i="75"/>
  <c r="AX55" i="75"/>
  <c r="AY55" i="75"/>
  <c r="AZ55" i="75"/>
  <c r="BA55" i="75"/>
  <c r="BB55" i="75"/>
  <c r="BC55" i="75"/>
  <c r="BD55" i="75"/>
  <c r="BE55" i="75"/>
  <c r="AV56" i="75"/>
  <c r="AW56" i="75"/>
  <c r="AX56" i="75"/>
  <c r="AY56" i="75"/>
  <c r="AZ56" i="75"/>
  <c r="BA56" i="75"/>
  <c r="BB56" i="75"/>
  <c r="BC56" i="75"/>
  <c r="BD56" i="75"/>
  <c r="BE56" i="75"/>
  <c r="AV57" i="75"/>
  <c r="AW57" i="75"/>
  <c r="AX57" i="75"/>
  <c r="AY57" i="75"/>
  <c r="AZ57" i="75"/>
  <c r="BA57" i="75"/>
  <c r="BB57" i="75"/>
  <c r="BC57" i="75"/>
  <c r="BD57" i="75"/>
  <c r="BE57" i="75"/>
  <c r="AV58" i="75"/>
  <c r="AW58" i="75"/>
  <c r="AX58" i="75"/>
  <c r="AY58" i="75"/>
  <c r="AZ58" i="75"/>
  <c r="BA58" i="75"/>
  <c r="BB58" i="75"/>
  <c r="BC58" i="75"/>
  <c r="BD58" i="75"/>
  <c r="BE58" i="75"/>
  <c r="AV59" i="75"/>
  <c r="AW59" i="75"/>
  <c r="AX59" i="75"/>
  <c r="AY59" i="75"/>
  <c r="AZ59" i="75"/>
  <c r="BA59" i="75"/>
  <c r="BB59" i="75"/>
  <c r="BC59" i="75"/>
  <c r="BD59" i="75"/>
  <c r="BE59" i="75"/>
  <c r="AW50" i="85"/>
  <c r="AX50" i="85"/>
  <c r="E48" i="103" s="1"/>
  <c r="AY50" i="85"/>
  <c r="AZ50" i="85"/>
  <c r="BA50" i="85"/>
  <c r="BB50" i="85"/>
  <c r="BC50" i="85"/>
  <c r="BD50" i="85"/>
  <c r="BE50" i="85"/>
  <c r="BF50" i="85"/>
  <c r="AW51" i="85"/>
  <c r="D49" i="103" s="1"/>
  <c r="AX51" i="85"/>
  <c r="E49" i="103" s="1"/>
  <c r="AY51" i="85"/>
  <c r="AZ51" i="85"/>
  <c r="BA51" i="85"/>
  <c r="BB51" i="85"/>
  <c r="BC51" i="85"/>
  <c r="BD51" i="85"/>
  <c r="BE51" i="85"/>
  <c r="BF51" i="85"/>
  <c r="AW52" i="85"/>
  <c r="AX52" i="85"/>
  <c r="E50" i="103" s="1"/>
  <c r="AY52" i="85"/>
  <c r="AZ52" i="85"/>
  <c r="BA52" i="85"/>
  <c r="BB52" i="85"/>
  <c r="BC52" i="85"/>
  <c r="BD52" i="85"/>
  <c r="BE52" i="85"/>
  <c r="BF52" i="85"/>
  <c r="AW53" i="85"/>
  <c r="AX53" i="85"/>
  <c r="E51" i="103" s="1"/>
  <c r="AY53" i="85"/>
  <c r="AZ53" i="85"/>
  <c r="BA53" i="85"/>
  <c r="BB53" i="85"/>
  <c r="BC53" i="85"/>
  <c r="BD53" i="85"/>
  <c r="BE53" i="85"/>
  <c r="BF53" i="85"/>
  <c r="AW54" i="85"/>
  <c r="AX54" i="85"/>
  <c r="E52" i="103" s="1"/>
  <c r="AY54" i="85"/>
  <c r="AZ54" i="85"/>
  <c r="BA54" i="85"/>
  <c r="BB54" i="85"/>
  <c r="BC54" i="85"/>
  <c r="BD54" i="85"/>
  <c r="BE54" i="85"/>
  <c r="BF54" i="85"/>
  <c r="AW55" i="85"/>
  <c r="D53" i="103" s="1"/>
  <c r="AX55" i="85"/>
  <c r="E53" i="103" s="1"/>
  <c r="AY55" i="85"/>
  <c r="AZ55" i="85"/>
  <c r="BA55" i="85"/>
  <c r="BB55" i="85"/>
  <c r="BC55" i="85"/>
  <c r="BD55" i="85"/>
  <c r="BE55" i="85"/>
  <c r="BF55" i="85"/>
  <c r="AW56" i="85"/>
  <c r="AX56" i="85"/>
  <c r="E54" i="103" s="1"/>
  <c r="AY56" i="85"/>
  <c r="AZ56" i="85"/>
  <c r="BA56" i="85"/>
  <c r="BB56" i="85"/>
  <c r="BC56" i="85"/>
  <c r="BD56" i="85"/>
  <c r="BE56" i="85"/>
  <c r="BF56" i="85"/>
  <c r="AW57" i="85"/>
  <c r="AX57" i="85"/>
  <c r="E55" i="103" s="1"/>
  <c r="AY57" i="85"/>
  <c r="AZ57" i="85"/>
  <c r="G55" i="103" s="1"/>
  <c r="BA57" i="85"/>
  <c r="BB57" i="85"/>
  <c r="BC57" i="85"/>
  <c r="BD57" i="85"/>
  <c r="BE57" i="85"/>
  <c r="BF57" i="85"/>
  <c r="B52" i="15"/>
  <c r="B48" i="103" s="1"/>
  <c r="B47" i="104" s="1"/>
  <c r="C52" i="15"/>
  <c r="C48" i="103" s="1"/>
  <c r="C47" i="104" s="1"/>
  <c r="B53" i="15"/>
  <c r="B49" i="103" s="1"/>
  <c r="B48" i="104" s="1"/>
  <c r="C53" i="15"/>
  <c r="C49" i="103" s="1"/>
  <c r="C48" i="104" s="1"/>
  <c r="B54" i="15"/>
  <c r="B50" i="103" s="1"/>
  <c r="B49" i="104" s="1"/>
  <c r="C54" i="15"/>
  <c r="C50" i="103" s="1"/>
  <c r="C49" i="104" s="1"/>
  <c r="B55" i="15"/>
  <c r="B51" i="103" s="1"/>
  <c r="B50" i="104" s="1"/>
  <c r="C55" i="15"/>
  <c r="C51" i="103" s="1"/>
  <c r="C50" i="104" s="1"/>
  <c r="B56" i="15"/>
  <c r="B52" i="103" s="1"/>
  <c r="B51" i="104" s="1"/>
  <c r="C56" i="15"/>
  <c r="C52" i="103" s="1"/>
  <c r="C51" i="104" s="1"/>
  <c r="B57" i="15"/>
  <c r="B53" i="103" s="1"/>
  <c r="B52" i="104" s="1"/>
  <c r="C57" i="15"/>
  <c r="C53" i="103" s="1"/>
  <c r="C52" i="104" s="1"/>
  <c r="B58" i="15"/>
  <c r="B54" i="103" s="1"/>
  <c r="B53" i="104" s="1"/>
  <c r="C58" i="15"/>
  <c r="C54" i="103" s="1"/>
  <c r="C53" i="104" s="1"/>
  <c r="B59" i="15"/>
  <c r="B55" i="103" s="1"/>
  <c r="B54" i="104" s="1"/>
  <c r="C59" i="15"/>
  <c r="C55" i="103" s="1"/>
  <c r="C54" i="104" s="1"/>
  <c r="P55" i="103" l="1"/>
  <c r="AN55" i="103"/>
  <c r="P51" i="103"/>
  <c r="AN51" i="103"/>
  <c r="P54" i="103"/>
  <c r="AN54" i="103"/>
  <c r="P50" i="103"/>
  <c r="AN50" i="103"/>
  <c r="P53" i="103"/>
  <c r="AN53" i="103"/>
  <c r="P49" i="103"/>
  <c r="AN49" i="103"/>
  <c r="O53" i="103"/>
  <c r="AM53" i="103"/>
  <c r="O49" i="103"/>
  <c r="AM49" i="103"/>
  <c r="R55" i="103"/>
  <c r="P52" i="103"/>
  <c r="AN52" i="103"/>
  <c r="P48" i="103"/>
  <c r="AN48" i="103"/>
  <c r="B154" i="101"/>
  <c r="C154" i="101" s="1"/>
  <c r="F55" i="103"/>
  <c r="B96" i="101"/>
  <c r="C96" i="101" s="1"/>
  <c r="L52" i="103"/>
  <c r="B51" i="101"/>
  <c r="C51" i="101" s="1"/>
  <c r="H50" i="103"/>
  <c r="B133" i="101"/>
  <c r="C133" i="101" s="1"/>
  <c r="G54" i="103"/>
  <c r="B31" i="101"/>
  <c r="C31" i="101" s="1"/>
  <c r="I49" i="103"/>
  <c r="B160" i="101"/>
  <c r="C160" i="101" s="1"/>
  <c r="L55" i="103"/>
  <c r="B153" i="101"/>
  <c r="C153" i="101" s="1"/>
  <c r="D55" i="103"/>
  <c r="B132" i="101"/>
  <c r="C132" i="101" s="1"/>
  <c r="F54" i="103"/>
  <c r="B114" i="101"/>
  <c r="C114" i="101" s="1"/>
  <c r="H53" i="103"/>
  <c r="B94" i="101"/>
  <c r="C94" i="101" s="1"/>
  <c r="J52" i="103"/>
  <c r="AS52" i="103" s="1"/>
  <c r="B77" i="101"/>
  <c r="C77" i="101" s="1"/>
  <c r="L51" i="103"/>
  <c r="B70" i="101"/>
  <c r="C70" i="101" s="1"/>
  <c r="D51" i="103"/>
  <c r="B49" i="101"/>
  <c r="C49" i="101" s="1"/>
  <c r="F50" i="103"/>
  <c r="B30" i="101"/>
  <c r="C30" i="101" s="1"/>
  <c r="H49" i="103"/>
  <c r="B14" i="101"/>
  <c r="C14" i="101" s="1"/>
  <c r="J48" i="103"/>
  <c r="AS48" i="103" s="1"/>
  <c r="B134" i="101"/>
  <c r="C134" i="101" s="1"/>
  <c r="H54" i="103"/>
  <c r="B89" i="101"/>
  <c r="C89" i="101" s="1"/>
  <c r="D52" i="103"/>
  <c r="B9" i="101"/>
  <c r="C9" i="101" s="1"/>
  <c r="D48" i="103"/>
  <c r="B159" i="101"/>
  <c r="C159" i="101" s="1"/>
  <c r="K55" i="103"/>
  <c r="B139" i="101"/>
  <c r="C139" i="101" s="1"/>
  <c r="M54" i="103"/>
  <c r="B113" i="101"/>
  <c r="C113" i="101" s="1"/>
  <c r="G53" i="103"/>
  <c r="B93" i="101"/>
  <c r="C93" i="101" s="1"/>
  <c r="I52" i="103"/>
  <c r="B76" i="101"/>
  <c r="C76" i="101" s="1"/>
  <c r="K51" i="103"/>
  <c r="B56" i="101"/>
  <c r="C56" i="101" s="1"/>
  <c r="M50" i="103"/>
  <c r="B29" i="101"/>
  <c r="C29" i="101" s="1"/>
  <c r="G49" i="103"/>
  <c r="B13" i="101"/>
  <c r="C13" i="101" s="1"/>
  <c r="I48" i="103"/>
  <c r="B32" i="101"/>
  <c r="C32" i="101" s="1"/>
  <c r="J49" i="103"/>
  <c r="AS49" i="103" s="1"/>
  <c r="B161" i="101"/>
  <c r="C161" i="101" s="1"/>
  <c r="M55" i="103"/>
  <c r="B95" i="101"/>
  <c r="C95" i="101" s="1"/>
  <c r="K52" i="103"/>
  <c r="B50" i="101"/>
  <c r="C50" i="101" s="1"/>
  <c r="G50" i="103"/>
  <c r="B158" i="101"/>
  <c r="C158" i="101" s="1"/>
  <c r="J55" i="103"/>
  <c r="AS55" i="103" s="1"/>
  <c r="B138" i="101"/>
  <c r="C138" i="101" s="1"/>
  <c r="L54" i="103"/>
  <c r="B131" i="101"/>
  <c r="C131" i="101" s="1"/>
  <c r="D54" i="103"/>
  <c r="B112" i="101"/>
  <c r="C112" i="101" s="1"/>
  <c r="F53" i="103"/>
  <c r="B92" i="101"/>
  <c r="C92" i="101" s="1"/>
  <c r="H52" i="103"/>
  <c r="B75" i="101"/>
  <c r="C75" i="101" s="1"/>
  <c r="J51" i="103"/>
  <c r="AS51" i="103" s="1"/>
  <c r="B55" i="101"/>
  <c r="C55" i="101" s="1"/>
  <c r="L50" i="103"/>
  <c r="B48" i="101"/>
  <c r="C48" i="101" s="1"/>
  <c r="D50" i="103"/>
  <c r="B28" i="101"/>
  <c r="C28" i="101" s="1"/>
  <c r="F49" i="103"/>
  <c r="B12" i="101"/>
  <c r="C12" i="101" s="1"/>
  <c r="H48" i="103"/>
  <c r="B157" i="101"/>
  <c r="C157" i="101" s="1"/>
  <c r="I55" i="103"/>
  <c r="B137" i="101"/>
  <c r="C137" i="101" s="1"/>
  <c r="K54" i="103"/>
  <c r="B119" i="101"/>
  <c r="M53" i="103"/>
  <c r="B91" i="101"/>
  <c r="C91" i="101" s="1"/>
  <c r="G52" i="103"/>
  <c r="B74" i="101"/>
  <c r="C74" i="101" s="1"/>
  <c r="I51" i="103"/>
  <c r="B54" i="101"/>
  <c r="C54" i="101" s="1"/>
  <c r="K50" i="103"/>
  <c r="B35" i="101"/>
  <c r="C35" i="101" s="1"/>
  <c r="M49" i="103"/>
  <c r="B11" i="101"/>
  <c r="C11" i="101" s="1"/>
  <c r="G48" i="103"/>
  <c r="B116" i="101"/>
  <c r="C116" i="101" s="1"/>
  <c r="J53" i="103"/>
  <c r="AS53" i="103" s="1"/>
  <c r="B71" i="101"/>
  <c r="C71" i="101" s="1"/>
  <c r="F51" i="103"/>
  <c r="B16" i="101"/>
  <c r="C16" i="101" s="1"/>
  <c r="L48" i="103"/>
  <c r="B115" i="101"/>
  <c r="C115" i="101" s="1"/>
  <c r="I53" i="103"/>
  <c r="B15" i="101"/>
  <c r="C15" i="101" s="1"/>
  <c r="K48" i="103"/>
  <c r="B156" i="101"/>
  <c r="C156" i="101" s="1"/>
  <c r="H55" i="103"/>
  <c r="B136" i="101"/>
  <c r="C136" i="101" s="1"/>
  <c r="J54" i="103"/>
  <c r="AS54" i="103" s="1"/>
  <c r="B118" i="101"/>
  <c r="C118" i="101" s="1"/>
  <c r="L53" i="103"/>
  <c r="B90" i="101"/>
  <c r="C90" i="101" s="1"/>
  <c r="F52" i="103"/>
  <c r="B73" i="101"/>
  <c r="C73" i="101" s="1"/>
  <c r="H51" i="103"/>
  <c r="B53" i="101"/>
  <c r="C53" i="101" s="1"/>
  <c r="J50" i="103"/>
  <c r="AS50" i="103" s="1"/>
  <c r="B34" i="101"/>
  <c r="C34" i="101" s="1"/>
  <c r="L49" i="103"/>
  <c r="B10" i="101"/>
  <c r="C10" i="101" s="1"/>
  <c r="F48" i="103"/>
  <c r="B78" i="101"/>
  <c r="C78" i="101" s="1"/>
  <c r="M51" i="103"/>
  <c r="B135" i="101"/>
  <c r="C135" i="101" s="1"/>
  <c r="I54" i="103"/>
  <c r="B117" i="101"/>
  <c r="C117" i="101" s="1"/>
  <c r="K53" i="103"/>
  <c r="B97" i="101"/>
  <c r="C97" i="101" s="1"/>
  <c r="M52" i="103"/>
  <c r="B72" i="101"/>
  <c r="C72" i="101" s="1"/>
  <c r="G51" i="103"/>
  <c r="B52" i="101"/>
  <c r="C52" i="101" s="1"/>
  <c r="I50" i="103"/>
  <c r="B33" i="101"/>
  <c r="C33" i="101" s="1"/>
  <c r="K49" i="103"/>
  <c r="B17" i="101"/>
  <c r="C17" i="101" s="1"/>
  <c r="M48" i="103"/>
  <c r="BF58" i="75"/>
  <c r="BF54" i="75"/>
  <c r="BF57" i="75"/>
  <c r="BF53" i="75"/>
  <c r="BF56" i="75"/>
  <c r="BF52" i="75"/>
  <c r="BF59" i="75"/>
  <c r="BF55" i="75"/>
  <c r="BG57" i="85"/>
  <c r="N55" i="103" s="1"/>
  <c r="BG53" i="85"/>
  <c r="N51" i="103" s="1"/>
  <c r="BF55" i="73"/>
  <c r="BF55" i="74"/>
  <c r="BF59" i="74"/>
  <c r="BF56" i="73"/>
  <c r="BF59" i="73"/>
  <c r="AW52" i="15"/>
  <c r="AA48" i="103" s="1"/>
  <c r="BD52" i="15"/>
  <c r="BF56" i="74"/>
  <c r="BF57" i="73"/>
  <c r="BG54" i="85"/>
  <c r="N52" i="103" s="1"/>
  <c r="BF58" i="73"/>
  <c r="BF57" i="74"/>
  <c r="B155" i="101"/>
  <c r="C155" i="101" s="1"/>
  <c r="BF58" i="74"/>
  <c r="BF52" i="73"/>
  <c r="BG55" i="85"/>
  <c r="N53" i="103" s="1"/>
  <c r="BF52" i="74"/>
  <c r="BF53" i="73"/>
  <c r="BG56" i="85"/>
  <c r="N54" i="103" s="1"/>
  <c r="BG50" i="85"/>
  <c r="N48" i="103" s="1"/>
  <c r="BF54" i="73"/>
  <c r="BF53" i="74"/>
  <c r="BG51" i="85"/>
  <c r="N49" i="103" s="1"/>
  <c r="BF54" i="74"/>
  <c r="B27" i="101"/>
  <c r="C27" i="101" s="1"/>
  <c r="B111" i="101"/>
  <c r="BG52" i="85"/>
  <c r="N50" i="103" s="1"/>
  <c r="AY52" i="15"/>
  <c r="AZ52" i="15"/>
  <c r="C119" i="101"/>
  <c r="X48" i="103" l="1"/>
  <c r="Q48" i="103"/>
  <c r="T55" i="103"/>
  <c r="O54" i="103"/>
  <c r="AM54" i="103"/>
  <c r="O52" i="103"/>
  <c r="AM52" i="103"/>
  <c r="Q55" i="103"/>
  <c r="R49" i="103"/>
  <c r="Y48" i="103"/>
  <c r="V49" i="103"/>
  <c r="V53" i="103"/>
  <c r="W49" i="103"/>
  <c r="W53" i="103"/>
  <c r="T53" i="103"/>
  <c r="R48" i="103"/>
  <c r="R52" i="103"/>
  <c r="S48" i="103"/>
  <c r="W54" i="103"/>
  <c r="X55" i="103"/>
  <c r="X50" i="103"/>
  <c r="X54" i="103"/>
  <c r="S54" i="103"/>
  <c r="O51" i="103"/>
  <c r="AM51" i="103"/>
  <c r="Q54" i="103"/>
  <c r="R54" i="103"/>
  <c r="Y54" i="103"/>
  <c r="Y50" i="103"/>
  <c r="Y52" i="103"/>
  <c r="T50" i="103"/>
  <c r="T54" i="103"/>
  <c r="W48" i="103"/>
  <c r="X49" i="103"/>
  <c r="X53" i="103"/>
  <c r="Q49" i="103"/>
  <c r="S52" i="103"/>
  <c r="V51" i="103"/>
  <c r="V55" i="103"/>
  <c r="W51" i="103"/>
  <c r="O55" i="103"/>
  <c r="AM55" i="103"/>
  <c r="S50" i="103"/>
  <c r="X52" i="103"/>
  <c r="T51" i="103"/>
  <c r="W50" i="103"/>
  <c r="R53" i="103"/>
  <c r="Q50" i="103"/>
  <c r="S53" i="103"/>
  <c r="V48" i="103"/>
  <c r="V52" i="103"/>
  <c r="T49" i="103"/>
  <c r="Y53" i="103"/>
  <c r="Y51" i="103"/>
  <c r="R51" i="103"/>
  <c r="AP51" i="103"/>
  <c r="X51" i="103"/>
  <c r="S51" i="103"/>
  <c r="S55" i="103"/>
  <c r="Q51" i="103"/>
  <c r="V50" i="103"/>
  <c r="V54" i="103"/>
  <c r="O50" i="103"/>
  <c r="AM50" i="103"/>
  <c r="Q53" i="103"/>
  <c r="R50" i="103"/>
  <c r="T48" i="103"/>
  <c r="T52" i="103"/>
  <c r="O48" i="103"/>
  <c r="AM48" i="103"/>
  <c r="S49" i="103"/>
  <c r="W55" i="103"/>
  <c r="W52" i="103"/>
  <c r="Q52" i="103"/>
  <c r="Y49" i="103"/>
  <c r="Y55" i="103"/>
  <c r="C69" i="101"/>
  <c r="C130" i="101"/>
  <c r="C88" i="101"/>
  <c r="B8" i="101"/>
  <c r="B110" i="101"/>
  <c r="B47" i="101"/>
  <c r="B88" i="101"/>
  <c r="C26" i="101"/>
  <c r="C47" i="101"/>
  <c r="B69" i="101"/>
  <c r="B130" i="101"/>
  <c r="C152" i="101"/>
  <c r="D11" i="101"/>
  <c r="G11" i="101" s="1"/>
  <c r="AC48" i="103"/>
  <c r="AP48" i="103" s="1"/>
  <c r="U50" i="103"/>
  <c r="U54" i="103"/>
  <c r="U55" i="103"/>
  <c r="U49" i="103"/>
  <c r="U48" i="103"/>
  <c r="D16" i="101"/>
  <c r="G16" i="101" s="1"/>
  <c r="AH48" i="103"/>
  <c r="AU48" i="103" s="1"/>
  <c r="U51" i="103"/>
  <c r="U52" i="103"/>
  <c r="D12" i="101"/>
  <c r="G12" i="101" s="1"/>
  <c r="AD48" i="103"/>
  <c r="AQ48" i="103" s="1"/>
  <c r="U53" i="103"/>
  <c r="C111" i="101"/>
  <c r="C110" i="101" s="1"/>
  <c r="B26" i="101"/>
  <c r="B152" i="101"/>
  <c r="AY53" i="15"/>
  <c r="BA52" i="15"/>
  <c r="AW54" i="15"/>
  <c r="AA50" i="103" s="1"/>
  <c r="AV53" i="15"/>
  <c r="Z49" i="103" s="1"/>
  <c r="BC52" i="15"/>
  <c r="AW53" i="15"/>
  <c r="AA49" i="103" s="1"/>
  <c r="BE53" i="15"/>
  <c r="BA53" i="15"/>
  <c r="BE52" i="15"/>
  <c r="AU52" i="15"/>
  <c r="AV52" i="15"/>
  <c r="Z48" i="103" s="1"/>
  <c r="C8" i="101"/>
  <c r="D15" i="101" l="1"/>
  <c r="G15" i="101" s="1"/>
  <c r="AG48" i="103"/>
  <c r="AT48" i="103" s="1"/>
  <c r="D35" i="101"/>
  <c r="G35" i="101" s="1"/>
  <c r="AI49" i="103"/>
  <c r="AV49" i="103" s="1"/>
  <c r="D13" i="101"/>
  <c r="G13" i="101" s="1"/>
  <c r="AE48" i="103"/>
  <c r="AR48" i="103" s="1"/>
  <c r="D17" i="101"/>
  <c r="G17" i="101" s="1"/>
  <c r="AI48" i="103"/>
  <c r="AV48" i="103" s="1"/>
  <c r="D29" i="101"/>
  <c r="G29" i="101" s="1"/>
  <c r="AC49" i="103"/>
  <c r="AP49" i="103" s="1"/>
  <c r="D31" i="101"/>
  <c r="G31" i="101" s="1"/>
  <c r="AE49" i="103"/>
  <c r="AR49" i="103" s="1"/>
  <c r="D27" i="101"/>
  <c r="G27" i="101" s="1"/>
  <c r="D9" i="101"/>
  <c r="G9" i="101" s="1"/>
  <c r="D53" i="101"/>
  <c r="G53" i="101" s="1"/>
  <c r="BA54" i="15"/>
  <c r="AX52" i="15"/>
  <c r="AV54" i="15"/>
  <c r="Z50" i="103" s="1"/>
  <c r="BC53" i="15"/>
  <c r="AZ55" i="15"/>
  <c r="BD53" i="15"/>
  <c r="AW55" i="15"/>
  <c r="AA51" i="103" s="1"/>
  <c r="AU53" i="15"/>
  <c r="D14" i="101"/>
  <c r="G14" i="101" s="1"/>
  <c r="AZ54" i="15"/>
  <c r="AV55" i="15"/>
  <c r="Z51" i="103" s="1"/>
  <c r="BE54" i="15"/>
  <c r="AZ53" i="15"/>
  <c r="AY54" i="15"/>
  <c r="D34" i="101" l="1"/>
  <c r="G34" i="101" s="1"/>
  <c r="AH49" i="103"/>
  <c r="AU49" i="103" s="1"/>
  <c r="D30" i="101"/>
  <c r="G30" i="101" s="1"/>
  <c r="AD49" i="103"/>
  <c r="AQ49" i="103" s="1"/>
  <c r="D73" i="101"/>
  <c r="G73" i="101" s="1"/>
  <c r="AD51" i="103"/>
  <c r="AQ51" i="103" s="1"/>
  <c r="D56" i="101"/>
  <c r="G56" i="101" s="1"/>
  <c r="AI50" i="103"/>
  <c r="AV50" i="103" s="1"/>
  <c r="D33" i="101"/>
  <c r="G33" i="101" s="1"/>
  <c r="AG49" i="103"/>
  <c r="AT49" i="103" s="1"/>
  <c r="D52" i="101"/>
  <c r="G52" i="101" s="1"/>
  <c r="AE50" i="103"/>
  <c r="AR50" i="103" s="1"/>
  <c r="D50" i="101"/>
  <c r="G50" i="101" s="1"/>
  <c r="AC50" i="103"/>
  <c r="AP50" i="103" s="1"/>
  <c r="D51" i="101"/>
  <c r="G51" i="101" s="1"/>
  <c r="AD50" i="103"/>
  <c r="AQ50" i="103" s="1"/>
  <c r="BF52" i="15"/>
  <c r="AJ48" i="103" s="1"/>
  <c r="AW48" i="103" s="1"/>
  <c r="AB48" i="103"/>
  <c r="AO48" i="103" s="1"/>
  <c r="AV58" i="15"/>
  <c r="Z54" i="103" s="1"/>
  <c r="D48" i="101"/>
  <c r="D70" i="101"/>
  <c r="D32" i="101"/>
  <c r="G32" i="101" s="1"/>
  <c r="AW56" i="15"/>
  <c r="AA52" i="103" s="1"/>
  <c r="BD54" i="15"/>
  <c r="D10" i="101"/>
  <c r="AV57" i="15"/>
  <c r="Z53" i="103" s="1"/>
  <c r="AX53" i="15"/>
  <c r="AV56" i="15"/>
  <c r="Z52" i="103" s="1"/>
  <c r="BE55" i="15"/>
  <c r="BA55" i="15"/>
  <c r="AY55" i="15"/>
  <c r="BC54" i="15"/>
  <c r="BG52" i="15" l="1"/>
  <c r="D72" i="101"/>
  <c r="G72" i="101" s="1"/>
  <c r="AC51" i="103"/>
  <c r="D74" i="101"/>
  <c r="G74" i="101" s="1"/>
  <c r="AE51" i="103"/>
  <c r="AR51" i="103" s="1"/>
  <c r="D78" i="101"/>
  <c r="G78" i="101" s="1"/>
  <c r="AI51" i="103"/>
  <c r="AV51" i="103" s="1"/>
  <c r="BF53" i="15"/>
  <c r="AJ49" i="103" s="1"/>
  <c r="AW49" i="103" s="1"/>
  <c r="AB49" i="103"/>
  <c r="AO49" i="103" s="1"/>
  <c r="D55" i="101"/>
  <c r="G55" i="101" s="1"/>
  <c r="AH50" i="103"/>
  <c r="AU50" i="103" s="1"/>
  <c r="D54" i="101"/>
  <c r="G54" i="101" s="1"/>
  <c r="AG50" i="103"/>
  <c r="AT50" i="103" s="1"/>
  <c r="D75" i="101"/>
  <c r="G75" i="101" s="1"/>
  <c r="BD55" i="15"/>
  <c r="AW57" i="15"/>
  <c r="AA53" i="103" s="1"/>
  <c r="BC55" i="15"/>
  <c r="D131" i="101"/>
  <c r="AU55" i="15"/>
  <c r="AY56" i="15"/>
  <c r="AY57" i="15"/>
  <c r="D89" i="101"/>
  <c r="AZ57" i="15"/>
  <c r="BA58" i="15"/>
  <c r="AW59" i="15"/>
  <c r="AA55" i="103" s="1"/>
  <c r="G48" i="101"/>
  <c r="AZ56" i="15"/>
  <c r="BE56" i="15"/>
  <c r="D28" i="101"/>
  <c r="BA56" i="15"/>
  <c r="AX55" i="15"/>
  <c r="AB51" i="103" s="1"/>
  <c r="AO51" i="103" s="1"/>
  <c r="G70" i="101"/>
  <c r="BC57" i="15"/>
  <c r="AU54" i="15"/>
  <c r="AV59" i="15"/>
  <c r="Z55" i="103" s="1"/>
  <c r="D111" i="101"/>
  <c r="G111" i="101" s="1"/>
  <c r="G10" i="101"/>
  <c r="D8" i="101"/>
  <c r="G8" i="101" s="1"/>
  <c r="AX54" i="15"/>
  <c r="BG53" i="15" l="1"/>
  <c r="D76" i="101"/>
  <c r="G76" i="101" s="1"/>
  <c r="AG51" i="103"/>
  <c r="AT51" i="103" s="1"/>
  <c r="D135" i="101"/>
  <c r="G135" i="101" s="1"/>
  <c r="AE54" i="103"/>
  <c r="AR54" i="103" s="1"/>
  <c r="D93" i="101"/>
  <c r="G93" i="101" s="1"/>
  <c r="AE52" i="103"/>
  <c r="AR52" i="103" s="1"/>
  <c r="D114" i="101"/>
  <c r="G114" i="101" s="1"/>
  <c r="AD53" i="103"/>
  <c r="AQ53" i="103" s="1"/>
  <c r="D77" i="101"/>
  <c r="G77" i="101" s="1"/>
  <c r="AH51" i="103"/>
  <c r="AU51" i="103" s="1"/>
  <c r="BF54" i="15"/>
  <c r="AJ50" i="103" s="1"/>
  <c r="AW50" i="103" s="1"/>
  <c r="AB50" i="103"/>
  <c r="AO50" i="103" s="1"/>
  <c r="D113" i="101"/>
  <c r="G113" i="101" s="1"/>
  <c r="AC53" i="103"/>
  <c r="AP53" i="103" s="1"/>
  <c r="D91" i="101"/>
  <c r="G91" i="101" s="1"/>
  <c r="AC52" i="103"/>
  <c r="AP52" i="103" s="1"/>
  <c r="D92" i="101"/>
  <c r="G92" i="101" s="1"/>
  <c r="AD52" i="103"/>
  <c r="AQ52" i="103" s="1"/>
  <c r="D97" i="101"/>
  <c r="G97" i="101" s="1"/>
  <c r="AI52" i="103"/>
  <c r="AV52" i="103" s="1"/>
  <c r="D117" i="101"/>
  <c r="G117" i="101" s="1"/>
  <c r="AG53" i="103"/>
  <c r="AT53" i="103" s="1"/>
  <c r="BF55" i="15"/>
  <c r="D49" i="101"/>
  <c r="D71" i="101"/>
  <c r="D94" i="101"/>
  <c r="G94" i="101" s="1"/>
  <c r="BC58" i="15"/>
  <c r="BA59" i="15"/>
  <c r="G131" i="101"/>
  <c r="BD59" i="15"/>
  <c r="BD56" i="15"/>
  <c r="D153" i="101"/>
  <c r="BD57" i="15"/>
  <c r="D116" i="101"/>
  <c r="G116" i="101" s="1"/>
  <c r="G28" i="101"/>
  <c r="D26" i="101"/>
  <c r="G26" i="101" s="1"/>
  <c r="BA57" i="15"/>
  <c r="AX56" i="15"/>
  <c r="AB52" i="103" s="1"/>
  <c r="AO52" i="103" s="1"/>
  <c r="AU56" i="15"/>
  <c r="AX58" i="15"/>
  <c r="AW58" i="15"/>
  <c r="AA54" i="103" s="1"/>
  <c r="AY58" i="15"/>
  <c r="AZ59" i="15"/>
  <c r="BE57" i="15"/>
  <c r="AZ58" i="15"/>
  <c r="G89" i="101"/>
  <c r="AY59" i="15"/>
  <c r="BC59" i="15"/>
  <c r="BC56" i="15"/>
  <c r="BD58" i="15"/>
  <c r="D160" i="101" l="1"/>
  <c r="G160" i="101" s="1"/>
  <c r="AH55" i="103"/>
  <c r="AU55" i="103" s="1"/>
  <c r="D115" i="101"/>
  <c r="G115" i="101" s="1"/>
  <c r="AE53" i="103"/>
  <c r="AR53" i="103" s="1"/>
  <c r="BG55" i="15"/>
  <c r="AJ51" i="103"/>
  <c r="AW51" i="103" s="1"/>
  <c r="D157" i="101"/>
  <c r="G157" i="101" s="1"/>
  <c r="AE55" i="103"/>
  <c r="AR55" i="103" s="1"/>
  <c r="D156" i="101"/>
  <c r="G156" i="101" s="1"/>
  <c r="AD55" i="103"/>
  <c r="AQ55" i="103" s="1"/>
  <c r="D137" i="101"/>
  <c r="G137" i="101" s="1"/>
  <c r="AG54" i="103"/>
  <c r="AT54" i="103" s="1"/>
  <c r="D119" i="101"/>
  <c r="G119" i="101" s="1"/>
  <c r="AI53" i="103"/>
  <c r="AV53" i="103" s="1"/>
  <c r="D134" i="101"/>
  <c r="G134" i="101" s="1"/>
  <c r="AD54" i="103"/>
  <c r="AQ54" i="103" s="1"/>
  <c r="D118" i="101"/>
  <c r="G118" i="101" s="1"/>
  <c r="AH53" i="103"/>
  <c r="AU53" i="103" s="1"/>
  <c r="D133" i="101"/>
  <c r="G133" i="101" s="1"/>
  <c r="AC54" i="103"/>
  <c r="AP54" i="103" s="1"/>
  <c r="D95" i="101"/>
  <c r="G95" i="101" s="1"/>
  <c r="AG52" i="103"/>
  <c r="AT52" i="103" s="1"/>
  <c r="D132" i="101"/>
  <c r="G132" i="101" s="1"/>
  <c r="AB54" i="103"/>
  <c r="AO54" i="103" s="1"/>
  <c r="D138" i="101"/>
  <c r="G138" i="101" s="1"/>
  <c r="AH54" i="103"/>
  <c r="AU54" i="103" s="1"/>
  <c r="D159" i="101"/>
  <c r="G159" i="101" s="1"/>
  <c r="AG55" i="103"/>
  <c r="AT55" i="103" s="1"/>
  <c r="D155" i="101"/>
  <c r="G155" i="101" s="1"/>
  <c r="AC55" i="103"/>
  <c r="AP55" i="103" s="1"/>
  <c r="D96" i="101"/>
  <c r="G96" i="101" s="1"/>
  <c r="AH52" i="103"/>
  <c r="AU52" i="103" s="1"/>
  <c r="BG54" i="15"/>
  <c r="BF56" i="15"/>
  <c r="D90" i="101"/>
  <c r="G153" i="101"/>
  <c r="G71" i="101"/>
  <c r="D69" i="101"/>
  <c r="G69" i="101" s="1"/>
  <c r="BE59" i="15"/>
  <c r="BE58" i="15"/>
  <c r="D136" i="101"/>
  <c r="G136" i="101" s="1"/>
  <c r="AU57" i="15"/>
  <c r="AX57" i="15"/>
  <c r="G49" i="101"/>
  <c r="D47" i="101"/>
  <c r="G47" i="101" s="1"/>
  <c r="AU58" i="15"/>
  <c r="D158" i="101"/>
  <c r="G158" i="101" s="1"/>
  <c r="D161" i="101" l="1"/>
  <c r="G161" i="101" s="1"/>
  <c r="AI55" i="103"/>
  <c r="AV55" i="103" s="1"/>
  <c r="BF57" i="15"/>
  <c r="AJ53" i="103" s="1"/>
  <c r="AW53" i="103" s="1"/>
  <c r="AB53" i="103"/>
  <c r="AO53" i="103" s="1"/>
  <c r="BG56" i="15"/>
  <c r="AJ52" i="103"/>
  <c r="AW52" i="103" s="1"/>
  <c r="D139" i="101"/>
  <c r="G139" i="101" s="1"/>
  <c r="AI54" i="103"/>
  <c r="AV54" i="103" s="1"/>
  <c r="BF58" i="15"/>
  <c r="D112" i="101"/>
  <c r="G112" i="101" s="1"/>
  <c r="G90" i="101"/>
  <c r="D88" i="101"/>
  <c r="G88" i="101" s="1"/>
  <c r="AX59" i="15"/>
  <c r="AU59" i="15"/>
  <c r="BF3" i="75"/>
  <c r="BE3" i="75"/>
  <c r="BD3" i="75"/>
  <c r="BC3" i="75"/>
  <c r="BB3" i="75"/>
  <c r="BA3" i="75"/>
  <c r="AZ3" i="75"/>
  <c r="AY3" i="75"/>
  <c r="AX3" i="75"/>
  <c r="AV3" i="75"/>
  <c r="A5" i="75"/>
  <c r="A6" i="75"/>
  <c r="A7" i="75"/>
  <c r="A4" i="75"/>
  <c r="BG57" i="15" l="1"/>
  <c r="BF59" i="15"/>
  <c r="AJ55" i="103" s="1"/>
  <c r="AW55" i="103" s="1"/>
  <c r="AB55" i="103"/>
  <c r="AO55" i="103" s="1"/>
  <c r="D130" i="101"/>
  <c r="G130" i="101" s="1"/>
  <c r="BG58" i="15"/>
  <c r="AJ54" i="103"/>
  <c r="AW54" i="103" s="1"/>
  <c r="A6" i="76"/>
  <c r="A6" i="77"/>
  <c r="A7" i="76"/>
  <c r="A7" i="77"/>
  <c r="A5" i="77"/>
  <c r="A5" i="76"/>
  <c r="A4" i="76"/>
  <c r="A4" i="77"/>
  <c r="D154" i="101"/>
  <c r="D110" i="101"/>
  <c r="G110" i="101" s="1"/>
  <c r="BF4" i="75"/>
  <c r="BG59" i="15" l="1"/>
  <c r="G154" i="101"/>
  <c r="D152" i="101"/>
  <c r="G152" i="101" s="1"/>
  <c r="D4" i="15" l="1"/>
  <c r="F7" i="83" l="1"/>
  <c r="V4" i="89"/>
  <c r="V3" i="89"/>
  <c r="AW4" i="74" l="1"/>
  <c r="AW4" i="73"/>
  <c r="AX6" i="85" l="1"/>
  <c r="E5" i="103" s="1"/>
  <c r="AN5" i="103" s="1"/>
  <c r="AX7" i="85"/>
  <c r="E6" i="103" s="1"/>
  <c r="AN6" i="103" s="1"/>
  <c r="AX9" i="85"/>
  <c r="E8" i="103" s="1"/>
  <c r="AN8" i="103" s="1"/>
  <c r="AX10" i="85"/>
  <c r="AX11" i="85"/>
  <c r="AX12" i="85"/>
  <c r="AX13" i="85"/>
  <c r="E12" i="103" s="1"/>
  <c r="AN12" i="103" s="1"/>
  <c r="AX14" i="85"/>
  <c r="E13" i="103" s="1"/>
  <c r="AN13" i="103" s="1"/>
  <c r="AX15" i="85"/>
  <c r="AX16" i="85"/>
  <c r="AX17" i="85"/>
  <c r="E16" i="103" s="1"/>
  <c r="AN16" i="103" s="1"/>
  <c r="AX18" i="85"/>
  <c r="E17" i="103" s="1"/>
  <c r="AN17" i="103" s="1"/>
  <c r="AX19" i="85"/>
  <c r="E18" i="103" s="1"/>
  <c r="AN18" i="103" s="1"/>
  <c r="AX20" i="85"/>
  <c r="E19" i="103" s="1"/>
  <c r="AN19" i="103" s="1"/>
  <c r="AX21" i="85"/>
  <c r="E20" i="103" s="1"/>
  <c r="AN20" i="103" s="1"/>
  <c r="AX22" i="85"/>
  <c r="E21" i="103" s="1"/>
  <c r="AN21" i="103" s="1"/>
  <c r="AX23" i="85"/>
  <c r="E22" i="103" s="1"/>
  <c r="AN22" i="103" s="1"/>
  <c r="AX24" i="85"/>
  <c r="E23" i="103" s="1"/>
  <c r="AN23" i="103" s="1"/>
  <c r="AX49" i="85"/>
  <c r="E15" i="103" s="1"/>
  <c r="AN15" i="103" s="1"/>
  <c r="AX4" i="85"/>
  <c r="P13" i="103" l="1"/>
  <c r="P12" i="103"/>
  <c r="P20" i="103"/>
  <c r="P19" i="103"/>
  <c r="P21" i="103"/>
  <c r="P18" i="103"/>
  <c r="P17" i="103"/>
  <c r="P8" i="103"/>
  <c r="P16" i="103"/>
  <c r="P23" i="103"/>
  <c r="P6" i="103"/>
  <c r="P15" i="103"/>
  <c r="P22" i="103"/>
  <c r="P5" i="103"/>
  <c r="BF16" i="85"/>
  <c r="BE16" i="85"/>
  <c r="BD16" i="85"/>
  <c r="BC16" i="85"/>
  <c r="BB16" i="85"/>
  <c r="BA16" i="85"/>
  <c r="AZ16" i="85"/>
  <c r="AY16" i="85"/>
  <c r="AW16" i="85"/>
  <c r="BC15" i="82"/>
  <c r="BB15" i="82"/>
  <c r="BA15" i="82"/>
  <c r="AZ15" i="82"/>
  <c r="AY15" i="82"/>
  <c r="AX15" i="82"/>
  <c r="AW15" i="82"/>
  <c r="AV15" i="82"/>
  <c r="BD15" i="79"/>
  <c r="BC15" i="79"/>
  <c r="BB15" i="79"/>
  <c r="BA15" i="79"/>
  <c r="AZ15" i="79"/>
  <c r="AY15" i="79"/>
  <c r="AX15" i="79"/>
  <c r="AW15" i="79"/>
  <c r="AV15" i="79"/>
  <c r="A65" i="87"/>
  <c r="A45" i="87"/>
  <c r="E66" i="84"/>
  <c r="E45" i="84"/>
  <c r="BB4" i="15"/>
  <c r="J4" i="103" s="1"/>
  <c r="AS4" i="103" s="1"/>
  <c r="BE15" i="82" l="1"/>
  <c r="BE15" i="79"/>
  <c r="U4" i="103"/>
  <c r="H3" i="104"/>
  <c r="AU4" i="15"/>
  <c r="D48" i="89"/>
  <c r="D67" i="84"/>
  <c r="D27" i="89"/>
  <c r="D46" i="84"/>
  <c r="AW4" i="15"/>
  <c r="E4" i="103" s="1"/>
  <c r="AN4" i="103" s="1"/>
  <c r="D68" i="89"/>
  <c r="D8" i="87"/>
  <c r="BG16" i="85"/>
  <c r="D14" i="87"/>
  <c r="D30" i="89"/>
  <c r="D32" i="89"/>
  <c r="D69" i="89"/>
  <c r="D52" i="89"/>
  <c r="D29" i="89"/>
  <c r="D54" i="89"/>
  <c r="D35" i="89"/>
  <c r="D71" i="89"/>
  <c r="D70" i="89"/>
  <c r="D34" i="89"/>
  <c r="D51" i="89"/>
  <c r="D49" i="89"/>
  <c r="D31" i="89"/>
  <c r="D56" i="89"/>
  <c r="D53" i="89"/>
  <c r="D33" i="89"/>
  <c r="D72" i="89"/>
  <c r="D50" i="89"/>
  <c r="BF15" i="73"/>
  <c r="D10" i="87"/>
  <c r="D73" i="89"/>
  <c r="D74" i="89"/>
  <c r="D13" i="87"/>
  <c r="D55" i="89"/>
  <c r="BF15" i="72"/>
  <c r="D11" i="87"/>
  <c r="D16" i="87"/>
  <c r="D12" i="87"/>
  <c r="D15" i="87"/>
  <c r="D9" i="87"/>
  <c r="D28" i="89"/>
  <c r="AV29" i="79"/>
  <c r="AW29" i="79"/>
  <c r="AX29" i="79"/>
  <c r="AY29" i="79"/>
  <c r="AZ29" i="79"/>
  <c r="BA29" i="79"/>
  <c r="BB29" i="79"/>
  <c r="BC29" i="79"/>
  <c r="BD29" i="79"/>
  <c r="AV30" i="79"/>
  <c r="AW30" i="79"/>
  <c r="AX30" i="79"/>
  <c r="AY30" i="79"/>
  <c r="AZ30" i="79"/>
  <c r="BA30" i="79"/>
  <c r="BB30" i="79"/>
  <c r="BC30" i="79"/>
  <c r="BD30" i="79"/>
  <c r="AV31" i="79"/>
  <c r="AW31" i="79"/>
  <c r="AX31" i="79"/>
  <c r="AY31" i="79"/>
  <c r="AZ31" i="79"/>
  <c r="BA31" i="79"/>
  <c r="BB31" i="79"/>
  <c r="BC31" i="79"/>
  <c r="BD31" i="79"/>
  <c r="AV29" i="82"/>
  <c r="AW29" i="82"/>
  <c r="AX29" i="82"/>
  <c r="AY29" i="82"/>
  <c r="AZ29" i="82"/>
  <c r="BA29" i="82"/>
  <c r="BB29" i="82"/>
  <c r="BC29" i="82"/>
  <c r="AV30" i="82"/>
  <c r="AW30" i="82"/>
  <c r="AX30" i="82"/>
  <c r="AY30" i="82"/>
  <c r="AZ30" i="82"/>
  <c r="BA30" i="82"/>
  <c r="BB30" i="82"/>
  <c r="BC30" i="82"/>
  <c r="AV31" i="82"/>
  <c r="AW31" i="82"/>
  <c r="AX31" i="82"/>
  <c r="AY31" i="82"/>
  <c r="AZ31" i="82"/>
  <c r="BA31" i="82"/>
  <c r="BB31" i="82"/>
  <c r="BC31" i="82"/>
  <c r="A191" i="89"/>
  <c r="V189" i="89"/>
  <c r="A147" i="89"/>
  <c r="V147" i="89" s="1"/>
  <c r="BE31" i="82" l="1"/>
  <c r="BE30" i="82"/>
  <c r="BE29" i="82"/>
  <c r="BE31" i="79"/>
  <c r="BE30" i="79"/>
  <c r="BE29" i="79"/>
  <c r="P4" i="103"/>
  <c r="D47" i="89"/>
  <c r="BG11" i="15"/>
  <c r="G191" i="89"/>
  <c r="BG9" i="15"/>
  <c r="BG7" i="15"/>
  <c r="BG14" i="15"/>
  <c r="BG13" i="15"/>
  <c r="BG31" i="15"/>
  <c r="BG6" i="15"/>
  <c r="BG25" i="15"/>
  <c r="BG30" i="15"/>
  <c r="BG19" i="15"/>
  <c r="BG26" i="15"/>
  <c r="BG22" i="15"/>
  <c r="BG20" i="15"/>
  <c r="BG23" i="15"/>
  <c r="BG12" i="15"/>
  <c r="BG17" i="15"/>
  <c r="BG21" i="15"/>
  <c r="BG5" i="15"/>
  <c r="BG24" i="15"/>
  <c r="BG27" i="15"/>
  <c r="BG16" i="15"/>
  <c r="BG18" i="15"/>
  <c r="BG28" i="15"/>
  <c r="BG29" i="15"/>
  <c r="BF29" i="73"/>
  <c r="BG10" i="15"/>
  <c r="BG15" i="15"/>
  <c r="BF29" i="72"/>
  <c r="BF31" i="73"/>
  <c r="BF30" i="73"/>
  <c r="A127" i="89"/>
  <c r="A106" i="89"/>
  <c r="A85" i="89"/>
  <c r="A65" i="89"/>
  <c r="V65" i="89" s="1"/>
  <c r="A45" i="89"/>
  <c r="V44" i="89" s="1"/>
  <c r="A24" i="89"/>
  <c r="A5" i="89"/>
  <c r="V6" i="89" s="1"/>
  <c r="G169" i="89" l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G68" i="87"/>
  <c r="E47" i="87"/>
  <c r="A24" i="87"/>
  <c r="G69" i="87" l="1"/>
  <c r="G70" i="87" s="1"/>
  <c r="G71" i="87" s="1"/>
  <c r="G72" i="87" s="1"/>
  <c r="G73" i="87" s="1"/>
  <c r="G74" i="87" s="1"/>
  <c r="G75" i="87" s="1"/>
  <c r="G76" i="87" s="1"/>
  <c r="A7" i="87"/>
  <c r="A5" i="87"/>
  <c r="V6" i="87" s="1"/>
  <c r="A64" i="84"/>
  <c r="A43" i="84"/>
  <c r="V22" i="84"/>
  <c r="A67" i="87"/>
  <c r="V65" i="87"/>
  <c r="A47" i="87"/>
  <c r="V44" i="87"/>
  <c r="A26" i="87"/>
  <c r="V24" i="87"/>
  <c r="V4" i="87"/>
  <c r="V3" i="87"/>
  <c r="I3" i="87"/>
  <c r="J46" i="87" s="1"/>
  <c r="H3" i="87"/>
  <c r="V1" i="87"/>
  <c r="A24" i="84"/>
  <c r="AY49" i="85"/>
  <c r="AW49" i="85"/>
  <c r="AZ49" i="85"/>
  <c r="B91" i="84" s="1"/>
  <c r="I91" i="84" s="1"/>
  <c r="BA49" i="85"/>
  <c r="BB49" i="85"/>
  <c r="BC49" i="85"/>
  <c r="BD49" i="85"/>
  <c r="BE49" i="85"/>
  <c r="BF49" i="85"/>
  <c r="B116" i="84" l="1"/>
  <c r="E116" i="84" s="1"/>
  <c r="B92" i="84"/>
  <c r="I92" i="84" s="1"/>
  <c r="B119" i="84"/>
  <c r="E119" i="84" s="1"/>
  <c r="B95" i="84"/>
  <c r="I95" i="84" s="1"/>
  <c r="B118" i="84"/>
  <c r="E118" i="84" s="1"/>
  <c r="F118" i="84" s="1"/>
  <c r="B94" i="84"/>
  <c r="I94" i="84" s="1"/>
  <c r="B117" i="84"/>
  <c r="E117" i="84" s="1"/>
  <c r="B93" i="84"/>
  <c r="I93" i="84" s="1"/>
  <c r="B113" i="84"/>
  <c r="B89" i="84"/>
  <c r="B121" i="84"/>
  <c r="E121" i="84" s="1"/>
  <c r="B97" i="84"/>
  <c r="I97" i="84" s="1"/>
  <c r="B114" i="84"/>
  <c r="E114" i="84" s="1"/>
  <c r="B90" i="84"/>
  <c r="I90" i="84" s="1"/>
  <c r="B120" i="84"/>
  <c r="E120" i="84" s="1"/>
  <c r="B96" i="84"/>
  <c r="I96" i="84" s="1"/>
  <c r="G15" i="103"/>
  <c r="AP15" i="103" s="1"/>
  <c r="B115" i="84"/>
  <c r="E115" i="84" s="1"/>
  <c r="E113" i="84"/>
  <c r="B71" i="87"/>
  <c r="H15" i="103"/>
  <c r="AQ15" i="103" s="1"/>
  <c r="I46" i="87"/>
  <c r="R15" i="103"/>
  <c r="B72" i="87"/>
  <c r="I15" i="103"/>
  <c r="AR15" i="103" s="1"/>
  <c r="B68" i="87"/>
  <c r="D15" i="103"/>
  <c r="AM15" i="103" s="1"/>
  <c r="B73" i="87"/>
  <c r="J15" i="103"/>
  <c r="AS15" i="103" s="1"/>
  <c r="B76" i="87"/>
  <c r="M15" i="103"/>
  <c r="AV15" i="103" s="1"/>
  <c r="B69" i="87"/>
  <c r="F15" i="103"/>
  <c r="AO15" i="103" s="1"/>
  <c r="B75" i="87"/>
  <c r="L15" i="103"/>
  <c r="AU15" i="103" s="1"/>
  <c r="B74" i="87"/>
  <c r="K15" i="103"/>
  <c r="AT15" i="103" s="1"/>
  <c r="BG49" i="85"/>
  <c r="N15" i="103" s="1"/>
  <c r="AW15" i="103" s="1"/>
  <c r="B70" i="87"/>
  <c r="D49" i="84"/>
  <c r="D47" i="84"/>
  <c r="D54" i="84"/>
  <c r="D52" i="84"/>
  <c r="D51" i="84"/>
  <c r="D48" i="84"/>
  <c r="D50" i="84"/>
  <c r="D53" i="84"/>
  <c r="A86" i="84"/>
  <c r="G118" i="84" l="1"/>
  <c r="H118" i="84"/>
  <c r="I118" i="84"/>
  <c r="J118" i="84"/>
  <c r="B112" i="84"/>
  <c r="E112" i="84" s="1"/>
  <c r="F112" i="84" s="1"/>
  <c r="J121" i="84"/>
  <c r="G121" i="84"/>
  <c r="H121" i="84"/>
  <c r="I121" i="84"/>
  <c r="F119" i="84"/>
  <c r="G119" i="84"/>
  <c r="H119" i="84"/>
  <c r="I119" i="84"/>
  <c r="J119" i="84"/>
  <c r="G117" i="84"/>
  <c r="H117" i="84"/>
  <c r="I117" i="84"/>
  <c r="J117" i="84"/>
  <c r="H115" i="84"/>
  <c r="I115" i="84"/>
  <c r="J115" i="84"/>
  <c r="G115" i="84"/>
  <c r="F120" i="84"/>
  <c r="G120" i="84"/>
  <c r="H120" i="84"/>
  <c r="I120" i="84"/>
  <c r="J120" i="84"/>
  <c r="F116" i="84"/>
  <c r="G116" i="84"/>
  <c r="H116" i="84"/>
  <c r="I116" i="84"/>
  <c r="J116" i="84"/>
  <c r="J114" i="84"/>
  <c r="I114" i="84"/>
  <c r="H114" i="84"/>
  <c r="G114" i="84"/>
  <c r="I113" i="84"/>
  <c r="H113" i="84"/>
  <c r="J113" i="84"/>
  <c r="G113" i="84"/>
  <c r="F121" i="84"/>
  <c r="F114" i="84"/>
  <c r="F117" i="84"/>
  <c r="B88" i="84"/>
  <c r="I88" i="84" s="1"/>
  <c r="I89" i="84"/>
  <c r="F115" i="84"/>
  <c r="F113" i="84"/>
  <c r="Q15" i="103"/>
  <c r="X15" i="103"/>
  <c r="Y15" i="103"/>
  <c r="U15" i="103"/>
  <c r="T15" i="103"/>
  <c r="V15" i="103"/>
  <c r="W15" i="103"/>
  <c r="O15" i="103"/>
  <c r="S15" i="103"/>
  <c r="B67" i="87"/>
  <c r="J6" i="84"/>
  <c r="H6" i="84"/>
  <c r="A5" i="84"/>
  <c r="A43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J112" i="84" l="1"/>
  <c r="G112" i="84"/>
  <c r="I112" i="84"/>
  <c r="H112" i="84"/>
  <c r="BF24" i="85"/>
  <c r="BE24" i="85"/>
  <c r="BD24" i="85"/>
  <c r="BC24" i="85"/>
  <c r="BB24" i="85"/>
  <c r="BA24" i="85"/>
  <c r="AZ24" i="85"/>
  <c r="AY24" i="85"/>
  <c r="AW24" i="85"/>
  <c r="BF23" i="85"/>
  <c r="BE23" i="85"/>
  <c r="BD23" i="85"/>
  <c r="BC23" i="85"/>
  <c r="BB23" i="85"/>
  <c r="BA23" i="85"/>
  <c r="AZ23" i="85"/>
  <c r="AY23" i="85"/>
  <c r="AW23" i="85"/>
  <c r="BF22" i="85"/>
  <c r="BE22" i="85"/>
  <c r="BD22" i="85"/>
  <c r="BC22" i="85"/>
  <c r="BB22" i="85"/>
  <c r="BA22" i="85"/>
  <c r="AZ22" i="85"/>
  <c r="AY22" i="85"/>
  <c r="AW22" i="85"/>
  <c r="BF21" i="85"/>
  <c r="BE21" i="85"/>
  <c r="BD21" i="85"/>
  <c r="BC21" i="85"/>
  <c r="BB21" i="85"/>
  <c r="BA21" i="85"/>
  <c r="AZ21" i="85"/>
  <c r="AY21" i="85"/>
  <c r="F20" i="103" s="1"/>
  <c r="AO20" i="103" s="1"/>
  <c r="AW21" i="85"/>
  <c r="BF20" i="85"/>
  <c r="BE20" i="85"/>
  <c r="BD20" i="85"/>
  <c r="BC20" i="85"/>
  <c r="BB20" i="85"/>
  <c r="BA20" i="85"/>
  <c r="AZ20" i="85"/>
  <c r="AY20" i="85"/>
  <c r="AW20" i="85"/>
  <c r="BF19" i="85"/>
  <c r="BE19" i="85"/>
  <c r="BD19" i="85"/>
  <c r="BC19" i="85"/>
  <c r="BB19" i="85"/>
  <c r="BA19" i="85"/>
  <c r="AZ19" i="85"/>
  <c r="AY19" i="85"/>
  <c r="AW19" i="85"/>
  <c r="BF18" i="85"/>
  <c r="BE18" i="85"/>
  <c r="BD18" i="85"/>
  <c r="BC18" i="85"/>
  <c r="BB18" i="85"/>
  <c r="BA18" i="85"/>
  <c r="AZ18" i="85"/>
  <c r="AY18" i="85"/>
  <c r="AW18" i="85"/>
  <c r="BF17" i="85"/>
  <c r="BE17" i="85"/>
  <c r="BD17" i="85"/>
  <c r="BC17" i="85"/>
  <c r="BB17" i="85"/>
  <c r="BA17" i="85"/>
  <c r="AZ17" i="85"/>
  <c r="AY17" i="85"/>
  <c r="AW17" i="85"/>
  <c r="BF15" i="85"/>
  <c r="BE15" i="85"/>
  <c r="BD15" i="85"/>
  <c r="BC15" i="85"/>
  <c r="BB15" i="85"/>
  <c r="BA15" i="85"/>
  <c r="AZ15" i="85"/>
  <c r="AY15" i="85"/>
  <c r="AW15" i="85"/>
  <c r="BF14" i="85"/>
  <c r="BE14" i="85"/>
  <c r="BD14" i="85"/>
  <c r="BC14" i="85"/>
  <c r="BB14" i="85"/>
  <c r="BA14" i="85"/>
  <c r="AZ14" i="85"/>
  <c r="AY14" i="85"/>
  <c r="AW14" i="85"/>
  <c r="BF13" i="85"/>
  <c r="BE13" i="85"/>
  <c r="BD13" i="85"/>
  <c r="BC13" i="85"/>
  <c r="BB13" i="85"/>
  <c r="BA13" i="85"/>
  <c r="AZ13" i="85"/>
  <c r="AY13" i="85"/>
  <c r="AW13" i="85"/>
  <c r="BF12" i="85"/>
  <c r="BE12" i="85"/>
  <c r="BD12" i="85"/>
  <c r="BC12" i="85"/>
  <c r="BB12" i="85"/>
  <c r="BA12" i="85"/>
  <c r="AZ12" i="85"/>
  <c r="AY12" i="85"/>
  <c r="AW12" i="85"/>
  <c r="BF11" i="85"/>
  <c r="BE11" i="85"/>
  <c r="BD11" i="85"/>
  <c r="BC11" i="85"/>
  <c r="BB11" i="85"/>
  <c r="BA11" i="85"/>
  <c r="AZ11" i="85"/>
  <c r="AY11" i="85"/>
  <c r="AW11" i="85"/>
  <c r="BF10" i="85"/>
  <c r="BE10" i="85"/>
  <c r="BD10" i="85"/>
  <c r="BC10" i="85"/>
  <c r="BB10" i="85"/>
  <c r="BA10" i="85"/>
  <c r="AZ10" i="85"/>
  <c r="AY10" i="85"/>
  <c r="AW10" i="85"/>
  <c r="BF9" i="85"/>
  <c r="BE9" i="85"/>
  <c r="BD9" i="85"/>
  <c r="BC9" i="85"/>
  <c r="BB9" i="85"/>
  <c r="BA9" i="85"/>
  <c r="AZ9" i="85"/>
  <c r="AY9" i="85"/>
  <c r="AW9" i="85"/>
  <c r="BF7" i="85"/>
  <c r="BE7" i="85"/>
  <c r="BD7" i="85"/>
  <c r="BC7" i="85"/>
  <c r="BB7" i="85"/>
  <c r="BA7" i="85"/>
  <c r="AZ7" i="85"/>
  <c r="AY7" i="85"/>
  <c r="AW7" i="85"/>
  <c r="BF6" i="85"/>
  <c r="BE6" i="85"/>
  <c r="BD6" i="85"/>
  <c r="BC6" i="85"/>
  <c r="BB6" i="85"/>
  <c r="BA6" i="85"/>
  <c r="AZ6" i="85"/>
  <c r="AY6" i="85"/>
  <c r="AW6" i="85"/>
  <c r="BF4" i="85"/>
  <c r="BE4" i="85"/>
  <c r="BD4" i="85"/>
  <c r="BA4" i="85"/>
  <c r="AZ4" i="85"/>
  <c r="AY4" i="85"/>
  <c r="AW4" i="85"/>
  <c r="BG3" i="85"/>
  <c r="B2" i="85"/>
  <c r="A66" i="84"/>
  <c r="V64" i="84"/>
  <c r="A45" i="84"/>
  <c r="V43" i="84"/>
  <c r="V85" i="84"/>
  <c r="A7" i="84"/>
  <c r="V6" i="84"/>
  <c r="V4" i="84"/>
  <c r="V3" i="84"/>
  <c r="I3" i="84"/>
  <c r="H3" i="84"/>
  <c r="V1" i="84"/>
  <c r="A45" i="83"/>
  <c r="V43" i="83"/>
  <c r="A28" i="83"/>
  <c r="V23" i="83"/>
  <c r="C7" i="83"/>
  <c r="A7" i="83"/>
  <c r="V6" i="83"/>
  <c r="V4" i="83"/>
  <c r="V3" i="83"/>
  <c r="I3" i="83"/>
  <c r="J6" i="83" s="1"/>
  <c r="H3" i="83"/>
  <c r="V1" i="83"/>
  <c r="BD28" i="79"/>
  <c r="BC28" i="79"/>
  <c r="BB28" i="79"/>
  <c r="BA28" i="79"/>
  <c r="AZ28" i="79"/>
  <c r="AY28" i="79"/>
  <c r="AX28" i="79"/>
  <c r="AW28" i="79"/>
  <c r="AV28" i="79"/>
  <c r="BD27" i="79"/>
  <c r="BC27" i="79"/>
  <c r="BB27" i="79"/>
  <c r="BA27" i="79"/>
  <c r="AZ27" i="79"/>
  <c r="AY27" i="79"/>
  <c r="AX27" i="79"/>
  <c r="AW27" i="79"/>
  <c r="AV27" i="79"/>
  <c r="BD26" i="79"/>
  <c r="BC26" i="79"/>
  <c r="BB26" i="79"/>
  <c r="BA26" i="79"/>
  <c r="AZ26" i="79"/>
  <c r="AY26" i="79"/>
  <c r="AX26" i="79"/>
  <c r="AW26" i="79"/>
  <c r="AV26" i="79"/>
  <c r="BD25" i="79"/>
  <c r="BC25" i="79"/>
  <c r="BB25" i="79"/>
  <c r="BA25" i="79"/>
  <c r="AZ25" i="79"/>
  <c r="AY25" i="79"/>
  <c r="AX25" i="79"/>
  <c r="AW25" i="79"/>
  <c r="AV25" i="79"/>
  <c r="BD24" i="79"/>
  <c r="BC24" i="79"/>
  <c r="BB24" i="79"/>
  <c r="BA24" i="79"/>
  <c r="AZ24" i="79"/>
  <c r="AY24" i="79"/>
  <c r="AX24" i="79"/>
  <c r="AW24" i="79"/>
  <c r="AV24" i="79"/>
  <c r="BD23" i="79"/>
  <c r="BC23" i="79"/>
  <c r="BB23" i="79"/>
  <c r="BA23" i="79"/>
  <c r="AZ23" i="79"/>
  <c r="AY23" i="79"/>
  <c r="AX23" i="79"/>
  <c r="AW23" i="79"/>
  <c r="AV23" i="79"/>
  <c r="BD22" i="79"/>
  <c r="BC22" i="79"/>
  <c r="BB22" i="79"/>
  <c r="BA22" i="79"/>
  <c r="AZ22" i="79"/>
  <c r="AY22" i="79"/>
  <c r="AX22" i="79"/>
  <c r="AW22" i="79"/>
  <c r="AV22" i="79"/>
  <c r="BD21" i="79"/>
  <c r="BC21" i="79"/>
  <c r="BB21" i="79"/>
  <c r="BA21" i="79"/>
  <c r="AZ21" i="79"/>
  <c r="AY21" i="79"/>
  <c r="AX21" i="79"/>
  <c r="AW21" i="79"/>
  <c r="AV21" i="79"/>
  <c r="BD20" i="79"/>
  <c r="BC20" i="79"/>
  <c r="BB20" i="79"/>
  <c r="BA20" i="79"/>
  <c r="AZ20" i="79"/>
  <c r="AY20" i="79"/>
  <c r="AX20" i="79"/>
  <c r="AW20" i="79"/>
  <c r="AV20" i="79"/>
  <c r="BD19" i="79"/>
  <c r="BC19" i="79"/>
  <c r="BB19" i="79"/>
  <c r="BA19" i="79"/>
  <c r="AZ19" i="79"/>
  <c r="AY19" i="79"/>
  <c r="AX19" i="79"/>
  <c r="AW19" i="79"/>
  <c r="AV19" i="79"/>
  <c r="BD18" i="79"/>
  <c r="BC18" i="79"/>
  <c r="BB18" i="79"/>
  <c r="BA18" i="79"/>
  <c r="AZ18" i="79"/>
  <c r="AY18" i="79"/>
  <c r="AX18" i="79"/>
  <c r="AW18" i="79"/>
  <c r="AV18" i="79"/>
  <c r="BD17" i="79"/>
  <c r="BC17" i="79"/>
  <c r="BB17" i="79"/>
  <c r="BA17" i="79"/>
  <c r="AZ17" i="79"/>
  <c r="AY17" i="79"/>
  <c r="AX17" i="79"/>
  <c r="AW17" i="79"/>
  <c r="AV17" i="79"/>
  <c r="BD16" i="79"/>
  <c r="BC16" i="79"/>
  <c r="BB16" i="79"/>
  <c r="BA16" i="79"/>
  <c r="AZ16" i="79"/>
  <c r="AY16" i="79"/>
  <c r="AX16" i="79"/>
  <c r="AW16" i="79"/>
  <c r="AV16" i="79"/>
  <c r="BD14" i="79"/>
  <c r="BC14" i="79"/>
  <c r="BB14" i="79"/>
  <c r="BA14" i="79"/>
  <c r="AZ14" i="79"/>
  <c r="AY14" i="79"/>
  <c r="AX14" i="79"/>
  <c r="AW14" i="79"/>
  <c r="AV14" i="79"/>
  <c r="BD13" i="79"/>
  <c r="BC13" i="79"/>
  <c r="BB13" i="79"/>
  <c r="BA13" i="79"/>
  <c r="AZ13" i="79"/>
  <c r="AY13" i="79"/>
  <c r="AX13" i="79"/>
  <c r="AW13" i="79"/>
  <c r="AV13" i="79"/>
  <c r="BD12" i="79"/>
  <c r="BC12" i="79"/>
  <c r="BB12" i="79"/>
  <c r="BA12" i="79"/>
  <c r="AZ12" i="79"/>
  <c r="AY12" i="79"/>
  <c r="AX12" i="79"/>
  <c r="AW12" i="79"/>
  <c r="AV12" i="79"/>
  <c r="BD11" i="79"/>
  <c r="BC11" i="79"/>
  <c r="BB11" i="79"/>
  <c r="BA11" i="79"/>
  <c r="AZ11" i="79"/>
  <c r="AY11" i="79"/>
  <c r="AX11" i="79"/>
  <c r="AW11" i="79"/>
  <c r="AV11" i="79"/>
  <c r="BD10" i="79"/>
  <c r="BC10" i="79"/>
  <c r="BB10" i="79"/>
  <c r="BA10" i="79"/>
  <c r="AZ10" i="79"/>
  <c r="AY10" i="79"/>
  <c r="AX10" i="79"/>
  <c r="AW10" i="79"/>
  <c r="AV10" i="79"/>
  <c r="BD9" i="79"/>
  <c r="BC9" i="79"/>
  <c r="BB9" i="79"/>
  <c r="BA9" i="79"/>
  <c r="AZ9" i="79"/>
  <c r="AY9" i="79"/>
  <c r="AX9" i="79"/>
  <c r="AW9" i="79"/>
  <c r="AV9" i="79"/>
  <c r="BD7" i="79"/>
  <c r="BC7" i="79"/>
  <c r="BB7" i="79"/>
  <c r="BA7" i="79"/>
  <c r="AZ7" i="79"/>
  <c r="AY7" i="79"/>
  <c r="AX7" i="79"/>
  <c r="AW7" i="79"/>
  <c r="AV7" i="79"/>
  <c r="BD6" i="79"/>
  <c r="BC6" i="79"/>
  <c r="BB6" i="79"/>
  <c r="BA6" i="79"/>
  <c r="AZ6" i="79"/>
  <c r="AY6" i="79"/>
  <c r="AX6" i="79"/>
  <c r="AW6" i="79"/>
  <c r="AV6" i="79"/>
  <c r="BD5" i="79"/>
  <c r="BC5" i="79"/>
  <c r="BB5" i="79"/>
  <c r="BA5" i="79"/>
  <c r="AZ5" i="79"/>
  <c r="AY5" i="79"/>
  <c r="AX5" i="79"/>
  <c r="AW5" i="79"/>
  <c r="AV5" i="79"/>
  <c r="BD4" i="79"/>
  <c r="BC4" i="79"/>
  <c r="BB4" i="79"/>
  <c r="BA4" i="79"/>
  <c r="AZ4" i="79"/>
  <c r="AY4" i="79"/>
  <c r="AX4" i="79"/>
  <c r="AW4" i="79"/>
  <c r="AV4" i="79"/>
  <c r="BD3" i="79"/>
  <c r="BC3" i="79"/>
  <c r="BB3" i="79"/>
  <c r="BA3" i="79"/>
  <c r="AZ3" i="79"/>
  <c r="AY3" i="79"/>
  <c r="AX3" i="79"/>
  <c r="AW3" i="79"/>
  <c r="AV3" i="79"/>
  <c r="BD4" i="73"/>
  <c r="BC4" i="73"/>
  <c r="BB4" i="73"/>
  <c r="BA4" i="73"/>
  <c r="AZ4" i="73"/>
  <c r="AY4" i="73"/>
  <c r="AX4" i="73"/>
  <c r="AV4" i="73"/>
  <c r="BF3" i="73"/>
  <c r="BE3" i="73"/>
  <c r="BD3" i="73"/>
  <c r="BC3" i="73"/>
  <c r="BB3" i="73"/>
  <c r="BA3" i="73"/>
  <c r="AZ3" i="73"/>
  <c r="AY3" i="73"/>
  <c r="AX3" i="73"/>
  <c r="AV3" i="73"/>
  <c r="AY4" i="78"/>
  <c r="AZ4" i="78"/>
  <c r="BE10" i="79" l="1"/>
  <c r="BE27" i="79"/>
  <c r="BE4" i="78"/>
  <c r="BE11" i="79"/>
  <c r="BE20" i="79"/>
  <c r="BE28" i="79"/>
  <c r="BE19" i="79"/>
  <c r="BE12" i="79"/>
  <c r="BE21" i="79"/>
  <c r="BE4" i="79"/>
  <c r="BE13" i="79"/>
  <c r="BE22" i="79"/>
  <c r="BE5" i="79"/>
  <c r="BE14" i="79"/>
  <c r="BE23" i="79"/>
  <c r="BE6" i="79"/>
  <c r="BE16" i="79"/>
  <c r="BE24" i="79"/>
  <c r="BE7" i="79"/>
  <c r="BE17" i="79"/>
  <c r="BE25" i="79"/>
  <c r="BE9" i="79"/>
  <c r="BE18" i="79"/>
  <c r="BE26" i="79"/>
  <c r="H44" i="84"/>
  <c r="H65" i="84"/>
  <c r="I44" i="84"/>
  <c r="I6" i="83"/>
  <c r="H6" i="83"/>
  <c r="B31" i="83"/>
  <c r="C31" i="83" s="1"/>
  <c r="G5" i="103"/>
  <c r="AP5" i="103" s="1"/>
  <c r="B47" i="83"/>
  <c r="C47" i="83" s="1"/>
  <c r="F6" i="103"/>
  <c r="AO6" i="103" s="1"/>
  <c r="B25" i="84"/>
  <c r="C25" i="84" s="1"/>
  <c r="D8" i="103"/>
  <c r="AM8" i="103" s="1"/>
  <c r="B33" i="84"/>
  <c r="C33" i="84" s="1"/>
  <c r="M8" i="103"/>
  <c r="AV8" i="103" s="1"/>
  <c r="B12" i="87"/>
  <c r="C12" i="87" s="1"/>
  <c r="I12" i="103"/>
  <c r="AR12" i="103" s="1"/>
  <c r="B30" i="87"/>
  <c r="C30" i="87" s="1"/>
  <c r="H13" i="103"/>
  <c r="AQ13" i="103" s="1"/>
  <c r="B9" i="89"/>
  <c r="C9" i="89" s="1"/>
  <c r="F16" i="103"/>
  <c r="AO16" i="103" s="1"/>
  <c r="B27" i="89"/>
  <c r="D17" i="103"/>
  <c r="AM17" i="103" s="1"/>
  <c r="B35" i="89"/>
  <c r="G35" i="89" s="1"/>
  <c r="M17" i="103"/>
  <c r="AV17" i="103" s="1"/>
  <c r="B55" i="89"/>
  <c r="G55" i="89" s="1"/>
  <c r="L18" i="103"/>
  <c r="AU18" i="103" s="1"/>
  <c r="B74" i="89"/>
  <c r="G74" i="89" s="1"/>
  <c r="K19" i="103"/>
  <c r="AT19" i="103" s="1"/>
  <c r="B93" i="89"/>
  <c r="C93" i="89" s="1"/>
  <c r="J20" i="103"/>
  <c r="AS20" i="103" s="1"/>
  <c r="B113" i="89"/>
  <c r="C113" i="89" s="1"/>
  <c r="I21" i="103"/>
  <c r="AR21" i="103" s="1"/>
  <c r="B133" i="89"/>
  <c r="C133" i="89" s="1"/>
  <c r="H22" i="103"/>
  <c r="AQ22" i="103" s="1"/>
  <c r="B152" i="89"/>
  <c r="C152" i="89" s="1"/>
  <c r="G23" i="103"/>
  <c r="AP23" i="103" s="1"/>
  <c r="B32" i="83"/>
  <c r="C32" i="83" s="1"/>
  <c r="H5" i="103"/>
  <c r="AQ5" i="103" s="1"/>
  <c r="B48" i="83"/>
  <c r="C48" i="83" s="1"/>
  <c r="G6" i="103"/>
  <c r="AP6" i="103" s="1"/>
  <c r="B26" i="84"/>
  <c r="C26" i="84" s="1"/>
  <c r="F8" i="103"/>
  <c r="AO8" i="103" s="1"/>
  <c r="B13" i="87"/>
  <c r="C13" i="87" s="1"/>
  <c r="J12" i="103"/>
  <c r="AS12" i="103" s="1"/>
  <c r="B31" i="87"/>
  <c r="C31" i="87" s="1"/>
  <c r="I13" i="103"/>
  <c r="AR13" i="103" s="1"/>
  <c r="B10" i="89"/>
  <c r="C10" i="89" s="1"/>
  <c r="G16" i="103"/>
  <c r="AP16" i="103" s="1"/>
  <c r="B28" i="89"/>
  <c r="C28" i="89" s="1"/>
  <c r="F17" i="103"/>
  <c r="AO17" i="103" s="1"/>
  <c r="B48" i="89"/>
  <c r="G48" i="89" s="1"/>
  <c r="D18" i="103"/>
  <c r="AM18" i="103" s="1"/>
  <c r="B56" i="89"/>
  <c r="G56" i="89" s="1"/>
  <c r="M18" i="103"/>
  <c r="AV18" i="103" s="1"/>
  <c r="B75" i="89"/>
  <c r="C75" i="89" s="1"/>
  <c r="L19" i="103"/>
  <c r="AU19" i="103" s="1"/>
  <c r="B94" i="89"/>
  <c r="C94" i="89" s="1"/>
  <c r="K20" i="103"/>
  <c r="AT20" i="103" s="1"/>
  <c r="B114" i="89"/>
  <c r="C114" i="89" s="1"/>
  <c r="J21" i="103"/>
  <c r="AS21" i="103" s="1"/>
  <c r="B134" i="89"/>
  <c r="C134" i="89" s="1"/>
  <c r="I22" i="103"/>
  <c r="AR22" i="103" s="1"/>
  <c r="B153" i="89"/>
  <c r="C153" i="89" s="1"/>
  <c r="H23" i="103"/>
  <c r="AQ23" i="103" s="1"/>
  <c r="B33" i="83"/>
  <c r="C33" i="83" s="1"/>
  <c r="I5" i="103"/>
  <c r="AR5" i="103" s="1"/>
  <c r="B49" i="83"/>
  <c r="C49" i="83" s="1"/>
  <c r="H6" i="103"/>
  <c r="AQ6" i="103" s="1"/>
  <c r="B27" i="84"/>
  <c r="C27" i="84" s="1"/>
  <c r="G8" i="103"/>
  <c r="AP8" i="103" s="1"/>
  <c r="B14" i="87"/>
  <c r="C14" i="87" s="1"/>
  <c r="K12" i="103"/>
  <c r="AT12" i="103" s="1"/>
  <c r="B32" i="87"/>
  <c r="C32" i="87" s="1"/>
  <c r="J13" i="103"/>
  <c r="AS13" i="103" s="1"/>
  <c r="B11" i="89"/>
  <c r="C11" i="89" s="1"/>
  <c r="H16" i="103"/>
  <c r="AQ16" i="103" s="1"/>
  <c r="B29" i="89"/>
  <c r="C29" i="89" s="1"/>
  <c r="G17" i="103"/>
  <c r="AP17" i="103" s="1"/>
  <c r="B49" i="89"/>
  <c r="G49" i="89" s="1"/>
  <c r="F18" i="103"/>
  <c r="AO18" i="103" s="1"/>
  <c r="B68" i="89"/>
  <c r="G68" i="89" s="1"/>
  <c r="D19" i="103"/>
  <c r="AM19" i="103" s="1"/>
  <c r="B76" i="89"/>
  <c r="C76" i="89" s="1"/>
  <c r="M19" i="103"/>
  <c r="AV19" i="103" s="1"/>
  <c r="B95" i="89"/>
  <c r="C95" i="89" s="1"/>
  <c r="L20" i="103"/>
  <c r="AU20" i="103" s="1"/>
  <c r="B115" i="89"/>
  <c r="C115" i="89" s="1"/>
  <c r="K21" i="103"/>
  <c r="AT21" i="103" s="1"/>
  <c r="B135" i="89"/>
  <c r="C135" i="89" s="1"/>
  <c r="J22" i="103"/>
  <c r="AS22" i="103" s="1"/>
  <c r="B154" i="89"/>
  <c r="C154" i="89" s="1"/>
  <c r="I23" i="103"/>
  <c r="AR23" i="103" s="1"/>
  <c r="B34" i="83"/>
  <c r="C34" i="83" s="1"/>
  <c r="J5" i="103"/>
  <c r="AS5" i="103" s="1"/>
  <c r="B50" i="83"/>
  <c r="C50" i="83" s="1"/>
  <c r="I6" i="103"/>
  <c r="AR6" i="103" s="1"/>
  <c r="B28" i="84"/>
  <c r="C28" i="84" s="1"/>
  <c r="H8" i="103"/>
  <c r="AQ8" i="103" s="1"/>
  <c r="B15" i="87"/>
  <c r="C15" i="87" s="1"/>
  <c r="L12" i="103"/>
  <c r="AU12" i="103" s="1"/>
  <c r="B33" i="87"/>
  <c r="C33" i="87" s="1"/>
  <c r="K13" i="103"/>
  <c r="AT13" i="103" s="1"/>
  <c r="B12" i="89"/>
  <c r="C12" i="89" s="1"/>
  <c r="I16" i="103"/>
  <c r="AR16" i="103" s="1"/>
  <c r="B30" i="89"/>
  <c r="C30" i="89" s="1"/>
  <c r="H17" i="103"/>
  <c r="AQ17" i="103" s="1"/>
  <c r="B50" i="89"/>
  <c r="G50" i="89" s="1"/>
  <c r="G18" i="103"/>
  <c r="AP18" i="103" s="1"/>
  <c r="B69" i="89"/>
  <c r="G69" i="89" s="1"/>
  <c r="F19" i="103"/>
  <c r="AO19" i="103" s="1"/>
  <c r="B88" i="89"/>
  <c r="C88" i="89" s="1"/>
  <c r="D20" i="103"/>
  <c r="AM20" i="103" s="1"/>
  <c r="B96" i="89"/>
  <c r="C96" i="89" s="1"/>
  <c r="M20" i="103"/>
  <c r="AV20" i="103" s="1"/>
  <c r="B116" i="89"/>
  <c r="C116" i="89" s="1"/>
  <c r="L21" i="103"/>
  <c r="AU21" i="103" s="1"/>
  <c r="B136" i="89"/>
  <c r="C136" i="89" s="1"/>
  <c r="K22" i="103"/>
  <c r="AT22" i="103" s="1"/>
  <c r="B155" i="89"/>
  <c r="C155" i="89" s="1"/>
  <c r="J23" i="103"/>
  <c r="AS23" i="103" s="1"/>
  <c r="B35" i="83"/>
  <c r="C35" i="83" s="1"/>
  <c r="K5" i="103"/>
  <c r="AT5" i="103" s="1"/>
  <c r="B51" i="83"/>
  <c r="C51" i="83" s="1"/>
  <c r="J6" i="103"/>
  <c r="AS6" i="103" s="1"/>
  <c r="B29" i="84"/>
  <c r="C29" i="84" s="1"/>
  <c r="I8" i="103"/>
  <c r="AR8" i="103" s="1"/>
  <c r="B8" i="87"/>
  <c r="C8" i="87" s="1"/>
  <c r="D12" i="103"/>
  <c r="AM12" i="103" s="1"/>
  <c r="B16" i="87"/>
  <c r="C16" i="87" s="1"/>
  <c r="M12" i="103"/>
  <c r="AV12" i="103" s="1"/>
  <c r="B34" i="87"/>
  <c r="C34" i="87" s="1"/>
  <c r="L13" i="103"/>
  <c r="AU13" i="103" s="1"/>
  <c r="B13" i="89"/>
  <c r="C13" i="89" s="1"/>
  <c r="J16" i="103"/>
  <c r="AS16" i="103" s="1"/>
  <c r="B31" i="89"/>
  <c r="C31" i="89" s="1"/>
  <c r="I17" i="103"/>
  <c r="AR17" i="103" s="1"/>
  <c r="B51" i="89"/>
  <c r="C51" i="89" s="1"/>
  <c r="H18" i="103"/>
  <c r="AQ18" i="103" s="1"/>
  <c r="B70" i="89"/>
  <c r="G70" i="89" s="1"/>
  <c r="G19" i="103"/>
  <c r="AP19" i="103" s="1"/>
  <c r="Q20" i="103"/>
  <c r="B109" i="89"/>
  <c r="C109" i="89" s="1"/>
  <c r="D21" i="103"/>
  <c r="AM21" i="103" s="1"/>
  <c r="B117" i="89"/>
  <c r="C117" i="89" s="1"/>
  <c r="M21" i="103"/>
  <c r="AV21" i="103" s="1"/>
  <c r="B137" i="89"/>
  <c r="C137" i="89" s="1"/>
  <c r="L22" i="103"/>
  <c r="AU22" i="103" s="1"/>
  <c r="B156" i="89"/>
  <c r="C156" i="89" s="1"/>
  <c r="K23" i="103"/>
  <c r="AT23" i="103" s="1"/>
  <c r="B36" i="83"/>
  <c r="C36" i="83" s="1"/>
  <c r="L5" i="103"/>
  <c r="AU5" i="103" s="1"/>
  <c r="B52" i="83"/>
  <c r="C52" i="83" s="1"/>
  <c r="K6" i="103"/>
  <c r="AT6" i="103" s="1"/>
  <c r="B30" i="84"/>
  <c r="C30" i="84" s="1"/>
  <c r="J8" i="103"/>
  <c r="AS8" i="103" s="1"/>
  <c r="B9" i="87"/>
  <c r="C9" i="87" s="1"/>
  <c r="F12" i="103"/>
  <c r="AO12" i="103" s="1"/>
  <c r="B27" i="87"/>
  <c r="C27" i="87" s="1"/>
  <c r="D13" i="103"/>
  <c r="AM13" i="103" s="1"/>
  <c r="B35" i="87"/>
  <c r="C35" i="87" s="1"/>
  <c r="M13" i="103"/>
  <c r="AV13" i="103" s="1"/>
  <c r="B14" i="89"/>
  <c r="C14" i="89" s="1"/>
  <c r="K16" i="103"/>
  <c r="AT16" i="103" s="1"/>
  <c r="B32" i="89"/>
  <c r="C32" i="89" s="1"/>
  <c r="J17" i="103"/>
  <c r="AS17" i="103" s="1"/>
  <c r="B52" i="89"/>
  <c r="G52" i="89" s="1"/>
  <c r="I18" i="103"/>
  <c r="AR18" i="103" s="1"/>
  <c r="B71" i="89"/>
  <c r="G71" i="89" s="1"/>
  <c r="H19" i="103"/>
  <c r="AQ19" i="103" s="1"/>
  <c r="B90" i="89"/>
  <c r="C90" i="89" s="1"/>
  <c r="G20" i="103"/>
  <c r="AP20" i="103" s="1"/>
  <c r="B110" i="89"/>
  <c r="C110" i="89" s="1"/>
  <c r="F21" i="103"/>
  <c r="AO21" i="103" s="1"/>
  <c r="B130" i="89"/>
  <c r="C130" i="89" s="1"/>
  <c r="D22" i="103"/>
  <c r="AM22" i="103" s="1"/>
  <c r="B138" i="89"/>
  <c r="C138" i="89" s="1"/>
  <c r="M22" i="103"/>
  <c r="AV22" i="103" s="1"/>
  <c r="B157" i="89"/>
  <c r="C157" i="89" s="1"/>
  <c r="L23" i="103"/>
  <c r="AU23" i="103" s="1"/>
  <c r="B29" i="83"/>
  <c r="C29" i="83" s="1"/>
  <c r="D5" i="103"/>
  <c r="AM5" i="103" s="1"/>
  <c r="B37" i="83"/>
  <c r="C37" i="83" s="1"/>
  <c r="M5" i="103"/>
  <c r="AV5" i="103" s="1"/>
  <c r="B53" i="83"/>
  <c r="C53" i="83" s="1"/>
  <c r="L6" i="103"/>
  <c r="AU6" i="103" s="1"/>
  <c r="B31" i="84"/>
  <c r="C31" i="84" s="1"/>
  <c r="K8" i="103"/>
  <c r="AT8" i="103" s="1"/>
  <c r="B10" i="87"/>
  <c r="C10" i="87" s="1"/>
  <c r="G12" i="103"/>
  <c r="AP12" i="103" s="1"/>
  <c r="B28" i="87"/>
  <c r="C28" i="87" s="1"/>
  <c r="F13" i="103"/>
  <c r="AO13" i="103" s="1"/>
  <c r="B15" i="89"/>
  <c r="C15" i="89" s="1"/>
  <c r="L16" i="103"/>
  <c r="AU16" i="103" s="1"/>
  <c r="B33" i="89"/>
  <c r="C33" i="89" s="1"/>
  <c r="K17" i="103"/>
  <c r="AT17" i="103" s="1"/>
  <c r="B53" i="89"/>
  <c r="G53" i="89" s="1"/>
  <c r="J18" i="103"/>
  <c r="AS18" i="103" s="1"/>
  <c r="B72" i="89"/>
  <c r="G72" i="89" s="1"/>
  <c r="I19" i="103"/>
  <c r="AR19" i="103" s="1"/>
  <c r="B91" i="89"/>
  <c r="C91" i="89" s="1"/>
  <c r="H20" i="103"/>
  <c r="AQ20" i="103" s="1"/>
  <c r="B111" i="89"/>
  <c r="C111" i="89" s="1"/>
  <c r="G21" i="103"/>
  <c r="AP21" i="103" s="1"/>
  <c r="B131" i="89"/>
  <c r="C131" i="89" s="1"/>
  <c r="F22" i="103"/>
  <c r="AO22" i="103" s="1"/>
  <c r="B150" i="89"/>
  <c r="C150" i="89" s="1"/>
  <c r="D23" i="103"/>
  <c r="AM23" i="103" s="1"/>
  <c r="B158" i="89"/>
  <c r="C158" i="89" s="1"/>
  <c r="M23" i="103"/>
  <c r="AV23" i="103" s="1"/>
  <c r="B30" i="83"/>
  <c r="C30" i="83" s="1"/>
  <c r="F5" i="103"/>
  <c r="AO5" i="103" s="1"/>
  <c r="B46" i="83"/>
  <c r="C46" i="83" s="1"/>
  <c r="D6" i="103"/>
  <c r="AM6" i="103" s="1"/>
  <c r="B54" i="83"/>
  <c r="C54" i="83" s="1"/>
  <c r="M6" i="103"/>
  <c r="AV6" i="103" s="1"/>
  <c r="B32" i="84"/>
  <c r="C32" i="84" s="1"/>
  <c r="L8" i="103"/>
  <c r="AU8" i="103" s="1"/>
  <c r="B11" i="87"/>
  <c r="C11" i="87" s="1"/>
  <c r="H12" i="103"/>
  <c r="AQ12" i="103" s="1"/>
  <c r="B29" i="87"/>
  <c r="C29" i="87" s="1"/>
  <c r="G13" i="103"/>
  <c r="AP13" i="103" s="1"/>
  <c r="B8" i="89"/>
  <c r="C8" i="89" s="1"/>
  <c r="D16" i="103"/>
  <c r="AM16" i="103" s="1"/>
  <c r="B16" i="89"/>
  <c r="C16" i="89" s="1"/>
  <c r="M16" i="103"/>
  <c r="AV16" i="103" s="1"/>
  <c r="B34" i="89"/>
  <c r="G34" i="89" s="1"/>
  <c r="L17" i="103"/>
  <c r="AU17" i="103" s="1"/>
  <c r="B54" i="89"/>
  <c r="G54" i="89" s="1"/>
  <c r="K18" i="103"/>
  <c r="AT18" i="103" s="1"/>
  <c r="B73" i="89"/>
  <c r="G73" i="89" s="1"/>
  <c r="J19" i="103"/>
  <c r="AS19" i="103" s="1"/>
  <c r="B92" i="89"/>
  <c r="C92" i="89" s="1"/>
  <c r="I20" i="103"/>
  <c r="AR20" i="103" s="1"/>
  <c r="B112" i="89"/>
  <c r="C112" i="89" s="1"/>
  <c r="H21" i="103"/>
  <c r="AQ21" i="103" s="1"/>
  <c r="B132" i="89"/>
  <c r="C132" i="89" s="1"/>
  <c r="G22" i="103"/>
  <c r="AP22" i="103" s="1"/>
  <c r="B151" i="89"/>
  <c r="C151" i="89" s="1"/>
  <c r="F23" i="103"/>
  <c r="AO23" i="103" s="1"/>
  <c r="BF4" i="73"/>
  <c r="I65" i="84"/>
  <c r="J65" i="84"/>
  <c r="J44" i="84"/>
  <c r="C27" i="89"/>
  <c r="C74" i="89"/>
  <c r="C48" i="89"/>
  <c r="C49" i="89"/>
  <c r="BG21" i="85"/>
  <c r="N20" i="103" s="1"/>
  <c r="AW20" i="103" s="1"/>
  <c r="B89" i="89"/>
  <c r="C89" i="89" s="1"/>
  <c r="BF5" i="73"/>
  <c r="BF18" i="73"/>
  <c r="BG18" i="85"/>
  <c r="N17" i="103" s="1"/>
  <c r="AW17" i="103" s="1"/>
  <c r="BG13" i="85"/>
  <c r="N12" i="103" s="1"/>
  <c r="AW12" i="103" s="1"/>
  <c r="BG17" i="85"/>
  <c r="N16" i="103" s="1"/>
  <c r="AW16" i="103" s="1"/>
  <c r="BG20" i="85"/>
  <c r="N19" i="103" s="1"/>
  <c r="AW19" i="103" s="1"/>
  <c r="BG24" i="85"/>
  <c r="N23" i="103" s="1"/>
  <c r="AW23" i="103" s="1"/>
  <c r="BG19" i="85"/>
  <c r="N18" i="103" s="1"/>
  <c r="AW18" i="103" s="1"/>
  <c r="BG23" i="85"/>
  <c r="N22" i="103" s="1"/>
  <c r="AW22" i="103" s="1"/>
  <c r="BG22" i="85"/>
  <c r="N21" i="103" s="1"/>
  <c r="AW21" i="103" s="1"/>
  <c r="BG9" i="85"/>
  <c r="N8" i="103" s="1"/>
  <c r="AW8" i="103" s="1"/>
  <c r="BG7" i="85"/>
  <c r="N6" i="103" s="1"/>
  <c r="AW6" i="103" s="1"/>
  <c r="BG12" i="85"/>
  <c r="BG6" i="85"/>
  <c r="N5" i="103" s="1"/>
  <c r="AW5" i="103" s="1"/>
  <c r="BG11" i="85"/>
  <c r="BG15" i="85"/>
  <c r="BG10" i="85"/>
  <c r="BG14" i="85"/>
  <c r="N13" i="103" s="1"/>
  <c r="AW13" i="103" s="1"/>
  <c r="BG4" i="85"/>
  <c r="BF12" i="73"/>
  <c r="BF11" i="73"/>
  <c r="BF24" i="73"/>
  <c r="BF9" i="73"/>
  <c r="BF14" i="73"/>
  <c r="BF22" i="73"/>
  <c r="BF26" i="73"/>
  <c r="BF13" i="73"/>
  <c r="BF21" i="73"/>
  <c r="BF25" i="73"/>
  <c r="BF7" i="73"/>
  <c r="BF23" i="73"/>
  <c r="BF16" i="73"/>
  <c r="BF6" i="73"/>
  <c r="BF28" i="73"/>
  <c r="BF20" i="73"/>
  <c r="BF10" i="73"/>
  <c r="BF17" i="73"/>
  <c r="BF19" i="73"/>
  <c r="BF27" i="73"/>
  <c r="BC28" i="82"/>
  <c r="BB28" i="82"/>
  <c r="BA28" i="82"/>
  <c r="AZ28" i="82"/>
  <c r="AY28" i="82"/>
  <c r="AX28" i="82"/>
  <c r="AW28" i="82"/>
  <c r="AV28" i="82"/>
  <c r="BC27" i="82"/>
  <c r="BB27" i="82"/>
  <c r="BA27" i="82"/>
  <c r="AZ27" i="82"/>
  <c r="AY27" i="82"/>
  <c r="AX27" i="82"/>
  <c r="AW27" i="82"/>
  <c r="AV27" i="82"/>
  <c r="BC26" i="82"/>
  <c r="BB26" i="82"/>
  <c r="BA26" i="82"/>
  <c r="AZ26" i="82"/>
  <c r="AY26" i="82"/>
  <c r="AX26" i="82"/>
  <c r="AW26" i="82"/>
  <c r="AV26" i="82"/>
  <c r="BC25" i="82"/>
  <c r="BB25" i="82"/>
  <c r="BA25" i="82"/>
  <c r="AZ25" i="82"/>
  <c r="AY25" i="82"/>
  <c r="AX25" i="82"/>
  <c r="AW25" i="82"/>
  <c r="AV25" i="82"/>
  <c r="BC24" i="82"/>
  <c r="BB24" i="82"/>
  <c r="BA24" i="82"/>
  <c r="AZ24" i="82"/>
  <c r="AY24" i="82"/>
  <c r="AX24" i="82"/>
  <c r="AW24" i="82"/>
  <c r="AV24" i="82"/>
  <c r="BC23" i="82"/>
  <c r="BB23" i="82"/>
  <c r="BA23" i="82"/>
  <c r="AZ23" i="82"/>
  <c r="AY23" i="82"/>
  <c r="AX23" i="82"/>
  <c r="AW23" i="82"/>
  <c r="AV23" i="82"/>
  <c r="BC22" i="82"/>
  <c r="BB22" i="82"/>
  <c r="BA22" i="82"/>
  <c r="AZ22" i="82"/>
  <c r="AY22" i="82"/>
  <c r="AX22" i="82"/>
  <c r="AW22" i="82"/>
  <c r="AV22" i="82"/>
  <c r="BC21" i="82"/>
  <c r="BB21" i="82"/>
  <c r="BA21" i="82"/>
  <c r="AZ21" i="82"/>
  <c r="AY21" i="82"/>
  <c r="AX21" i="82"/>
  <c r="AW21" i="82"/>
  <c r="AV21" i="82"/>
  <c r="BC20" i="82"/>
  <c r="BB20" i="82"/>
  <c r="BA20" i="82"/>
  <c r="AZ20" i="82"/>
  <c r="AY20" i="82"/>
  <c r="AX20" i="82"/>
  <c r="AW20" i="82"/>
  <c r="AV20" i="82"/>
  <c r="BC19" i="82"/>
  <c r="BB19" i="82"/>
  <c r="BA19" i="82"/>
  <c r="AZ19" i="82"/>
  <c r="AY19" i="82"/>
  <c r="AX19" i="82"/>
  <c r="AW19" i="82"/>
  <c r="AV19" i="82"/>
  <c r="BC18" i="82"/>
  <c r="BB18" i="82"/>
  <c r="BA18" i="82"/>
  <c r="AZ18" i="82"/>
  <c r="AY18" i="82"/>
  <c r="AX18" i="82"/>
  <c r="AW18" i="82"/>
  <c r="AV18" i="82"/>
  <c r="BC17" i="82"/>
  <c r="BB17" i="82"/>
  <c r="BA17" i="82"/>
  <c r="AZ17" i="82"/>
  <c r="AY17" i="82"/>
  <c r="AX17" i="82"/>
  <c r="AW17" i="82"/>
  <c r="AV17" i="82"/>
  <c r="BC16" i="82"/>
  <c r="BB16" i="82"/>
  <c r="BA16" i="82"/>
  <c r="AZ16" i="82"/>
  <c r="AY16" i="82"/>
  <c r="AX16" i="82"/>
  <c r="AW16" i="82"/>
  <c r="AV16" i="82"/>
  <c r="BC14" i="82"/>
  <c r="BB14" i="82"/>
  <c r="BA14" i="82"/>
  <c r="AZ14" i="82"/>
  <c r="AY14" i="82"/>
  <c r="AX14" i="82"/>
  <c r="AW14" i="82"/>
  <c r="AV14" i="82"/>
  <c r="BC13" i="82"/>
  <c r="BB13" i="82"/>
  <c r="BA13" i="82"/>
  <c r="AZ13" i="82"/>
  <c r="AY13" i="82"/>
  <c r="AX13" i="82"/>
  <c r="AW13" i="82"/>
  <c r="AV13" i="82"/>
  <c r="BC12" i="82"/>
  <c r="BB12" i="82"/>
  <c r="BA12" i="82"/>
  <c r="AZ12" i="82"/>
  <c r="AY12" i="82"/>
  <c r="AX12" i="82"/>
  <c r="AW12" i="82"/>
  <c r="AV12" i="82"/>
  <c r="BC11" i="82"/>
  <c r="BB11" i="82"/>
  <c r="BA11" i="82"/>
  <c r="AZ11" i="82"/>
  <c r="AY11" i="82"/>
  <c r="AX11" i="82"/>
  <c r="AW11" i="82"/>
  <c r="AV11" i="82"/>
  <c r="BC10" i="82"/>
  <c r="BB10" i="82"/>
  <c r="BA10" i="82"/>
  <c r="AZ10" i="82"/>
  <c r="AY10" i="82"/>
  <c r="AX10" i="82"/>
  <c r="AW10" i="82"/>
  <c r="AV10" i="82"/>
  <c r="BC9" i="82"/>
  <c r="BB9" i="82"/>
  <c r="BA9" i="82"/>
  <c r="AZ9" i="82"/>
  <c r="AY9" i="82"/>
  <c r="AX9" i="82"/>
  <c r="AW9" i="82"/>
  <c r="AV9" i="82"/>
  <c r="BC7" i="82"/>
  <c r="BB7" i="82"/>
  <c r="BA7" i="82"/>
  <c r="AZ7" i="82"/>
  <c r="AY7" i="82"/>
  <c r="AX7" i="82"/>
  <c r="AW7" i="82"/>
  <c r="AV7" i="82"/>
  <c r="BC6" i="82"/>
  <c r="BB6" i="82"/>
  <c r="BA6" i="82"/>
  <c r="AZ6" i="82"/>
  <c r="AY6" i="82"/>
  <c r="AX6" i="82"/>
  <c r="AW6" i="82"/>
  <c r="AV6" i="82"/>
  <c r="BC5" i="82"/>
  <c r="BB5" i="82"/>
  <c r="BA5" i="82"/>
  <c r="AZ5" i="82"/>
  <c r="AY5" i="82"/>
  <c r="AX5" i="82"/>
  <c r="AW5" i="82"/>
  <c r="AV5" i="82"/>
  <c r="BC4" i="82"/>
  <c r="BB4" i="82"/>
  <c r="BA4" i="82"/>
  <c r="AZ4" i="82"/>
  <c r="AY4" i="82"/>
  <c r="AX4" i="82"/>
  <c r="AW4" i="82"/>
  <c r="AV4" i="82"/>
  <c r="BE3" i="82"/>
  <c r="BD3" i="82"/>
  <c r="BC3" i="82"/>
  <c r="BB3" i="82"/>
  <c r="BA3" i="82"/>
  <c r="AZ3" i="82"/>
  <c r="AY3" i="82"/>
  <c r="AX3" i="82"/>
  <c r="AW3" i="82"/>
  <c r="AV3" i="82"/>
  <c r="B2" i="82"/>
  <c r="BE3" i="81"/>
  <c r="BD3" i="81"/>
  <c r="BC3" i="81"/>
  <c r="BB3" i="81"/>
  <c r="BA3" i="81"/>
  <c r="AZ3" i="81"/>
  <c r="AY3" i="81"/>
  <c r="AX3" i="81"/>
  <c r="AW3" i="81"/>
  <c r="AV3" i="81"/>
  <c r="B2" i="81"/>
  <c r="BE3" i="80"/>
  <c r="BD3" i="80"/>
  <c r="BC3" i="80"/>
  <c r="BB3" i="80"/>
  <c r="BA3" i="80"/>
  <c r="AZ3" i="80"/>
  <c r="AY3" i="80"/>
  <c r="AX3" i="80"/>
  <c r="AW3" i="80"/>
  <c r="AV3" i="80"/>
  <c r="B2" i="80"/>
  <c r="BE3" i="79"/>
  <c r="B2" i="79"/>
  <c r="BE3" i="78"/>
  <c r="BD3" i="78"/>
  <c r="BC3" i="78"/>
  <c r="BB3" i="78"/>
  <c r="BA3" i="78"/>
  <c r="AZ3" i="78"/>
  <c r="AY3" i="78"/>
  <c r="AX3" i="78"/>
  <c r="AW3" i="78"/>
  <c r="AV3" i="78"/>
  <c r="B2" i="78"/>
  <c r="B2" i="77"/>
  <c r="B2" i="76"/>
  <c r="B2" i="75"/>
  <c r="BD4" i="74"/>
  <c r="BC4" i="74"/>
  <c r="BB4" i="74"/>
  <c r="BA4" i="74"/>
  <c r="AZ4" i="74"/>
  <c r="AY4" i="74"/>
  <c r="AX4" i="74"/>
  <c r="AV4" i="74"/>
  <c r="BF3" i="74"/>
  <c r="BE3" i="74"/>
  <c r="BD3" i="74"/>
  <c r="BC3" i="74"/>
  <c r="BB3" i="74"/>
  <c r="BA3" i="74"/>
  <c r="AZ3" i="74"/>
  <c r="AY3" i="74"/>
  <c r="AX3" i="74"/>
  <c r="AV3" i="74"/>
  <c r="B2" i="74"/>
  <c r="BF3" i="72"/>
  <c r="BE3" i="72"/>
  <c r="BD3" i="72"/>
  <c r="BC3" i="72"/>
  <c r="BB3" i="72"/>
  <c r="BA3" i="72"/>
  <c r="AZ3" i="72"/>
  <c r="AY3" i="72"/>
  <c r="AX3" i="72"/>
  <c r="AV3" i="72"/>
  <c r="B2" i="72"/>
  <c r="BE3" i="71"/>
  <c r="BD3" i="71"/>
  <c r="BC3" i="71"/>
  <c r="BB3" i="71"/>
  <c r="BA3" i="71"/>
  <c r="AZ3" i="71"/>
  <c r="AY3" i="71"/>
  <c r="AX3" i="71"/>
  <c r="AW3" i="71"/>
  <c r="AV3" i="71"/>
  <c r="B2" i="71"/>
  <c r="AX4" i="15"/>
  <c r="G137" i="89"/>
  <c r="G136" i="89"/>
  <c r="G134" i="89"/>
  <c r="G116" i="89"/>
  <c r="G114" i="89"/>
  <c r="G112" i="89"/>
  <c r="G111" i="89"/>
  <c r="G95" i="89"/>
  <c r="G93" i="89"/>
  <c r="G90" i="89"/>
  <c r="D76" i="89"/>
  <c r="G76" i="89" s="1"/>
  <c r="D75" i="89"/>
  <c r="D16" i="89"/>
  <c r="D15" i="89"/>
  <c r="D14" i="89"/>
  <c r="G14" i="89" s="1"/>
  <c r="D13" i="89"/>
  <c r="G13" i="89" s="1"/>
  <c r="D12" i="89"/>
  <c r="D11" i="89"/>
  <c r="G11" i="89" s="1"/>
  <c r="D10" i="89"/>
  <c r="D9" i="89"/>
  <c r="G9" i="89" s="1"/>
  <c r="D8" i="89"/>
  <c r="D76" i="87"/>
  <c r="I76" i="87" s="1"/>
  <c r="D75" i="87"/>
  <c r="I75" i="87" s="1"/>
  <c r="D74" i="87"/>
  <c r="I74" i="87" s="1"/>
  <c r="D73" i="87"/>
  <c r="I73" i="87" s="1"/>
  <c r="I72" i="87"/>
  <c r="I71" i="87"/>
  <c r="I70" i="87"/>
  <c r="D69" i="87"/>
  <c r="I69" i="87" s="1"/>
  <c r="D68" i="87"/>
  <c r="I68" i="87" s="1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9" i="87"/>
  <c r="B48" i="87"/>
  <c r="D16" i="83"/>
  <c r="D15" i="83"/>
  <c r="D14" i="83"/>
  <c r="D13" i="83"/>
  <c r="D12" i="83"/>
  <c r="D11" i="83"/>
  <c r="D10" i="83"/>
  <c r="D9" i="83"/>
  <c r="D8" i="83"/>
  <c r="B16" i="83"/>
  <c r="BD4" i="15"/>
  <c r="BC4" i="15"/>
  <c r="BA4" i="15"/>
  <c r="AZ4" i="15"/>
  <c r="AY4" i="15"/>
  <c r="AV4" i="15"/>
  <c r="BE4" i="82" l="1"/>
  <c r="BE5" i="82"/>
  <c r="BE6" i="82"/>
  <c r="BE7" i="82"/>
  <c r="BE9" i="82"/>
  <c r="BE10" i="82"/>
  <c r="BE11" i="82"/>
  <c r="BE12" i="82"/>
  <c r="BE13" i="82"/>
  <c r="BE14" i="82"/>
  <c r="BE16" i="82"/>
  <c r="BE17" i="82"/>
  <c r="BE18" i="82"/>
  <c r="BE19" i="82"/>
  <c r="BE20" i="82"/>
  <c r="BE21" i="82"/>
  <c r="BE22" i="82"/>
  <c r="BE23" i="82"/>
  <c r="BE24" i="82"/>
  <c r="BE25" i="82"/>
  <c r="BE26" i="82"/>
  <c r="BE27" i="82"/>
  <c r="BE28" i="82"/>
  <c r="G12" i="89"/>
  <c r="G131" i="89"/>
  <c r="G132" i="89"/>
  <c r="C56" i="89"/>
  <c r="G110" i="89"/>
  <c r="C50" i="89"/>
  <c r="B26" i="89"/>
  <c r="C45" i="83"/>
  <c r="G115" i="89"/>
  <c r="C73" i="89"/>
  <c r="G75" i="89"/>
  <c r="G113" i="89"/>
  <c r="G14" i="87"/>
  <c r="C35" i="89"/>
  <c r="G153" i="89"/>
  <c r="G10" i="89"/>
  <c r="B28" i="83"/>
  <c r="C24" i="84"/>
  <c r="B45" i="83"/>
  <c r="G91" i="89"/>
  <c r="C71" i="89"/>
  <c r="G133" i="89"/>
  <c r="G92" i="89"/>
  <c r="C34" i="89"/>
  <c r="B26" i="87"/>
  <c r="B108" i="89"/>
  <c r="C55" i="89"/>
  <c r="G135" i="89"/>
  <c r="G15" i="89"/>
  <c r="G94" i="89"/>
  <c r="B129" i="89"/>
  <c r="C68" i="89"/>
  <c r="G51" i="89"/>
  <c r="G16" i="89"/>
  <c r="B47" i="89"/>
  <c r="G47" i="89" s="1"/>
  <c r="B149" i="89"/>
  <c r="G96" i="89"/>
  <c r="G117" i="89"/>
  <c r="G138" i="89"/>
  <c r="C54" i="89"/>
  <c r="C53" i="89"/>
  <c r="C70" i="89"/>
  <c r="C28" i="83"/>
  <c r="C129" i="89"/>
  <c r="C7" i="89"/>
  <c r="C149" i="89"/>
  <c r="C26" i="87"/>
  <c r="C108" i="89"/>
  <c r="C72" i="89"/>
  <c r="R22" i="103"/>
  <c r="V18" i="103"/>
  <c r="R13" i="103"/>
  <c r="O6" i="103"/>
  <c r="Q22" i="103"/>
  <c r="U18" i="103"/>
  <c r="R12" i="103"/>
  <c r="O5" i="103"/>
  <c r="Q21" i="103"/>
  <c r="U17" i="103"/>
  <c r="Q12" i="103"/>
  <c r="V23" i="103"/>
  <c r="U16" i="103"/>
  <c r="T8" i="103"/>
  <c r="V22" i="103"/>
  <c r="Q19" i="103"/>
  <c r="V13" i="103"/>
  <c r="U5" i="103"/>
  <c r="W20" i="103"/>
  <c r="R17" i="103"/>
  <c r="R8" i="103"/>
  <c r="T22" i="103"/>
  <c r="X18" i="103"/>
  <c r="T13" i="103"/>
  <c r="S5" i="103"/>
  <c r="U20" i="103"/>
  <c r="O17" i="103"/>
  <c r="X8" i="103"/>
  <c r="Y8" i="103"/>
  <c r="Y17" i="103"/>
  <c r="Y12" i="103"/>
  <c r="Y13" i="103"/>
  <c r="Y21" i="103"/>
  <c r="B7" i="87"/>
  <c r="C69" i="89"/>
  <c r="S21" i="103"/>
  <c r="W17" i="103"/>
  <c r="S12" i="103"/>
  <c r="Q5" i="103"/>
  <c r="R21" i="103"/>
  <c r="V17" i="103"/>
  <c r="V8" i="103"/>
  <c r="W23" i="103"/>
  <c r="R20" i="103"/>
  <c r="V16" i="103"/>
  <c r="U8" i="103"/>
  <c r="W22" i="103"/>
  <c r="R19" i="103"/>
  <c r="W13" i="103"/>
  <c r="U6" i="103"/>
  <c r="W21" i="103"/>
  <c r="R18" i="103"/>
  <c r="W12" i="103"/>
  <c r="T23" i="103"/>
  <c r="X19" i="103"/>
  <c r="S16" i="103"/>
  <c r="S6" i="103"/>
  <c r="U21" i="103"/>
  <c r="O18" i="103"/>
  <c r="U12" i="103"/>
  <c r="R23" i="103"/>
  <c r="V19" i="103"/>
  <c r="Q16" i="103"/>
  <c r="O8" i="103"/>
  <c r="B9" i="83"/>
  <c r="G9" i="83" s="1"/>
  <c r="F4" i="103"/>
  <c r="AO4" i="103" s="1"/>
  <c r="Y22" i="103"/>
  <c r="B15" i="83"/>
  <c r="G15" i="83" s="1"/>
  <c r="L4" i="103"/>
  <c r="AU4" i="103" s="1"/>
  <c r="B8" i="83"/>
  <c r="G8" i="83" s="1"/>
  <c r="D4" i="103"/>
  <c r="AM4" i="103" s="1"/>
  <c r="Y18" i="103"/>
  <c r="B24" i="84"/>
  <c r="B67" i="89"/>
  <c r="Y20" i="103"/>
  <c r="T20" i="103"/>
  <c r="X16" i="103"/>
  <c r="W8" i="103"/>
  <c r="X23" i="103"/>
  <c r="S20" i="103"/>
  <c r="W16" i="103"/>
  <c r="W6" i="103"/>
  <c r="X22" i="103"/>
  <c r="S19" i="103"/>
  <c r="X13" i="103"/>
  <c r="V6" i="103"/>
  <c r="X21" i="103"/>
  <c r="S18" i="103"/>
  <c r="X12" i="103"/>
  <c r="V5" i="103"/>
  <c r="X20" i="103"/>
  <c r="S17" i="103"/>
  <c r="S8" i="103"/>
  <c r="U22" i="103"/>
  <c r="O19" i="103"/>
  <c r="U13" i="103"/>
  <c r="T5" i="103"/>
  <c r="V20" i="103"/>
  <c r="Q17" i="103"/>
  <c r="Q8" i="103"/>
  <c r="S22" i="103"/>
  <c r="W18" i="103"/>
  <c r="S13" i="103"/>
  <c r="Q6" i="103"/>
  <c r="B10" i="83"/>
  <c r="G10" i="83" s="1"/>
  <c r="G4" i="103"/>
  <c r="AP4" i="103" s="1"/>
  <c r="Y23" i="103"/>
  <c r="B11" i="83"/>
  <c r="G11" i="83" s="1"/>
  <c r="H4" i="103"/>
  <c r="AQ4" i="103" s="1"/>
  <c r="Y5" i="103"/>
  <c r="Y19" i="103"/>
  <c r="C52" i="89"/>
  <c r="Q23" i="103"/>
  <c r="U19" i="103"/>
  <c r="O16" i="103"/>
  <c r="X6" i="103"/>
  <c r="O23" i="103"/>
  <c r="T19" i="103"/>
  <c r="Q13" i="103"/>
  <c r="X5" i="103"/>
  <c r="O22" i="103"/>
  <c r="T18" i="103"/>
  <c r="O13" i="103"/>
  <c r="W5" i="103"/>
  <c r="O21" i="103"/>
  <c r="T17" i="103"/>
  <c r="O12" i="103"/>
  <c r="U23" i="103"/>
  <c r="O20" i="103"/>
  <c r="T16" i="103"/>
  <c r="T6" i="103"/>
  <c r="V21" i="103"/>
  <c r="Q18" i="103"/>
  <c r="V12" i="103"/>
  <c r="S23" i="103"/>
  <c r="W19" i="103"/>
  <c r="R16" i="103"/>
  <c r="R6" i="103"/>
  <c r="T21" i="103"/>
  <c r="X17" i="103"/>
  <c r="T12" i="103"/>
  <c r="R5" i="103"/>
  <c r="B14" i="83"/>
  <c r="G14" i="83" s="1"/>
  <c r="K4" i="103"/>
  <c r="AT4" i="103" s="1"/>
  <c r="Y6" i="103"/>
  <c r="B12" i="83"/>
  <c r="G12" i="83" s="1"/>
  <c r="I4" i="103"/>
  <c r="AR4" i="103" s="1"/>
  <c r="Y16" i="103"/>
  <c r="B7" i="89"/>
  <c r="BF4" i="74"/>
  <c r="BF4" i="72"/>
  <c r="B13" i="83"/>
  <c r="C87" i="89"/>
  <c r="B87" i="89"/>
  <c r="G89" i="89"/>
  <c r="C7" i="87"/>
  <c r="D67" i="89"/>
  <c r="D67" i="87"/>
  <c r="BF13" i="72"/>
  <c r="BF14" i="72"/>
  <c r="BF17" i="72"/>
  <c r="BF18" i="72"/>
  <c r="BF19" i="72"/>
  <c r="BF22" i="72"/>
  <c r="BF23" i="72"/>
  <c r="BF24" i="72"/>
  <c r="BF26" i="72"/>
  <c r="BF28" i="72"/>
  <c r="G156" i="89"/>
  <c r="B47" i="87"/>
  <c r="G109" i="89"/>
  <c r="D108" i="89"/>
  <c r="D34" i="87"/>
  <c r="G34" i="87" s="1"/>
  <c r="G157" i="89"/>
  <c r="G15" i="87"/>
  <c r="D27" i="87"/>
  <c r="G8" i="89"/>
  <c r="D7" i="89"/>
  <c r="D87" i="89"/>
  <c r="G88" i="89"/>
  <c r="G28" i="89"/>
  <c r="D28" i="87"/>
  <c r="G28" i="87" s="1"/>
  <c r="D29" i="87"/>
  <c r="G29" i="87" s="1"/>
  <c r="G29" i="89"/>
  <c r="G150" i="89"/>
  <c r="D30" i="87"/>
  <c r="G30" i="87" s="1"/>
  <c r="G30" i="89"/>
  <c r="G155" i="89"/>
  <c r="G13" i="87"/>
  <c r="G158" i="89"/>
  <c r="G16" i="87"/>
  <c r="G151" i="89"/>
  <c r="G9" i="87"/>
  <c r="D31" i="87"/>
  <c r="G31" i="87" s="1"/>
  <c r="G31" i="89"/>
  <c r="G154" i="89"/>
  <c r="G12" i="87"/>
  <c r="G10" i="87"/>
  <c r="G32" i="89"/>
  <c r="D32" i="87"/>
  <c r="G32" i="87" s="1"/>
  <c r="D35" i="87"/>
  <c r="G35" i="87" s="1"/>
  <c r="G11" i="87"/>
  <c r="D33" i="87"/>
  <c r="G33" i="87" s="1"/>
  <c r="G33" i="89"/>
  <c r="G48" i="87"/>
  <c r="G130" i="89"/>
  <c r="D129" i="89"/>
  <c r="D74" i="84"/>
  <c r="D75" i="84"/>
  <c r="B70" i="84"/>
  <c r="B71" i="84"/>
  <c r="G16" i="83"/>
  <c r="D69" i="84"/>
  <c r="B72" i="84"/>
  <c r="D70" i="84"/>
  <c r="B73" i="84"/>
  <c r="D73" i="84"/>
  <c r="B69" i="84"/>
  <c r="D71" i="84"/>
  <c r="B74" i="84"/>
  <c r="D68" i="84"/>
  <c r="D72" i="84"/>
  <c r="D48" i="83"/>
  <c r="G48" i="83" s="1"/>
  <c r="G53" i="87"/>
  <c r="B13" i="84"/>
  <c r="D33" i="84"/>
  <c r="G33" i="84" s="1"/>
  <c r="D16" i="84"/>
  <c r="D30" i="83"/>
  <c r="G30" i="83" s="1"/>
  <c r="D50" i="83"/>
  <c r="G50" i="83" s="1"/>
  <c r="G55" i="87"/>
  <c r="B15" i="84"/>
  <c r="D29" i="83"/>
  <c r="D49" i="83"/>
  <c r="G49" i="83" s="1"/>
  <c r="G54" i="87"/>
  <c r="B14" i="84"/>
  <c r="D31" i="83"/>
  <c r="G31" i="83" s="1"/>
  <c r="D51" i="83"/>
  <c r="G51" i="83" s="1"/>
  <c r="G56" i="87"/>
  <c r="B16" i="84"/>
  <c r="D32" i="83"/>
  <c r="G32" i="83" s="1"/>
  <c r="D52" i="83"/>
  <c r="G52" i="83" s="1"/>
  <c r="D25" i="84"/>
  <c r="G25" i="84" s="1"/>
  <c r="D8" i="84"/>
  <c r="D53" i="83"/>
  <c r="G53" i="83" s="1"/>
  <c r="D34" i="83"/>
  <c r="G34" i="83" s="1"/>
  <c r="D54" i="83"/>
  <c r="G54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6" i="83"/>
  <c r="G51" i="87"/>
  <c r="B11" i="84"/>
  <c r="D31" i="84"/>
  <c r="G31" i="84" s="1"/>
  <c r="D14" i="84"/>
  <c r="D47" i="83"/>
  <c r="G47" i="83" s="1"/>
  <c r="G52" i="87"/>
  <c r="B12" i="84"/>
  <c r="D32" i="84"/>
  <c r="G32" i="84" s="1"/>
  <c r="D15" i="84"/>
  <c r="D7" i="83"/>
  <c r="BF9" i="72"/>
  <c r="BF7" i="72"/>
  <c r="BF16" i="72"/>
  <c r="BF21" i="72"/>
  <c r="BF6" i="72"/>
  <c r="BF25" i="72"/>
  <c r="BF20" i="72"/>
  <c r="BF27" i="72"/>
  <c r="BF5" i="72"/>
  <c r="BF10" i="72"/>
  <c r="BF11" i="72"/>
  <c r="BF12" i="72"/>
  <c r="BF4" i="15"/>
  <c r="G108" i="89" l="1"/>
  <c r="G67" i="89"/>
  <c r="C47" i="89"/>
  <c r="C67" i="89"/>
  <c r="C26" i="89"/>
  <c r="G129" i="89"/>
  <c r="I49" i="87"/>
  <c r="H49" i="87"/>
  <c r="I11" i="83"/>
  <c r="H11" i="83"/>
  <c r="H8" i="83"/>
  <c r="I8" i="83"/>
  <c r="I52" i="87"/>
  <c r="H52" i="87"/>
  <c r="I53" i="87"/>
  <c r="H53" i="87"/>
  <c r="H56" i="87"/>
  <c r="I56" i="87"/>
  <c r="H55" i="87"/>
  <c r="I55" i="87"/>
  <c r="H12" i="83"/>
  <c r="I12" i="83"/>
  <c r="I48" i="87"/>
  <c r="H48" i="87"/>
  <c r="I16" i="83"/>
  <c r="H16" i="83"/>
  <c r="I10" i="83"/>
  <c r="H10" i="83"/>
  <c r="H9" i="83"/>
  <c r="I9" i="83"/>
  <c r="I15" i="83"/>
  <c r="H15" i="83"/>
  <c r="H51" i="87"/>
  <c r="I51" i="87"/>
  <c r="I54" i="87"/>
  <c r="H54" i="87"/>
  <c r="I14" i="83"/>
  <c r="H14" i="83"/>
  <c r="BG4" i="15"/>
  <c r="N4" i="103"/>
  <c r="AW4" i="103" s="1"/>
  <c r="O4" i="103"/>
  <c r="J52" i="87"/>
  <c r="J48" i="87"/>
  <c r="V4" i="103"/>
  <c r="I3" i="104"/>
  <c r="J49" i="87"/>
  <c r="J53" i="87"/>
  <c r="S4" i="103"/>
  <c r="F3" i="104"/>
  <c r="W4" i="103"/>
  <c r="J3" i="104"/>
  <c r="T4" i="103"/>
  <c r="G3" i="104"/>
  <c r="J51" i="87"/>
  <c r="J56" i="87"/>
  <c r="J55" i="87"/>
  <c r="J54" i="87"/>
  <c r="G7" i="89"/>
  <c r="B7" i="83"/>
  <c r="G7" i="83" s="1"/>
  <c r="E3" i="104"/>
  <c r="R4" i="103"/>
  <c r="Q4" i="103"/>
  <c r="D3" i="104"/>
  <c r="G46" i="83"/>
  <c r="D45" i="83"/>
  <c r="G45" i="83" s="1"/>
  <c r="J8" i="83"/>
  <c r="B7" i="84"/>
  <c r="B68" i="84"/>
  <c r="G68" i="84" s="1"/>
  <c r="G87" i="89"/>
  <c r="G8" i="84"/>
  <c r="G11" i="84"/>
  <c r="G13" i="83"/>
  <c r="B54" i="84"/>
  <c r="G54" i="84" s="1"/>
  <c r="B75" i="84"/>
  <c r="G75" i="84" s="1"/>
  <c r="B67" i="84"/>
  <c r="G67" i="84" s="1"/>
  <c r="B46" i="84"/>
  <c r="G46" i="84" s="1"/>
  <c r="G14" i="84"/>
  <c r="J12" i="83"/>
  <c r="J15" i="83"/>
  <c r="J14" i="83"/>
  <c r="J9" i="83"/>
  <c r="J10" i="83"/>
  <c r="J16" i="83"/>
  <c r="J11" i="83"/>
  <c r="G9" i="84"/>
  <c r="D7" i="87"/>
  <c r="G7" i="87" s="1"/>
  <c r="G8" i="87"/>
  <c r="D149" i="89"/>
  <c r="G149" i="89" s="1"/>
  <c r="G152" i="89"/>
  <c r="D26" i="89"/>
  <c r="G26" i="89" s="1"/>
  <c r="G27" i="89"/>
  <c r="G15" i="84"/>
  <c r="B50" i="84"/>
  <c r="G50" i="84" s="1"/>
  <c r="G72" i="84"/>
  <c r="B51" i="84"/>
  <c r="G51" i="84" s="1"/>
  <c r="G73" i="84"/>
  <c r="B48" i="84"/>
  <c r="G48" i="84" s="1"/>
  <c r="G70" i="84"/>
  <c r="G74" i="84"/>
  <c r="B52" i="84"/>
  <c r="G52" i="84" s="1"/>
  <c r="B49" i="84"/>
  <c r="G49" i="84" s="1"/>
  <c r="G71" i="84"/>
  <c r="B47" i="84"/>
  <c r="G47" i="84" s="1"/>
  <c r="G69" i="84"/>
  <c r="B53" i="84"/>
  <c r="G53" i="84" s="1"/>
  <c r="G13" i="84"/>
  <c r="I67" i="87"/>
  <c r="G16" i="84"/>
  <c r="D47" i="87"/>
  <c r="G47" i="87" s="1"/>
  <c r="G50" i="87"/>
  <c r="D24" i="84"/>
  <c r="G24" i="84" s="1"/>
  <c r="D66" i="84"/>
  <c r="G10" i="84"/>
  <c r="D26" i="87"/>
  <c r="G26" i="87" s="1"/>
  <c r="G27" i="87"/>
  <c r="D45" i="84"/>
  <c r="G12" i="84"/>
  <c r="G29" i="83"/>
  <c r="D28" i="83"/>
  <c r="G28" i="83" s="1"/>
  <c r="D7" i="84"/>
  <c r="H9" i="84" l="1"/>
  <c r="I9" i="84"/>
  <c r="J9" i="84"/>
  <c r="I14" i="84"/>
  <c r="J14" i="84"/>
  <c r="H14" i="84"/>
  <c r="H15" i="84"/>
  <c r="I15" i="84"/>
  <c r="J15" i="84"/>
  <c r="H13" i="84"/>
  <c r="I13" i="84"/>
  <c r="J13" i="84"/>
  <c r="J11" i="84"/>
  <c r="H11" i="84"/>
  <c r="I11" i="84"/>
  <c r="H8" i="84"/>
  <c r="I8" i="84"/>
  <c r="J8" i="84"/>
  <c r="H12" i="84"/>
  <c r="I12" i="84"/>
  <c r="J12" i="84"/>
  <c r="H10" i="84"/>
  <c r="I10" i="84"/>
  <c r="J10" i="84"/>
  <c r="H16" i="84"/>
  <c r="J16" i="84"/>
  <c r="I16" i="84"/>
  <c r="H49" i="84"/>
  <c r="I49" i="84"/>
  <c r="H52" i="84"/>
  <c r="I52" i="84"/>
  <c r="H46" i="84"/>
  <c r="I46" i="84"/>
  <c r="I68" i="84"/>
  <c r="H68" i="84"/>
  <c r="H74" i="84"/>
  <c r="I74" i="84"/>
  <c r="H70" i="84"/>
  <c r="I70" i="84"/>
  <c r="H75" i="84"/>
  <c r="I75" i="84"/>
  <c r="I53" i="84"/>
  <c r="H53" i="84"/>
  <c r="H54" i="84"/>
  <c r="I54" i="84"/>
  <c r="I47" i="87"/>
  <c r="H47" i="87"/>
  <c r="I7" i="83"/>
  <c r="H7" i="83"/>
  <c r="I48" i="84"/>
  <c r="H48" i="84"/>
  <c r="I69" i="84"/>
  <c r="H69" i="84"/>
  <c r="I73" i="84"/>
  <c r="H73" i="84"/>
  <c r="H13" i="83"/>
  <c r="I13" i="83"/>
  <c r="I50" i="84"/>
  <c r="H50" i="84"/>
  <c r="I67" i="84"/>
  <c r="H67" i="84"/>
  <c r="H47" i="84"/>
  <c r="I47" i="84"/>
  <c r="I51" i="84"/>
  <c r="H51" i="84"/>
  <c r="I50" i="87"/>
  <c r="H50" i="87"/>
  <c r="I71" i="84"/>
  <c r="H71" i="84"/>
  <c r="I72" i="84"/>
  <c r="H72" i="84"/>
  <c r="J7" i="83"/>
  <c r="J50" i="87"/>
  <c r="J47" i="87"/>
  <c r="Y4" i="103"/>
  <c r="L3" i="104"/>
  <c r="J13" i="83"/>
  <c r="J54" i="84"/>
  <c r="B66" i="84"/>
  <c r="G66" i="84" s="1"/>
  <c r="J70" i="84"/>
  <c r="J74" i="84"/>
  <c r="J53" i="84"/>
  <c r="J48" i="84"/>
  <c r="J75" i="84"/>
  <c r="J73" i="84"/>
  <c r="J51" i="84"/>
  <c r="J72" i="84"/>
  <c r="J71" i="84"/>
  <c r="J50" i="84"/>
  <c r="J69" i="84"/>
  <c r="J68" i="84"/>
  <c r="J47" i="84"/>
  <c r="J46" i="84"/>
  <c r="J67" i="84"/>
  <c r="J49" i="84"/>
  <c r="J52" i="84"/>
  <c r="G7" i="84"/>
  <c r="B45" i="84"/>
  <c r="G45" i="84" s="1"/>
  <c r="I7" i="84" l="1"/>
  <c r="H7" i="84"/>
  <c r="J7" i="84"/>
  <c r="I66" i="84"/>
  <c r="H66" i="84"/>
  <c r="I45" i="84"/>
  <c r="H45" i="84"/>
  <c r="J45" i="84"/>
  <c r="J66" i="84"/>
  <c r="C15" i="41"/>
  <c r="B17" i="41" l="1"/>
  <c r="A114" i="84" s="1"/>
  <c r="B18" i="41"/>
  <c r="A115" i="84" s="1"/>
  <c r="B19" i="41"/>
  <c r="A116" i="84" s="1"/>
  <c r="B20" i="41"/>
  <c r="A117" i="84" s="1"/>
  <c r="B21" i="41"/>
  <c r="A118" i="84" s="1"/>
  <c r="B22" i="41"/>
  <c r="A119" i="84" s="1"/>
  <c r="B23" i="41"/>
  <c r="A120" i="84" s="1"/>
  <c r="B24" i="41"/>
  <c r="A121" i="84" s="1"/>
  <c r="B16" i="41"/>
  <c r="A113" i="84" s="1"/>
  <c r="A273" i="89" l="1"/>
  <c r="A520" i="89"/>
  <c r="A437" i="89"/>
  <c r="A621" i="89"/>
  <c r="A539" i="89"/>
  <c r="A334" i="89"/>
  <c r="A252" i="89"/>
  <c r="A498" i="89"/>
  <c r="A416" i="89"/>
  <c r="A560" i="89"/>
  <c r="A67" i="83"/>
  <c r="A601" i="89"/>
  <c r="A314" i="89"/>
  <c r="A232" i="89"/>
  <c r="A478" i="89"/>
  <c r="A396" i="89"/>
  <c r="A581" i="89"/>
  <c r="A294" i="89"/>
  <c r="A356" i="89"/>
  <c r="A643" i="89"/>
  <c r="A212" i="89"/>
  <c r="A458" i="89"/>
  <c r="A376" i="89"/>
  <c r="A281" i="89"/>
  <c r="A528" i="89"/>
  <c r="A445" i="89"/>
  <c r="A629" i="89"/>
  <c r="A547" i="89"/>
  <c r="A342" i="89"/>
  <c r="A260" i="89"/>
  <c r="A506" i="89"/>
  <c r="A424" i="89"/>
  <c r="A75" i="83"/>
  <c r="A609" i="89"/>
  <c r="A322" i="89"/>
  <c r="A240" i="89"/>
  <c r="A486" i="89"/>
  <c r="A404" i="89"/>
  <c r="A364" i="89"/>
  <c r="A589" i="89"/>
  <c r="A302" i="89"/>
  <c r="A568" i="89"/>
  <c r="A651" i="89"/>
  <c r="A220" i="89"/>
  <c r="A466" i="89"/>
  <c r="A384" i="89"/>
  <c r="A567" i="89"/>
  <c r="A363" i="89"/>
  <c r="A280" i="89"/>
  <c r="A527" i="89"/>
  <c r="A444" i="89"/>
  <c r="A628" i="89"/>
  <c r="A546" i="89"/>
  <c r="A341" i="89"/>
  <c r="A383" i="89"/>
  <c r="A259" i="89"/>
  <c r="A505" i="89"/>
  <c r="A423" i="89"/>
  <c r="A74" i="83"/>
  <c r="A608" i="89"/>
  <c r="A321" i="89"/>
  <c r="A650" i="89"/>
  <c r="A219" i="89"/>
  <c r="A239" i="89"/>
  <c r="A485" i="89"/>
  <c r="A403" i="89"/>
  <c r="A465" i="89"/>
  <c r="A588" i="89"/>
  <c r="A301" i="89"/>
  <c r="A649" i="89"/>
  <c r="A218" i="89"/>
  <c r="A464" i="89"/>
  <c r="A382" i="89"/>
  <c r="A566" i="89"/>
  <c r="A362" i="89"/>
  <c r="A279" i="89"/>
  <c r="A526" i="89"/>
  <c r="A443" i="89"/>
  <c r="A627" i="89"/>
  <c r="A545" i="89"/>
  <c r="A340" i="89"/>
  <c r="A258" i="89"/>
  <c r="A504" i="89"/>
  <c r="A422" i="89"/>
  <c r="A587" i="89"/>
  <c r="A300" i="89"/>
  <c r="A73" i="83"/>
  <c r="A607" i="89"/>
  <c r="A320" i="89"/>
  <c r="A238" i="89"/>
  <c r="A484" i="89"/>
  <c r="A402" i="89"/>
  <c r="A586" i="89"/>
  <c r="A299" i="89"/>
  <c r="A237" i="89"/>
  <c r="A648" i="89"/>
  <c r="A217" i="89"/>
  <c r="A463" i="89"/>
  <c r="A381" i="89"/>
  <c r="A565" i="89"/>
  <c r="A361" i="89"/>
  <c r="A278" i="89"/>
  <c r="A525" i="89"/>
  <c r="A442" i="89"/>
  <c r="A626" i="89"/>
  <c r="A544" i="89"/>
  <c r="A339" i="89"/>
  <c r="A483" i="89"/>
  <c r="A401" i="89"/>
  <c r="A257" i="89"/>
  <c r="A503" i="89"/>
  <c r="A421" i="89"/>
  <c r="A72" i="83"/>
  <c r="A606" i="89"/>
  <c r="A319" i="89"/>
  <c r="A236" i="89"/>
  <c r="A482" i="89"/>
  <c r="A400" i="89"/>
  <c r="A585" i="89"/>
  <c r="A298" i="89"/>
  <c r="A605" i="89"/>
  <c r="A647" i="89"/>
  <c r="A216" i="89"/>
  <c r="A462" i="89"/>
  <c r="A380" i="89"/>
  <c r="A318" i="89"/>
  <c r="A564" i="89"/>
  <c r="A360" i="89"/>
  <c r="A71" i="83"/>
  <c r="A277" i="89"/>
  <c r="A524" i="89"/>
  <c r="A441" i="89"/>
  <c r="A625" i="89"/>
  <c r="A543" i="89"/>
  <c r="A338" i="89"/>
  <c r="A256" i="89"/>
  <c r="A502" i="89"/>
  <c r="A420" i="89"/>
  <c r="A70" i="83"/>
  <c r="A604" i="89"/>
  <c r="A317" i="89"/>
  <c r="A235" i="89"/>
  <c r="A481" i="89"/>
  <c r="A399" i="89"/>
  <c r="A501" i="89"/>
  <c r="A584" i="89"/>
  <c r="A297" i="89"/>
  <c r="A646" i="89"/>
  <c r="A215" i="89"/>
  <c r="A461" i="89"/>
  <c r="A379" i="89"/>
  <c r="A419" i="89"/>
  <c r="A563" i="89"/>
  <c r="A359" i="89"/>
  <c r="A276" i="89"/>
  <c r="A523" i="89"/>
  <c r="A440" i="89"/>
  <c r="A255" i="89"/>
  <c r="A624" i="89"/>
  <c r="A542" i="89"/>
  <c r="A337" i="89"/>
  <c r="A254" i="89"/>
  <c r="A500" i="89"/>
  <c r="A418" i="89"/>
  <c r="A69" i="83"/>
  <c r="A603" i="89"/>
  <c r="A316" i="89"/>
  <c r="A541" i="89"/>
  <c r="A336" i="89"/>
  <c r="A234" i="89"/>
  <c r="A480" i="89"/>
  <c r="A398" i="89"/>
  <c r="A583" i="89"/>
  <c r="A296" i="89"/>
  <c r="A645" i="89"/>
  <c r="A214" i="89"/>
  <c r="A460" i="89"/>
  <c r="A378" i="89"/>
  <c r="A562" i="89"/>
  <c r="A358" i="89"/>
  <c r="A623" i="89"/>
  <c r="A275" i="89"/>
  <c r="A522" i="89"/>
  <c r="A439" i="89"/>
  <c r="A622" i="89"/>
  <c r="A540" i="89"/>
  <c r="A335" i="89"/>
  <c r="A253" i="89"/>
  <c r="A499" i="89"/>
  <c r="A417" i="89"/>
  <c r="A274" i="89"/>
  <c r="A68" i="83"/>
  <c r="A602" i="89"/>
  <c r="A315" i="89"/>
  <c r="A233" i="89"/>
  <c r="A479" i="89"/>
  <c r="A397" i="89"/>
  <c r="A521" i="89"/>
  <c r="A582" i="89"/>
  <c r="A295" i="89"/>
  <c r="A438" i="89"/>
  <c r="A644" i="89"/>
  <c r="A213" i="89"/>
  <c r="A459" i="89"/>
  <c r="A377" i="89"/>
  <c r="A561" i="89"/>
  <c r="A357" i="89"/>
  <c r="C23" i="41"/>
  <c r="A199" i="89"/>
  <c r="A55" i="89"/>
  <c r="A157" i="89"/>
  <c r="A95" i="89"/>
  <c r="A75" i="89"/>
  <c r="A177" i="89"/>
  <c r="A137" i="89"/>
  <c r="A116" i="89"/>
  <c r="A15" i="89"/>
  <c r="A34" i="89"/>
  <c r="A75" i="87"/>
  <c r="A32" i="84"/>
  <c r="A55" i="87"/>
  <c r="A34" i="87"/>
  <c r="A15" i="87"/>
  <c r="A53" i="83"/>
  <c r="A36" i="83"/>
  <c r="A15" i="83"/>
  <c r="A15" i="84"/>
  <c r="A53" i="84"/>
  <c r="A74" i="84"/>
  <c r="C24" i="4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76" i="87"/>
  <c r="A56" i="87"/>
  <c r="A35" i="87"/>
  <c r="A54" i="83"/>
  <c r="A37" i="83"/>
  <c r="A16" i="83"/>
  <c r="A16" i="84"/>
  <c r="A54" i="84"/>
  <c r="A75" i="84"/>
  <c r="C21" i="4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73" i="87"/>
  <c r="A30" i="84"/>
  <c r="A13" i="87"/>
  <c r="A72" i="84"/>
  <c r="A51" i="84"/>
  <c r="A51" i="83"/>
  <c r="A13" i="83"/>
  <c r="A34" i="83"/>
  <c r="A13" i="84"/>
  <c r="C18" i="4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70" i="87"/>
  <c r="A27" i="84"/>
  <c r="A31" i="83"/>
  <c r="A10" i="84"/>
  <c r="A48" i="84"/>
  <c r="A69" i="84"/>
  <c r="A48" i="83"/>
  <c r="A10" i="83"/>
  <c r="C16" i="4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68" i="87"/>
  <c r="A48" i="87"/>
  <c r="A25" i="84"/>
  <c r="A46" i="83"/>
  <c r="A29" i="83"/>
  <c r="A8" i="83"/>
  <c r="A8" i="84"/>
  <c r="A46" i="84"/>
  <c r="A67" i="84"/>
  <c r="C22" i="41"/>
  <c r="A198" i="89"/>
  <c r="A176" i="89"/>
  <c r="A136" i="89"/>
  <c r="A115" i="89"/>
  <c r="A54" i="89"/>
  <c r="A156" i="89"/>
  <c r="A94" i="89"/>
  <c r="A74" i="89"/>
  <c r="A33" i="89"/>
  <c r="A14" i="89"/>
  <c r="A54" i="87"/>
  <c r="A74" i="87"/>
  <c r="A33" i="87"/>
  <c r="A31" i="84"/>
  <c r="A14" i="87"/>
  <c r="A52" i="83"/>
  <c r="A14" i="83"/>
  <c r="A35" i="83"/>
  <c r="A14" i="84"/>
  <c r="A52" i="84"/>
  <c r="A73" i="84"/>
  <c r="C20" i="4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72" i="87"/>
  <c r="A29" i="84"/>
  <c r="A50" i="84"/>
  <c r="A71" i="84"/>
  <c r="A50" i="83"/>
  <c r="A12" i="83"/>
  <c r="A33" i="83"/>
  <c r="A12" i="84"/>
  <c r="C19" i="4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71" i="87"/>
  <c r="A51" i="87"/>
  <c r="A28" i="84"/>
  <c r="A11" i="84"/>
  <c r="A49" i="84"/>
  <c r="A70" i="84"/>
  <c r="A49" i="83"/>
  <c r="A11" i="83"/>
  <c r="A32" i="83"/>
  <c r="C17" i="4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69" i="87"/>
  <c r="A9" i="83"/>
  <c r="A30" i="83"/>
  <c r="A9" i="84"/>
  <c r="A47" i="84"/>
  <c r="A68" i="84"/>
  <c r="A47" i="83"/>
  <c r="AV3" i="15"/>
  <c r="BC3" i="15"/>
  <c r="AX3" i="15"/>
  <c r="BB3" i="15"/>
  <c r="AY3" i="15"/>
  <c r="AZ3" i="15"/>
  <c r="BA3" i="15"/>
  <c r="BD3" i="15"/>
  <c r="BE3" i="15"/>
  <c r="BF3" i="15"/>
  <c r="B2" i="15"/>
  <c r="D12" i="41"/>
  <c r="C8" i="41"/>
  <c r="A171" i="101" l="1"/>
  <c r="A44" i="101"/>
  <c r="A107" i="101"/>
  <c r="A149" i="101"/>
  <c r="A85" i="101"/>
  <c r="A23" i="101"/>
  <c r="A127" i="101"/>
  <c r="A66" i="101"/>
  <c r="A5" i="101"/>
  <c r="V2" i="89"/>
  <c r="V2" i="87"/>
  <c r="V2" i="84"/>
  <c r="V2" i="83"/>
  <c r="V65" i="83" s="1"/>
  <c r="Q50" i="41"/>
  <c r="C9" i="41"/>
  <c r="E45" i="83" s="1"/>
  <c r="V109" i="84" l="1"/>
  <c r="W110" i="84"/>
  <c r="E174" i="101"/>
  <c r="E175" i="101" s="1"/>
  <c r="E176" i="101" s="1"/>
  <c r="E177" i="101" s="1"/>
  <c r="E178" i="101" s="1"/>
  <c r="E179" i="101" s="1"/>
  <c r="E180" i="101" s="1"/>
  <c r="E181" i="101" s="1"/>
  <c r="E182" i="101" s="1"/>
  <c r="E183" i="101" s="1"/>
  <c r="E66" i="83"/>
  <c r="E67" i="83" s="1"/>
  <c r="E68" i="83" s="1"/>
  <c r="E69" i="83" s="1"/>
  <c r="E70" i="83" s="1"/>
  <c r="E71" i="83" s="1"/>
  <c r="E72" i="83" s="1"/>
  <c r="E73" i="83" s="1"/>
  <c r="E74" i="83" s="1"/>
  <c r="E75" i="83" s="1"/>
  <c r="E620" i="89"/>
  <c r="E621" i="89" s="1"/>
  <c r="E622" i="89" s="1"/>
  <c r="E623" i="89" s="1"/>
  <c r="E624" i="89" s="1"/>
  <c r="E625" i="89" s="1"/>
  <c r="E626" i="89" s="1"/>
  <c r="E627" i="89" s="1"/>
  <c r="E628" i="89" s="1"/>
  <c r="E629" i="89" s="1"/>
  <c r="E395" i="89"/>
  <c r="E396" i="89" s="1"/>
  <c r="E397" i="89" s="1"/>
  <c r="E398" i="89" s="1"/>
  <c r="E399" i="89" s="1"/>
  <c r="E400" i="89" s="1"/>
  <c r="E401" i="89" s="1"/>
  <c r="E402" i="89" s="1"/>
  <c r="E403" i="89" s="1"/>
  <c r="E404" i="89" s="1"/>
  <c r="E333" i="89"/>
  <c r="E334" i="89" s="1"/>
  <c r="E335" i="89" s="1"/>
  <c r="E336" i="89" s="1"/>
  <c r="E337" i="89" s="1"/>
  <c r="E338" i="89" s="1"/>
  <c r="E339" i="89" s="1"/>
  <c r="E340" i="89" s="1"/>
  <c r="E341" i="89" s="1"/>
  <c r="E342" i="89" s="1"/>
  <c r="E191" i="89"/>
  <c r="E192" i="89" s="1"/>
  <c r="E193" i="89" s="1"/>
  <c r="E194" i="89" s="1"/>
  <c r="E195" i="89" s="1"/>
  <c r="E196" i="89" s="1"/>
  <c r="E197" i="89" s="1"/>
  <c r="E198" i="89" s="1"/>
  <c r="E199" i="89" s="1"/>
  <c r="E200" i="89" s="1"/>
  <c r="E251" i="89"/>
  <c r="E252" i="89" s="1"/>
  <c r="E253" i="89" s="1"/>
  <c r="E254" i="89" s="1"/>
  <c r="E255" i="89" s="1"/>
  <c r="E256" i="89" s="1"/>
  <c r="E257" i="89" s="1"/>
  <c r="E258" i="89" s="1"/>
  <c r="E259" i="89" s="1"/>
  <c r="E260" i="89" s="1"/>
  <c r="E519" i="89"/>
  <c r="E520" i="89" s="1"/>
  <c r="E521" i="89" s="1"/>
  <c r="E522" i="89" s="1"/>
  <c r="E523" i="89" s="1"/>
  <c r="E524" i="89" s="1"/>
  <c r="E525" i="89" s="1"/>
  <c r="E526" i="89" s="1"/>
  <c r="E527" i="89" s="1"/>
  <c r="E528" i="89" s="1"/>
  <c r="E375" i="89"/>
  <c r="E376" i="89" s="1"/>
  <c r="E377" i="89" s="1"/>
  <c r="E378" i="89" s="1"/>
  <c r="E379" i="89" s="1"/>
  <c r="E380" i="89" s="1"/>
  <c r="E381" i="89" s="1"/>
  <c r="E382" i="89" s="1"/>
  <c r="E383" i="89" s="1"/>
  <c r="E384" i="89" s="1"/>
  <c r="E231" i="89"/>
  <c r="E232" i="89" s="1"/>
  <c r="E233" i="89" s="1"/>
  <c r="E234" i="89" s="1"/>
  <c r="E235" i="89" s="1"/>
  <c r="E236" i="89" s="1"/>
  <c r="E237" i="89" s="1"/>
  <c r="E238" i="89" s="1"/>
  <c r="E239" i="89" s="1"/>
  <c r="E240" i="89" s="1"/>
  <c r="E169" i="89"/>
  <c r="E170" i="89" s="1"/>
  <c r="E171" i="89" s="1"/>
  <c r="E172" i="89" s="1"/>
  <c r="E173" i="89" s="1"/>
  <c r="E174" i="89" s="1"/>
  <c r="E175" i="89" s="1"/>
  <c r="E176" i="89" s="1"/>
  <c r="E177" i="89" s="1"/>
  <c r="E178" i="89" s="1"/>
  <c r="E293" i="89"/>
  <c r="E294" i="89" s="1"/>
  <c r="E295" i="89" s="1"/>
  <c r="E296" i="89" s="1"/>
  <c r="E297" i="89" s="1"/>
  <c r="E298" i="89" s="1"/>
  <c r="E299" i="89" s="1"/>
  <c r="E300" i="89" s="1"/>
  <c r="E301" i="89" s="1"/>
  <c r="E302" i="89" s="1"/>
  <c r="E272" i="89"/>
  <c r="E273" i="89" s="1"/>
  <c r="E274" i="89" s="1"/>
  <c r="E275" i="89" s="1"/>
  <c r="E276" i="89" s="1"/>
  <c r="E277" i="89" s="1"/>
  <c r="E278" i="89" s="1"/>
  <c r="E279" i="89" s="1"/>
  <c r="E280" i="89" s="1"/>
  <c r="E281" i="89" s="1"/>
  <c r="E313" i="89"/>
  <c r="E314" i="89" s="1"/>
  <c r="E315" i="89" s="1"/>
  <c r="E316" i="89" s="1"/>
  <c r="E317" i="89" s="1"/>
  <c r="E318" i="89" s="1"/>
  <c r="E319" i="89" s="1"/>
  <c r="E320" i="89" s="1"/>
  <c r="E321" i="89" s="1"/>
  <c r="E322" i="89" s="1"/>
  <c r="E580" i="89"/>
  <c r="E581" i="89" s="1"/>
  <c r="E582" i="89" s="1"/>
  <c r="E583" i="89" s="1"/>
  <c r="E584" i="89" s="1"/>
  <c r="E585" i="89" s="1"/>
  <c r="E586" i="89" s="1"/>
  <c r="E587" i="89" s="1"/>
  <c r="E588" i="89" s="1"/>
  <c r="E589" i="89" s="1"/>
  <c r="E559" i="89"/>
  <c r="E560" i="89" s="1"/>
  <c r="E561" i="89" s="1"/>
  <c r="E562" i="89" s="1"/>
  <c r="E563" i="89" s="1"/>
  <c r="E564" i="89" s="1"/>
  <c r="E565" i="89" s="1"/>
  <c r="E566" i="89" s="1"/>
  <c r="E567" i="89" s="1"/>
  <c r="E568" i="89" s="1"/>
  <c r="E538" i="89"/>
  <c r="E539" i="89" s="1"/>
  <c r="E540" i="89" s="1"/>
  <c r="E541" i="89" s="1"/>
  <c r="E542" i="89" s="1"/>
  <c r="E543" i="89" s="1"/>
  <c r="E544" i="89" s="1"/>
  <c r="E545" i="89" s="1"/>
  <c r="E546" i="89" s="1"/>
  <c r="E547" i="89" s="1"/>
  <c r="E600" i="89"/>
  <c r="E601" i="89" s="1"/>
  <c r="E602" i="89" s="1"/>
  <c r="E603" i="89" s="1"/>
  <c r="E604" i="89" s="1"/>
  <c r="E605" i="89" s="1"/>
  <c r="E606" i="89" s="1"/>
  <c r="E607" i="89" s="1"/>
  <c r="E608" i="89" s="1"/>
  <c r="E609" i="89" s="1"/>
  <c r="E642" i="89"/>
  <c r="E643" i="89" s="1"/>
  <c r="E644" i="89" s="1"/>
  <c r="E645" i="89" s="1"/>
  <c r="E646" i="89" s="1"/>
  <c r="E647" i="89" s="1"/>
  <c r="E648" i="89" s="1"/>
  <c r="E649" i="89" s="1"/>
  <c r="E650" i="89" s="1"/>
  <c r="E651" i="89" s="1"/>
  <c r="E497" i="89"/>
  <c r="E498" i="89" s="1"/>
  <c r="E499" i="89" s="1"/>
  <c r="E500" i="89" s="1"/>
  <c r="E501" i="89" s="1"/>
  <c r="E502" i="89" s="1"/>
  <c r="E503" i="89" s="1"/>
  <c r="E504" i="89" s="1"/>
  <c r="E505" i="89" s="1"/>
  <c r="E506" i="89" s="1"/>
  <c r="E355" i="89"/>
  <c r="E356" i="89" s="1"/>
  <c r="E357" i="89" s="1"/>
  <c r="E358" i="89" s="1"/>
  <c r="E359" i="89" s="1"/>
  <c r="E360" i="89" s="1"/>
  <c r="E361" i="89" s="1"/>
  <c r="E362" i="89" s="1"/>
  <c r="E363" i="89" s="1"/>
  <c r="E364" i="89" s="1"/>
  <c r="E211" i="89"/>
  <c r="E212" i="89" s="1"/>
  <c r="E213" i="89" s="1"/>
  <c r="E214" i="89" s="1"/>
  <c r="E215" i="89" s="1"/>
  <c r="E216" i="89" s="1"/>
  <c r="E217" i="89" s="1"/>
  <c r="E218" i="89" s="1"/>
  <c r="E219" i="89" s="1"/>
  <c r="E220" i="89" s="1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415" i="89"/>
  <c r="E416" i="89" s="1"/>
  <c r="E417" i="89" s="1"/>
  <c r="E418" i="89" s="1"/>
  <c r="E419" i="89" s="1"/>
  <c r="E420" i="89" s="1"/>
  <c r="E421" i="89" s="1"/>
  <c r="E422" i="89" s="1"/>
  <c r="E423" i="89" s="1"/>
  <c r="E424" i="89" s="1"/>
  <c r="E67" i="89"/>
  <c r="E68" i="89" s="1"/>
  <c r="E69" i="89" s="1"/>
  <c r="E70" i="89" s="1"/>
  <c r="E71" i="89" s="1"/>
  <c r="E72" i="89" s="1"/>
  <c r="E73" i="89" s="1"/>
  <c r="E74" i="89" s="1"/>
  <c r="E75" i="89" s="1"/>
  <c r="E76" i="89" s="1"/>
  <c r="E436" i="89"/>
  <c r="E437" i="89" s="1"/>
  <c r="E438" i="89" s="1"/>
  <c r="E439" i="89" s="1"/>
  <c r="E440" i="89" s="1"/>
  <c r="E441" i="89" s="1"/>
  <c r="E442" i="89" s="1"/>
  <c r="E443" i="89" s="1"/>
  <c r="E444" i="89" s="1"/>
  <c r="E445" i="89" s="1"/>
  <c r="E477" i="89"/>
  <c r="E478" i="89" s="1"/>
  <c r="E479" i="89" s="1"/>
  <c r="E480" i="89" s="1"/>
  <c r="E481" i="89" s="1"/>
  <c r="E482" i="89" s="1"/>
  <c r="E483" i="89" s="1"/>
  <c r="E484" i="89" s="1"/>
  <c r="E485" i="89" s="1"/>
  <c r="E486" i="89" s="1"/>
  <c r="E457" i="89"/>
  <c r="E458" i="89" s="1"/>
  <c r="E459" i="89" s="1"/>
  <c r="E460" i="89" s="1"/>
  <c r="E461" i="89" s="1"/>
  <c r="E462" i="89" s="1"/>
  <c r="E463" i="89" s="1"/>
  <c r="E464" i="89" s="1"/>
  <c r="E465" i="89" s="1"/>
  <c r="E466" i="89" s="1"/>
  <c r="V578" i="89"/>
  <c r="V641" i="89"/>
  <c r="V599" i="89"/>
  <c r="V537" i="89"/>
  <c r="V557" i="89"/>
  <c r="V619" i="89"/>
  <c r="V291" i="89"/>
  <c r="V209" i="89"/>
  <c r="V354" i="89"/>
  <c r="V312" i="89"/>
  <c r="V250" i="89"/>
  <c r="V230" i="89"/>
  <c r="V332" i="89"/>
  <c r="V270" i="89"/>
  <c r="V476" i="89"/>
  <c r="V518" i="89"/>
  <c r="V414" i="89"/>
  <c r="V394" i="89"/>
  <c r="V496" i="89"/>
  <c r="V434" i="89"/>
  <c r="V373" i="89"/>
  <c r="V455" i="89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4" i="83"/>
  <c r="V24" i="83"/>
  <c r="V7" i="83"/>
  <c r="V86" i="84"/>
  <c r="V44" i="84"/>
  <c r="V23" i="84"/>
  <c r="V7" i="84"/>
  <c r="V65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67" i="84"/>
  <c r="E68" i="84" s="1"/>
  <c r="E69" i="84" s="1"/>
  <c r="E70" i="84" s="1"/>
  <c r="E71" i="84" s="1"/>
  <c r="E72" i="84" s="1"/>
  <c r="E73" i="84" s="1"/>
  <c r="E74" i="84" s="1"/>
  <c r="E75" i="84" s="1"/>
  <c r="E46" i="84"/>
  <c r="E47" i="84" s="1"/>
  <c r="E48" i="84" s="1"/>
  <c r="E49" i="84" s="1"/>
  <c r="E50" i="84" s="1"/>
  <c r="E51" i="84" s="1"/>
  <c r="E52" i="84" s="1"/>
  <c r="E53" i="84" s="1"/>
  <c r="E54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6" i="83"/>
  <c r="E47" i="83" s="1"/>
  <c r="E48" i="83" s="1"/>
  <c r="E49" i="83" s="1"/>
  <c r="E50" i="83" s="1"/>
  <c r="E51" i="83" s="1"/>
  <c r="E52" i="83" s="1"/>
  <c r="E53" i="83" s="1"/>
  <c r="E54" i="83" s="1"/>
  <c r="V25" i="87"/>
  <c r="V7" i="87"/>
  <c r="V66" i="87"/>
  <c r="V45" i="87"/>
  <c r="I3" i="41"/>
  <c r="G3" i="41"/>
  <c r="AL8" i="103" l="1"/>
  <c r="AL16" i="103"/>
  <c r="AL20" i="103"/>
  <c r="AL24" i="103"/>
  <c r="AL28" i="103"/>
  <c r="AL32" i="103"/>
  <c r="AL36" i="103"/>
  <c r="AL40" i="103"/>
  <c r="AL44" i="103"/>
  <c r="AL48" i="103"/>
  <c r="AL52" i="103"/>
  <c r="AL56" i="103"/>
  <c r="AL5" i="103"/>
  <c r="AL12" i="103"/>
  <c r="AL17" i="103"/>
  <c r="AL21" i="103"/>
  <c r="AL25" i="103"/>
  <c r="AL29" i="103"/>
  <c r="AL33" i="103"/>
  <c r="AL37" i="103"/>
  <c r="AL41" i="103"/>
  <c r="AL45" i="103"/>
  <c r="AL49" i="103"/>
  <c r="AL53" i="103"/>
  <c r="AL6" i="103"/>
  <c r="AL13" i="103"/>
  <c r="AL18" i="103"/>
  <c r="AL22" i="103"/>
  <c r="AL26" i="103"/>
  <c r="AL30" i="103"/>
  <c r="AL34" i="103"/>
  <c r="AL38" i="103"/>
  <c r="AL42" i="103"/>
  <c r="AL46" i="103"/>
  <c r="AL50" i="103"/>
  <c r="AL54" i="103"/>
  <c r="AL39" i="103"/>
  <c r="AL7" i="103"/>
  <c r="AL43" i="103"/>
  <c r="AL15" i="103"/>
  <c r="AL47" i="103"/>
  <c r="AL19" i="103"/>
  <c r="AL51" i="103"/>
  <c r="AL23" i="103"/>
  <c r="AL55" i="103"/>
  <c r="AL27" i="103"/>
  <c r="AL31" i="103"/>
  <c r="AL35" i="103"/>
  <c r="AK8" i="103"/>
  <c r="AK16" i="103"/>
  <c r="AK20" i="103"/>
  <c r="AK24" i="103"/>
  <c r="AK28" i="103"/>
  <c r="AK32" i="103"/>
  <c r="AK36" i="103"/>
  <c r="AK40" i="103"/>
  <c r="AK44" i="103"/>
  <c r="AK48" i="103"/>
  <c r="AK52" i="103"/>
  <c r="AK56" i="103"/>
  <c r="AK5" i="103"/>
  <c r="AK12" i="103"/>
  <c r="AK17" i="103"/>
  <c r="AK21" i="103"/>
  <c r="AK25" i="103"/>
  <c r="AK29" i="103"/>
  <c r="AK33" i="103"/>
  <c r="AK37" i="103"/>
  <c r="AK41" i="103"/>
  <c r="AK45" i="103"/>
  <c r="AK49" i="103"/>
  <c r="AK53" i="103"/>
  <c r="AK6" i="103"/>
  <c r="AK13" i="103"/>
  <c r="AK18" i="103"/>
  <c r="AK22" i="103"/>
  <c r="AK26" i="103"/>
  <c r="AK30" i="103"/>
  <c r="AK34" i="103"/>
  <c r="AK38" i="103"/>
  <c r="AK42" i="103"/>
  <c r="AK46" i="103"/>
  <c r="AK50" i="103"/>
  <c r="AK54" i="103"/>
  <c r="AK7" i="103"/>
  <c r="AK15" i="103"/>
  <c r="AK19" i="103"/>
  <c r="AK23" i="103"/>
  <c r="AK27" i="103"/>
  <c r="AK31" i="103"/>
  <c r="AK35" i="103"/>
  <c r="AK39" i="103"/>
  <c r="AK43" i="103"/>
  <c r="AK47" i="103"/>
  <c r="AK51" i="103"/>
  <c r="AK55" i="103"/>
  <c r="B3" i="101"/>
  <c r="D3" i="101"/>
  <c r="J70" i="101" s="1"/>
  <c r="E15" i="87"/>
  <c r="E16" i="87" s="1"/>
  <c r="E115" i="89"/>
  <c r="E116" i="89" s="1"/>
  <c r="E117" i="89" s="1"/>
  <c r="F15" i="83"/>
  <c r="F16" i="83" s="1"/>
  <c r="F3" i="89"/>
  <c r="E15" i="89"/>
  <c r="E16" i="89" s="1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E3" i="83"/>
  <c r="F3" i="87"/>
  <c r="J14" i="87" s="1"/>
  <c r="F3" i="84"/>
  <c r="F3" i="83"/>
  <c r="J28" i="83" s="1"/>
  <c r="F33" i="104" l="1"/>
  <c r="I33" i="104"/>
  <c r="E33" i="104"/>
  <c r="K33" i="104"/>
  <c r="J33" i="104"/>
  <c r="H33" i="104"/>
  <c r="D33" i="104"/>
  <c r="G33" i="104"/>
  <c r="L33" i="104"/>
  <c r="E14" i="104"/>
  <c r="G14" i="104"/>
  <c r="D14" i="104"/>
  <c r="F14" i="104"/>
  <c r="H14" i="104"/>
  <c r="J14" i="104"/>
  <c r="K14" i="104"/>
  <c r="L14" i="104"/>
  <c r="I14" i="104"/>
  <c r="E31" i="104"/>
  <c r="F31" i="104"/>
  <c r="I31" i="104"/>
  <c r="D31" i="104"/>
  <c r="K31" i="104"/>
  <c r="J31" i="104"/>
  <c r="G31" i="104"/>
  <c r="H31" i="104"/>
  <c r="L31" i="104"/>
  <c r="H54" i="104"/>
  <c r="E54" i="104"/>
  <c r="F54" i="104"/>
  <c r="G54" i="104"/>
  <c r="J54" i="104"/>
  <c r="I54" i="104"/>
  <c r="K54" i="104"/>
  <c r="L54" i="104"/>
  <c r="D54" i="104"/>
  <c r="E22" i="104"/>
  <c r="L22" i="104"/>
  <c r="D22" i="104"/>
  <c r="K22" i="104"/>
  <c r="I22" i="104"/>
  <c r="F22" i="104"/>
  <c r="J22" i="104"/>
  <c r="G22" i="104"/>
  <c r="H22" i="104"/>
  <c r="K37" i="104"/>
  <c r="H37" i="104"/>
  <c r="F37" i="104"/>
  <c r="E37" i="104"/>
  <c r="D37" i="104"/>
  <c r="G37" i="104"/>
  <c r="I37" i="104"/>
  <c r="J37" i="104"/>
  <c r="L37" i="104"/>
  <c r="H52" i="104"/>
  <c r="I52" i="104"/>
  <c r="E52" i="104"/>
  <c r="F52" i="104"/>
  <c r="J52" i="104"/>
  <c r="K52" i="104"/>
  <c r="G52" i="104"/>
  <c r="D52" i="104"/>
  <c r="L52" i="104"/>
  <c r="D20" i="104"/>
  <c r="K20" i="104"/>
  <c r="L20" i="104"/>
  <c r="G20" i="104"/>
  <c r="F20" i="104"/>
  <c r="H20" i="104"/>
  <c r="I20" i="104"/>
  <c r="E20" i="104"/>
  <c r="J20" i="104"/>
  <c r="K39" i="104"/>
  <c r="F39" i="104"/>
  <c r="G39" i="104"/>
  <c r="H39" i="104"/>
  <c r="J39" i="104"/>
  <c r="D39" i="104"/>
  <c r="E39" i="104"/>
  <c r="I39" i="104"/>
  <c r="L39" i="104"/>
  <c r="D16" i="104"/>
  <c r="J16" i="104"/>
  <c r="F16" i="104"/>
  <c r="L16" i="104"/>
  <c r="K16" i="104"/>
  <c r="E16" i="104"/>
  <c r="H16" i="104"/>
  <c r="G16" i="104"/>
  <c r="I16" i="104"/>
  <c r="I42" i="104"/>
  <c r="D42" i="104"/>
  <c r="G42" i="104"/>
  <c r="F42" i="104"/>
  <c r="H42" i="104"/>
  <c r="J42" i="104"/>
  <c r="E42" i="104"/>
  <c r="K42" i="104"/>
  <c r="L42" i="104"/>
  <c r="F6" i="104"/>
  <c r="D6" i="104"/>
  <c r="I6" i="104"/>
  <c r="K6" i="104"/>
  <c r="J6" i="104"/>
  <c r="E6" i="104"/>
  <c r="H6" i="104"/>
  <c r="G6" i="104"/>
  <c r="L6" i="104"/>
  <c r="I25" i="104"/>
  <c r="E25" i="104"/>
  <c r="F25" i="104"/>
  <c r="D25" i="104"/>
  <c r="L25" i="104"/>
  <c r="J25" i="104"/>
  <c r="G25" i="104"/>
  <c r="K25" i="104"/>
  <c r="H25" i="104"/>
  <c r="J40" i="104"/>
  <c r="H40" i="104"/>
  <c r="E40" i="104"/>
  <c r="F40" i="104"/>
  <c r="K40" i="104"/>
  <c r="D40" i="104"/>
  <c r="I40" i="104"/>
  <c r="G40" i="104"/>
  <c r="L40" i="104"/>
  <c r="L4" i="104"/>
  <c r="E4" i="104"/>
  <c r="K4" i="104"/>
  <c r="I4" i="104"/>
  <c r="D4" i="104"/>
  <c r="H4" i="104"/>
  <c r="F4" i="104"/>
  <c r="J4" i="104"/>
  <c r="G4" i="104"/>
  <c r="J27" i="104"/>
  <c r="I27" i="104"/>
  <c r="D27" i="104"/>
  <c r="H27" i="104"/>
  <c r="E27" i="104"/>
  <c r="F27" i="104"/>
  <c r="G27" i="104"/>
  <c r="K27" i="104"/>
  <c r="L27" i="104"/>
  <c r="H50" i="104"/>
  <c r="F50" i="104"/>
  <c r="K50" i="104"/>
  <c r="G50" i="104"/>
  <c r="E50" i="104"/>
  <c r="D50" i="104"/>
  <c r="J50" i="104"/>
  <c r="I50" i="104"/>
  <c r="L50" i="104"/>
  <c r="H48" i="104"/>
  <c r="G48" i="104"/>
  <c r="K48" i="104"/>
  <c r="E48" i="104"/>
  <c r="F48" i="104"/>
  <c r="I48" i="104"/>
  <c r="J48" i="104"/>
  <c r="D48" i="104"/>
  <c r="L48" i="104"/>
  <c r="I44" i="104"/>
  <c r="H44" i="104"/>
  <c r="J44" i="104"/>
  <c r="D44" i="104"/>
  <c r="F44" i="104"/>
  <c r="K44" i="104"/>
  <c r="G44" i="104"/>
  <c r="E44" i="104"/>
  <c r="L44" i="104"/>
  <c r="J38" i="104"/>
  <c r="G38" i="104"/>
  <c r="E38" i="104"/>
  <c r="I38" i="104"/>
  <c r="F38" i="104"/>
  <c r="D38" i="104"/>
  <c r="H38" i="104"/>
  <c r="K38" i="104"/>
  <c r="L38" i="104"/>
  <c r="H53" i="104"/>
  <c r="G53" i="104"/>
  <c r="J53" i="104"/>
  <c r="D53" i="104"/>
  <c r="E53" i="104"/>
  <c r="F53" i="104"/>
  <c r="I53" i="104"/>
  <c r="K53" i="104"/>
  <c r="L53" i="104"/>
  <c r="E21" i="104"/>
  <c r="L21" i="104"/>
  <c r="D21" i="104"/>
  <c r="H21" i="104"/>
  <c r="I21" i="104"/>
  <c r="K21" i="104"/>
  <c r="F21" i="104"/>
  <c r="J21" i="104"/>
  <c r="G21" i="104"/>
  <c r="J36" i="104"/>
  <c r="E36" i="104"/>
  <c r="I36" i="104"/>
  <c r="G36" i="104"/>
  <c r="H36" i="104"/>
  <c r="K36" i="104"/>
  <c r="F36" i="104"/>
  <c r="D36" i="104"/>
  <c r="L36" i="104"/>
  <c r="J55" i="104"/>
  <c r="D55" i="104"/>
  <c r="F55" i="104"/>
  <c r="G55" i="104"/>
  <c r="H55" i="104"/>
  <c r="E55" i="104"/>
  <c r="K55" i="104"/>
  <c r="I55" i="104"/>
  <c r="L55" i="104"/>
  <c r="I23" i="104"/>
  <c r="K23" i="104"/>
  <c r="F23" i="104"/>
  <c r="E23" i="104"/>
  <c r="H23" i="104"/>
  <c r="J23" i="104"/>
  <c r="L23" i="104"/>
  <c r="G23" i="104"/>
  <c r="D23" i="104"/>
  <c r="H18" i="104"/>
  <c r="K18" i="104"/>
  <c r="L18" i="104"/>
  <c r="I18" i="104"/>
  <c r="J18" i="104"/>
  <c r="D18" i="104"/>
  <c r="E18" i="104"/>
  <c r="G18" i="104"/>
  <c r="F18" i="104"/>
  <c r="I46" i="104"/>
  <c r="J46" i="104"/>
  <c r="G46" i="104"/>
  <c r="H46" i="104"/>
  <c r="F46" i="104"/>
  <c r="E46" i="104"/>
  <c r="K46" i="104"/>
  <c r="D46" i="104"/>
  <c r="L46" i="104"/>
  <c r="H11" i="104"/>
  <c r="L11" i="104"/>
  <c r="F11" i="104"/>
  <c r="J11" i="104"/>
  <c r="E11" i="104"/>
  <c r="D11" i="104"/>
  <c r="G11" i="104"/>
  <c r="I11" i="104"/>
  <c r="K11" i="104"/>
  <c r="E34" i="104"/>
  <c r="G34" i="104"/>
  <c r="H34" i="104"/>
  <c r="K34" i="104"/>
  <c r="J34" i="104"/>
  <c r="F34" i="104"/>
  <c r="I34" i="104"/>
  <c r="D34" i="104"/>
  <c r="L34" i="104"/>
  <c r="H49" i="104"/>
  <c r="G49" i="104"/>
  <c r="F49" i="104"/>
  <c r="K49" i="104"/>
  <c r="E49" i="104"/>
  <c r="I49" i="104"/>
  <c r="J49" i="104"/>
  <c r="D49" i="104"/>
  <c r="L49" i="104"/>
  <c r="K17" i="104"/>
  <c r="D17" i="104"/>
  <c r="L17" i="104"/>
  <c r="H17" i="104"/>
  <c r="E17" i="104"/>
  <c r="I17" i="104"/>
  <c r="G17" i="104"/>
  <c r="J17" i="104"/>
  <c r="F17" i="104"/>
  <c r="E32" i="104"/>
  <c r="F32" i="104"/>
  <c r="I32" i="104"/>
  <c r="G32" i="104"/>
  <c r="H32" i="104"/>
  <c r="J32" i="104"/>
  <c r="K32" i="104"/>
  <c r="D32" i="104"/>
  <c r="L32" i="104"/>
  <c r="H51" i="104"/>
  <c r="D51" i="104"/>
  <c r="F51" i="104"/>
  <c r="G51" i="104"/>
  <c r="E51" i="104"/>
  <c r="K51" i="104"/>
  <c r="I51" i="104"/>
  <c r="J51" i="104"/>
  <c r="L51" i="104"/>
  <c r="D19" i="104"/>
  <c r="I19" i="104"/>
  <c r="H19" i="104"/>
  <c r="G19" i="104"/>
  <c r="K19" i="104"/>
  <c r="J19" i="104"/>
  <c r="F19" i="104"/>
  <c r="E19" i="104"/>
  <c r="L19" i="104"/>
  <c r="J30" i="104"/>
  <c r="F30" i="104"/>
  <c r="G30" i="104"/>
  <c r="I30" i="104"/>
  <c r="K30" i="104"/>
  <c r="E30" i="104"/>
  <c r="H30" i="104"/>
  <c r="D30" i="104"/>
  <c r="L30" i="104"/>
  <c r="J45" i="104"/>
  <c r="E45" i="104"/>
  <c r="F45" i="104"/>
  <c r="K45" i="104"/>
  <c r="I45" i="104"/>
  <c r="G45" i="104"/>
  <c r="D45" i="104"/>
  <c r="H45" i="104"/>
  <c r="L45" i="104"/>
  <c r="I12" i="104"/>
  <c r="D12" i="104"/>
  <c r="L12" i="104"/>
  <c r="G12" i="104"/>
  <c r="F12" i="104"/>
  <c r="J12" i="104"/>
  <c r="E12" i="104"/>
  <c r="H12" i="104"/>
  <c r="K12" i="104"/>
  <c r="J28" i="104"/>
  <c r="G28" i="104"/>
  <c r="E28" i="104"/>
  <c r="K28" i="104"/>
  <c r="H28" i="104"/>
  <c r="D28" i="104"/>
  <c r="I28" i="104"/>
  <c r="F28" i="104"/>
  <c r="L28" i="104"/>
  <c r="F47" i="104"/>
  <c r="H47" i="104"/>
  <c r="J47" i="104"/>
  <c r="E47" i="104"/>
  <c r="I47" i="104"/>
  <c r="K47" i="104"/>
  <c r="G47" i="104"/>
  <c r="L47" i="104"/>
  <c r="D47" i="104"/>
  <c r="E15" i="104"/>
  <c r="G15" i="104"/>
  <c r="K15" i="104"/>
  <c r="F15" i="104"/>
  <c r="J15" i="104"/>
  <c r="L15" i="104"/>
  <c r="H15" i="104"/>
  <c r="I15" i="104"/>
  <c r="D15" i="104"/>
  <c r="H35" i="104"/>
  <c r="I35" i="104"/>
  <c r="D35" i="104"/>
  <c r="E35" i="104"/>
  <c r="G35" i="104"/>
  <c r="K35" i="104"/>
  <c r="F35" i="104"/>
  <c r="J35" i="104"/>
  <c r="L35" i="104"/>
  <c r="E29" i="104"/>
  <c r="F29" i="104"/>
  <c r="I29" i="104"/>
  <c r="K29" i="104"/>
  <c r="D29" i="104"/>
  <c r="J29" i="104"/>
  <c r="G29" i="104"/>
  <c r="H29" i="104"/>
  <c r="L29" i="104"/>
  <c r="I26" i="104"/>
  <c r="H26" i="104"/>
  <c r="E26" i="104"/>
  <c r="F26" i="104"/>
  <c r="J26" i="104"/>
  <c r="D26" i="104"/>
  <c r="K26" i="104"/>
  <c r="L26" i="104"/>
  <c r="G26" i="104"/>
  <c r="E41" i="104"/>
  <c r="I41" i="104"/>
  <c r="H41" i="104"/>
  <c r="G41" i="104"/>
  <c r="J41" i="104"/>
  <c r="D41" i="104"/>
  <c r="K41" i="104"/>
  <c r="F41" i="104"/>
  <c r="L41" i="104"/>
  <c r="K5" i="104"/>
  <c r="L5" i="104"/>
  <c r="F5" i="104"/>
  <c r="E5" i="104"/>
  <c r="I5" i="104"/>
  <c r="J5" i="104"/>
  <c r="D5" i="104"/>
  <c r="G5" i="104"/>
  <c r="H5" i="104"/>
  <c r="I24" i="104"/>
  <c r="J24" i="104"/>
  <c r="H24" i="104"/>
  <c r="F24" i="104"/>
  <c r="E24" i="104"/>
  <c r="D24" i="104"/>
  <c r="K24" i="104"/>
  <c r="L24" i="104"/>
  <c r="G24" i="104"/>
  <c r="E43" i="104"/>
  <c r="K43" i="104"/>
  <c r="H43" i="104"/>
  <c r="D43" i="104"/>
  <c r="I43" i="104"/>
  <c r="G43" i="104"/>
  <c r="J43" i="104"/>
  <c r="F43" i="104"/>
  <c r="L43" i="104"/>
  <c r="D7" i="104"/>
  <c r="I7" i="104"/>
  <c r="K7" i="104"/>
  <c r="L7" i="104"/>
  <c r="F7" i="104"/>
  <c r="G7" i="104"/>
  <c r="E7" i="104"/>
  <c r="J7" i="104"/>
  <c r="H7" i="104"/>
  <c r="H641" i="89"/>
  <c r="H476" i="89"/>
  <c r="H312" i="89"/>
  <c r="H148" i="89"/>
  <c r="H619" i="89"/>
  <c r="H456" i="89"/>
  <c r="H292" i="89"/>
  <c r="H128" i="89"/>
  <c r="H46" i="89"/>
  <c r="H599" i="89"/>
  <c r="H435" i="89"/>
  <c r="H271" i="89"/>
  <c r="H107" i="89"/>
  <c r="H25" i="89"/>
  <c r="H579" i="89"/>
  <c r="H414" i="89"/>
  <c r="H250" i="89"/>
  <c r="H86" i="89"/>
  <c r="H6" i="89"/>
  <c r="H558" i="89"/>
  <c r="H394" i="89"/>
  <c r="H230" i="89"/>
  <c r="H66" i="89"/>
  <c r="H537" i="89"/>
  <c r="H374" i="89"/>
  <c r="H210" i="89"/>
  <c r="H518" i="89"/>
  <c r="H354" i="89"/>
  <c r="H190" i="89"/>
  <c r="H496" i="89"/>
  <c r="H332" i="89"/>
  <c r="H168" i="89"/>
  <c r="H318" i="89"/>
  <c r="I170" i="89"/>
  <c r="I541" i="89"/>
  <c r="I280" i="89"/>
  <c r="I336" i="89"/>
  <c r="I566" i="89"/>
  <c r="H648" i="89"/>
  <c r="I589" i="89"/>
  <c r="I478" i="89"/>
  <c r="I583" i="89"/>
  <c r="I214" i="89"/>
  <c r="I649" i="89"/>
  <c r="H232" i="89"/>
  <c r="H277" i="89"/>
  <c r="I422" i="89"/>
  <c r="I621" i="89"/>
  <c r="I359" i="89"/>
  <c r="H628" i="89"/>
  <c r="I259" i="89"/>
  <c r="I416" i="89"/>
  <c r="I439" i="89"/>
  <c r="I215" i="89"/>
  <c r="H608" i="89"/>
  <c r="H601" i="89"/>
  <c r="I318" i="89"/>
  <c r="H170" i="89"/>
  <c r="H541" i="89"/>
  <c r="H280" i="89"/>
  <c r="H336" i="89"/>
  <c r="H566" i="89"/>
  <c r="H520" i="89"/>
  <c r="I401" i="89"/>
  <c r="H583" i="89"/>
  <c r="H214" i="89"/>
  <c r="H649" i="89"/>
  <c r="I232" i="89"/>
  <c r="I277" i="89"/>
  <c r="H422" i="89"/>
  <c r="H621" i="89"/>
  <c r="H359" i="89"/>
  <c r="I628" i="89"/>
  <c r="H259" i="89"/>
  <c r="H416" i="89"/>
  <c r="H439" i="89"/>
  <c r="H215" i="89"/>
  <c r="H321" i="89"/>
  <c r="H478" i="89"/>
  <c r="H586" i="89"/>
  <c r="H317" i="89"/>
  <c r="H444" i="89"/>
  <c r="I560" i="89"/>
  <c r="I337" i="89"/>
  <c r="I442" i="89"/>
  <c r="I376" i="89"/>
  <c r="H482" i="89"/>
  <c r="I607" i="89"/>
  <c r="I520" i="89"/>
  <c r="H401" i="89"/>
  <c r="H396" i="89"/>
  <c r="I176" i="89"/>
  <c r="I382" i="89"/>
  <c r="I501" i="89"/>
  <c r="I458" i="89"/>
  <c r="I237" i="89"/>
  <c r="I485" i="89"/>
  <c r="H192" i="89"/>
  <c r="H506" i="89"/>
  <c r="I238" i="89"/>
  <c r="H273" i="89"/>
  <c r="I539" i="89"/>
  <c r="I275" i="89"/>
  <c r="I484" i="89"/>
  <c r="H527" i="89"/>
  <c r="H296" i="89"/>
  <c r="H198" i="89"/>
  <c r="H560" i="89"/>
  <c r="H337" i="89"/>
  <c r="H442" i="89"/>
  <c r="H376" i="89"/>
  <c r="I482" i="89"/>
  <c r="H607" i="89"/>
  <c r="I294" i="89"/>
  <c r="I358" i="89"/>
  <c r="I396" i="89"/>
  <c r="H176" i="89"/>
  <c r="H382" i="89"/>
  <c r="H501" i="89"/>
  <c r="H458" i="89"/>
  <c r="H237" i="89"/>
  <c r="H485" i="89"/>
  <c r="I192" i="89"/>
  <c r="I506" i="89"/>
  <c r="H238" i="89"/>
  <c r="I273" i="89"/>
  <c r="H539" i="89"/>
  <c r="H275" i="89"/>
  <c r="H484" i="89"/>
  <c r="I648" i="89"/>
  <c r="H498" i="89"/>
  <c r="H581" i="89"/>
  <c r="H356" i="89"/>
  <c r="H466" i="89"/>
  <c r="I258" i="89"/>
  <c r="I212" i="89"/>
  <c r="I297" i="89"/>
  <c r="H294" i="89"/>
  <c r="H358" i="89"/>
  <c r="I252" i="89"/>
  <c r="H360" i="89"/>
  <c r="I606" i="89"/>
  <c r="I480" i="89"/>
  <c r="H437" i="89"/>
  <c r="H441" i="89"/>
  <c r="H647" i="89"/>
  <c r="I334" i="89"/>
  <c r="I218" i="89"/>
  <c r="I443" i="89"/>
  <c r="H463" i="89"/>
  <c r="I643" i="89"/>
  <c r="I461" i="89"/>
  <c r="H589" i="89"/>
  <c r="I356" i="89"/>
  <c r="I466" i="89"/>
  <c r="H258" i="89"/>
  <c r="H212" i="89"/>
  <c r="H297" i="89"/>
  <c r="I362" i="89"/>
  <c r="I650" i="89"/>
  <c r="H252" i="89"/>
  <c r="I360" i="89"/>
  <c r="H606" i="89"/>
  <c r="H480" i="89"/>
  <c r="I437" i="89"/>
  <c r="I441" i="89"/>
  <c r="I647" i="89"/>
  <c r="H334" i="89"/>
  <c r="H218" i="89"/>
  <c r="H443" i="89"/>
  <c r="I463" i="89"/>
  <c r="H643" i="89"/>
  <c r="H461" i="89"/>
  <c r="I314" i="89"/>
  <c r="I400" i="89"/>
  <c r="H379" i="89"/>
  <c r="H314" i="89"/>
  <c r="I340" i="89"/>
  <c r="I608" i="89"/>
  <c r="I527" i="89"/>
  <c r="I321" i="89"/>
  <c r="H362" i="89"/>
  <c r="H650" i="89"/>
  <c r="I296" i="89"/>
  <c r="I586" i="89"/>
  <c r="H421" i="89"/>
  <c r="I498" i="89"/>
  <c r="H400" i="89"/>
  <c r="I317" i="89"/>
  <c r="I601" i="89"/>
  <c r="I398" i="89"/>
  <c r="I444" i="89"/>
  <c r="I581" i="89"/>
  <c r="I198" i="89"/>
  <c r="I379" i="89"/>
  <c r="H340" i="89"/>
  <c r="I421" i="89"/>
  <c r="H398" i="89"/>
  <c r="I547" i="89"/>
  <c r="H629" i="89"/>
  <c r="I543" i="89"/>
  <c r="H588" i="89"/>
  <c r="H298" i="89"/>
  <c r="H605" i="89"/>
  <c r="I545" i="89"/>
  <c r="I483" i="89"/>
  <c r="H339" i="89"/>
  <c r="H175" i="89"/>
  <c r="I526" i="89"/>
  <c r="I423" i="89"/>
  <c r="I177" i="89"/>
  <c r="I301" i="89"/>
  <c r="H462" i="89"/>
  <c r="I651" i="89"/>
  <c r="I276" i="89"/>
  <c r="I609" i="89"/>
  <c r="I199" i="89"/>
  <c r="I234" i="89"/>
  <c r="I542" i="89"/>
  <c r="H342" i="89"/>
  <c r="I624" i="89"/>
  <c r="I377" i="89"/>
  <c r="I522" i="89"/>
  <c r="H404" i="89"/>
  <c r="I544" i="89"/>
  <c r="H217" i="89"/>
  <c r="I564" i="89"/>
  <c r="H403" i="89"/>
  <c r="I315" i="89"/>
  <c r="I216" i="89"/>
  <c r="I178" i="89"/>
  <c r="I357" i="89"/>
  <c r="H383" i="89"/>
  <c r="H546" i="89"/>
  <c r="H547" i="89"/>
  <c r="I629" i="89"/>
  <c r="H543" i="89"/>
  <c r="I588" i="89"/>
  <c r="I298" i="89"/>
  <c r="I605" i="89"/>
  <c r="H545" i="89"/>
  <c r="H483" i="89"/>
  <c r="I339" i="89"/>
  <c r="I175" i="89"/>
  <c r="H526" i="89"/>
  <c r="H423" i="89"/>
  <c r="H177" i="89"/>
  <c r="H301" i="89"/>
  <c r="I462" i="89"/>
  <c r="H651" i="89"/>
  <c r="H276" i="89"/>
  <c r="H609" i="89"/>
  <c r="H199" i="89"/>
  <c r="H234" i="89"/>
  <c r="H542" i="89"/>
  <c r="I342" i="89"/>
  <c r="H624" i="89"/>
  <c r="H377" i="89"/>
  <c r="H522" i="89"/>
  <c r="I404" i="89"/>
  <c r="H544" i="89"/>
  <c r="I217" i="89"/>
  <c r="H627" i="89"/>
  <c r="I253" i="89"/>
  <c r="I173" i="89"/>
  <c r="H240" i="89"/>
  <c r="I197" i="89"/>
  <c r="I200" i="89"/>
  <c r="I364" i="89"/>
  <c r="H357" i="89"/>
  <c r="I623" i="89"/>
  <c r="I603" i="89"/>
  <c r="H479" i="89"/>
  <c r="I194" i="89"/>
  <c r="H236" i="89"/>
  <c r="I622" i="89"/>
  <c r="H281" i="89"/>
  <c r="I500" i="89"/>
  <c r="H220" i="89"/>
  <c r="H384" i="89"/>
  <c r="I464" i="89"/>
  <c r="I316" i="89"/>
  <c r="H524" i="89"/>
  <c r="I568" i="89"/>
  <c r="I255" i="89"/>
  <c r="I626" i="89"/>
  <c r="H256" i="89"/>
  <c r="H438" i="89"/>
  <c r="H193" i="89"/>
  <c r="I602" i="89"/>
  <c r="I419" i="89"/>
  <c r="I562" i="89"/>
  <c r="I300" i="89"/>
  <c r="I644" i="89"/>
  <c r="H174" i="89"/>
  <c r="H521" i="89"/>
  <c r="I460" i="89"/>
  <c r="I627" i="89"/>
  <c r="H253" i="89"/>
  <c r="H173" i="89"/>
  <c r="I240" i="89"/>
  <c r="H197" i="89"/>
  <c r="H219" i="89"/>
  <c r="I257" i="89"/>
  <c r="I424" i="89"/>
  <c r="H587" i="89"/>
  <c r="H417" i="89"/>
  <c r="H440" i="89"/>
  <c r="H171" i="89"/>
  <c r="H235" i="89"/>
  <c r="H523" i="89"/>
  <c r="H254" i="89"/>
  <c r="I403" i="89"/>
  <c r="H623" i="89"/>
  <c r="H603" i="89"/>
  <c r="I479" i="89"/>
  <c r="H194" i="89"/>
  <c r="I236" i="89"/>
  <c r="H622" i="89"/>
  <c r="I281" i="89"/>
  <c r="H500" i="89"/>
  <c r="I220" i="89"/>
  <c r="I384" i="89"/>
  <c r="H464" i="89"/>
  <c r="H316" i="89"/>
  <c r="I524" i="89"/>
  <c r="H568" i="89"/>
  <c r="H255" i="89"/>
  <c r="H626" i="89"/>
  <c r="I256" i="89"/>
  <c r="I438" i="89"/>
  <c r="I193" i="89"/>
  <c r="H602" i="89"/>
  <c r="H419" i="89"/>
  <c r="H562" i="89"/>
  <c r="H300" i="89"/>
  <c r="H644" i="89"/>
  <c r="I174" i="89"/>
  <c r="I521" i="89"/>
  <c r="H460" i="89"/>
  <c r="I172" i="89"/>
  <c r="I525" i="89"/>
  <c r="H302" i="89"/>
  <c r="I195" i="89"/>
  <c r="H397" i="89"/>
  <c r="I279" i="89"/>
  <c r="H567" i="89"/>
  <c r="I502" i="89"/>
  <c r="I585" i="89"/>
  <c r="I465" i="89"/>
  <c r="I504" i="89"/>
  <c r="H528" i="89"/>
  <c r="I505" i="89"/>
  <c r="I361" i="89"/>
  <c r="I295" i="89"/>
  <c r="H646" i="89"/>
  <c r="I319" i="89"/>
  <c r="I499" i="89"/>
  <c r="H233" i="89"/>
  <c r="I418" i="89"/>
  <c r="H486" i="89"/>
  <c r="H445" i="89"/>
  <c r="I645" i="89"/>
  <c r="I341" i="89"/>
  <c r="H299" i="89"/>
  <c r="I363" i="89"/>
  <c r="I625" i="89"/>
  <c r="H260" i="89"/>
  <c r="I320" i="89"/>
  <c r="I335" i="89"/>
  <c r="H196" i="89"/>
  <c r="I540" i="89"/>
  <c r="H503" i="89"/>
  <c r="H380" i="89"/>
  <c r="I459" i="89"/>
  <c r="H172" i="89"/>
  <c r="H525" i="89"/>
  <c r="I302" i="89"/>
  <c r="H195" i="89"/>
  <c r="I397" i="89"/>
  <c r="H279" i="89"/>
  <c r="H561" i="89"/>
  <c r="H216" i="89"/>
  <c r="H585" i="89"/>
  <c r="H465" i="89"/>
  <c r="H504" i="89"/>
  <c r="I528" i="89"/>
  <c r="H505" i="89"/>
  <c r="H361" i="89"/>
  <c r="H295" i="89"/>
  <c r="I646" i="89"/>
  <c r="H319" i="89"/>
  <c r="H499" i="89"/>
  <c r="I233" i="89"/>
  <c r="H418" i="89"/>
  <c r="I486" i="89"/>
  <c r="I445" i="89"/>
  <c r="H645" i="89"/>
  <c r="H341" i="89"/>
  <c r="I299" i="89"/>
  <c r="H363" i="89"/>
  <c r="H625" i="89"/>
  <c r="I260" i="89"/>
  <c r="H320" i="89"/>
  <c r="H335" i="89"/>
  <c r="I196" i="89"/>
  <c r="H540" i="89"/>
  <c r="I503" i="89"/>
  <c r="I380" i="89"/>
  <c r="H459" i="89"/>
  <c r="I239" i="89"/>
  <c r="I402" i="89"/>
  <c r="I399" i="89"/>
  <c r="I278" i="89"/>
  <c r="H322" i="89"/>
  <c r="I481" i="89"/>
  <c r="H213" i="89"/>
  <c r="I604" i="89"/>
  <c r="H178" i="89"/>
  <c r="I582" i="89"/>
  <c r="I561" i="89"/>
  <c r="I383" i="89"/>
  <c r="I567" i="89"/>
  <c r="H200" i="89"/>
  <c r="I219" i="89"/>
  <c r="I213" i="89"/>
  <c r="H257" i="89"/>
  <c r="H424" i="89"/>
  <c r="I378" i="89"/>
  <c r="I587" i="89"/>
  <c r="I565" i="89"/>
  <c r="I417" i="89"/>
  <c r="I440" i="89"/>
  <c r="H420" i="89"/>
  <c r="I171" i="89"/>
  <c r="H338" i="89"/>
  <c r="I584" i="89"/>
  <c r="I235" i="89"/>
  <c r="H563" i="89"/>
  <c r="H604" i="89"/>
  <c r="H364" i="89"/>
  <c r="I523" i="89"/>
  <c r="H381" i="89"/>
  <c r="I546" i="89"/>
  <c r="H502" i="89"/>
  <c r="I254" i="89"/>
  <c r="H239" i="89"/>
  <c r="H402" i="89"/>
  <c r="H399" i="89"/>
  <c r="H278" i="89"/>
  <c r="I322" i="89"/>
  <c r="H481" i="89"/>
  <c r="H582" i="89"/>
  <c r="H378" i="89"/>
  <c r="H565" i="89"/>
  <c r="I420" i="89"/>
  <c r="I338" i="89"/>
  <c r="H584" i="89"/>
  <c r="I563" i="89"/>
  <c r="I381" i="89"/>
  <c r="H564" i="89"/>
  <c r="H315" i="89"/>
  <c r="I231" i="89"/>
  <c r="I600" i="89"/>
  <c r="I457" i="89"/>
  <c r="I538" i="89"/>
  <c r="I580" i="89"/>
  <c r="I519" i="89"/>
  <c r="I274" i="89"/>
  <c r="H231" i="89"/>
  <c r="H600" i="89"/>
  <c r="H457" i="89"/>
  <c r="H538" i="89"/>
  <c r="H580" i="89"/>
  <c r="H519" i="89"/>
  <c r="H395" i="89"/>
  <c r="I355" i="89"/>
  <c r="I436" i="89"/>
  <c r="I477" i="89"/>
  <c r="I272" i="89"/>
  <c r="I375" i="89"/>
  <c r="I333" i="89"/>
  <c r="H497" i="89"/>
  <c r="H355" i="89"/>
  <c r="H436" i="89"/>
  <c r="H477" i="89"/>
  <c r="H272" i="89"/>
  <c r="H375" i="89"/>
  <c r="H333" i="89"/>
  <c r="H211" i="89"/>
  <c r="I313" i="89"/>
  <c r="I415" i="89"/>
  <c r="I642" i="89"/>
  <c r="I620" i="89"/>
  <c r="I293" i="89"/>
  <c r="I559" i="89"/>
  <c r="H313" i="89"/>
  <c r="H415" i="89"/>
  <c r="H642" i="89"/>
  <c r="H620" i="89"/>
  <c r="H293" i="89"/>
  <c r="H559" i="89"/>
  <c r="I251" i="89"/>
  <c r="H274" i="89"/>
  <c r="I395" i="89"/>
  <c r="I497" i="89"/>
  <c r="I211" i="89"/>
  <c r="H251" i="89"/>
  <c r="I191" i="89"/>
  <c r="H191" i="89"/>
  <c r="I169" i="89"/>
  <c r="H169" i="89"/>
  <c r="I131" i="89"/>
  <c r="H73" i="89"/>
  <c r="I76" i="89"/>
  <c r="H90" i="89"/>
  <c r="H53" i="89"/>
  <c r="I153" i="89"/>
  <c r="I74" i="89"/>
  <c r="I112" i="89"/>
  <c r="H131" i="89"/>
  <c r="H72" i="89"/>
  <c r="I71" i="89"/>
  <c r="H113" i="89"/>
  <c r="I114" i="89"/>
  <c r="H69" i="89"/>
  <c r="H68" i="89"/>
  <c r="H153" i="89"/>
  <c r="H74" i="89"/>
  <c r="I132" i="89"/>
  <c r="I72" i="89"/>
  <c r="H71" i="89"/>
  <c r="I113" i="89"/>
  <c r="H114" i="89"/>
  <c r="I69" i="89"/>
  <c r="I68" i="89"/>
  <c r="I115" i="89"/>
  <c r="I116" i="89"/>
  <c r="I70" i="89"/>
  <c r="I95" i="89"/>
  <c r="H93" i="89"/>
  <c r="H132" i="89"/>
  <c r="I52" i="89"/>
  <c r="I55" i="89"/>
  <c r="H134" i="89"/>
  <c r="I56" i="89"/>
  <c r="I111" i="89"/>
  <c r="H115" i="89"/>
  <c r="H116" i="89"/>
  <c r="H70" i="89"/>
  <c r="H95" i="89"/>
  <c r="I49" i="89"/>
  <c r="I50" i="89"/>
  <c r="H52" i="89"/>
  <c r="H55" i="89"/>
  <c r="I134" i="89"/>
  <c r="H56" i="89"/>
  <c r="H111" i="89"/>
  <c r="I136" i="89"/>
  <c r="I137" i="89"/>
  <c r="H50" i="89"/>
  <c r="I75" i="89"/>
  <c r="H49" i="89"/>
  <c r="H112" i="89"/>
  <c r="H54" i="89"/>
  <c r="I110" i="89"/>
  <c r="I93" i="89"/>
  <c r="I48" i="89"/>
  <c r="H110" i="89"/>
  <c r="H137" i="89"/>
  <c r="I73" i="89"/>
  <c r="H76" i="89"/>
  <c r="I90" i="89"/>
  <c r="I53" i="89"/>
  <c r="H48" i="89"/>
  <c r="I54" i="89"/>
  <c r="H136" i="89"/>
  <c r="H75" i="89"/>
  <c r="I156" i="89"/>
  <c r="I133" i="89"/>
  <c r="H151" i="89"/>
  <c r="H154" i="89"/>
  <c r="I135" i="89"/>
  <c r="H67" i="89"/>
  <c r="H156" i="89"/>
  <c r="H133" i="89"/>
  <c r="I151" i="89"/>
  <c r="I154" i="89"/>
  <c r="I89" i="89"/>
  <c r="I91" i="89"/>
  <c r="H158" i="89"/>
  <c r="I155" i="89"/>
  <c r="I94" i="89"/>
  <c r="H138" i="89"/>
  <c r="H130" i="89"/>
  <c r="I92" i="89"/>
  <c r="H89" i="89"/>
  <c r="H91" i="89"/>
  <c r="I158" i="89"/>
  <c r="H155" i="89"/>
  <c r="H94" i="89"/>
  <c r="I138" i="89"/>
  <c r="I150" i="89"/>
  <c r="H117" i="89"/>
  <c r="I129" i="89"/>
  <c r="H96" i="89"/>
  <c r="I88" i="89"/>
  <c r="H109" i="89"/>
  <c r="H51" i="89"/>
  <c r="I47" i="89"/>
  <c r="I117" i="89"/>
  <c r="H129" i="89"/>
  <c r="I96" i="89"/>
  <c r="H88" i="89"/>
  <c r="I109" i="89"/>
  <c r="I51" i="89"/>
  <c r="H157" i="89"/>
  <c r="H150" i="89"/>
  <c r="H135" i="89"/>
  <c r="H47" i="89"/>
  <c r="I130" i="89"/>
  <c r="I157" i="89"/>
  <c r="I67" i="89"/>
  <c r="I108" i="89"/>
  <c r="H92" i="89"/>
  <c r="H108" i="89"/>
  <c r="I87" i="89"/>
  <c r="H87" i="89"/>
  <c r="I152" i="89"/>
  <c r="I149" i="89"/>
  <c r="H152" i="89"/>
  <c r="H149" i="89"/>
  <c r="H27" i="83"/>
  <c r="I65" i="83"/>
  <c r="H44" i="83"/>
  <c r="H65" i="83"/>
  <c r="I27" i="83"/>
  <c r="I44" i="83"/>
  <c r="I67" i="83"/>
  <c r="H67" i="83"/>
  <c r="I68" i="83"/>
  <c r="I69" i="83"/>
  <c r="H68" i="83"/>
  <c r="I71" i="83"/>
  <c r="H71" i="83"/>
  <c r="I74" i="83"/>
  <c r="I70" i="83"/>
  <c r="H74" i="83"/>
  <c r="H70" i="83"/>
  <c r="H72" i="83"/>
  <c r="I75" i="83"/>
  <c r="H73" i="83"/>
  <c r="I72" i="83"/>
  <c r="H75" i="83"/>
  <c r="I73" i="83"/>
  <c r="H69" i="83"/>
  <c r="H66" i="83"/>
  <c r="I66" i="83"/>
  <c r="H49" i="83"/>
  <c r="H54" i="83"/>
  <c r="H34" i="83"/>
  <c r="I35" i="83"/>
  <c r="I53" i="83"/>
  <c r="I49" i="83"/>
  <c r="I54" i="83"/>
  <c r="I34" i="83"/>
  <c r="H35" i="83"/>
  <c r="H53" i="83"/>
  <c r="I32" i="83"/>
  <c r="H51" i="83"/>
  <c r="H31" i="83"/>
  <c r="H37" i="83"/>
  <c r="H32" i="83"/>
  <c r="I51" i="83"/>
  <c r="I31" i="83"/>
  <c r="H33" i="83"/>
  <c r="I47" i="83"/>
  <c r="I50" i="83"/>
  <c r="H30" i="83"/>
  <c r="I48" i="83"/>
  <c r="H47" i="83"/>
  <c r="H50" i="83"/>
  <c r="I30" i="83"/>
  <c r="H48" i="83"/>
  <c r="H36" i="83"/>
  <c r="H52" i="83"/>
  <c r="I36" i="83"/>
  <c r="I37" i="83"/>
  <c r="I33" i="83"/>
  <c r="I52" i="83"/>
  <c r="I45" i="83"/>
  <c r="I46" i="83"/>
  <c r="H28" i="83"/>
  <c r="H45" i="83"/>
  <c r="H46" i="83"/>
  <c r="I28" i="83"/>
  <c r="H29" i="83"/>
  <c r="I29" i="83"/>
  <c r="H23" i="84"/>
  <c r="I26" i="84"/>
  <c r="I27" i="84"/>
  <c r="H33" i="84"/>
  <c r="H26" i="84"/>
  <c r="H27" i="84"/>
  <c r="I33" i="84"/>
  <c r="H30" i="84"/>
  <c r="I31" i="84"/>
  <c r="H32" i="84"/>
  <c r="I30" i="84"/>
  <c r="H31" i="84"/>
  <c r="H29" i="84"/>
  <c r="I28" i="84"/>
  <c r="I25" i="84"/>
  <c r="I29" i="84"/>
  <c r="H28" i="84"/>
  <c r="H25" i="84"/>
  <c r="I32" i="84"/>
  <c r="I24" i="84"/>
  <c r="H24" i="84"/>
  <c r="H46" i="87"/>
  <c r="H25" i="87"/>
  <c r="H6" i="87"/>
  <c r="H14" i="87"/>
  <c r="I14" i="87"/>
  <c r="I29" i="87"/>
  <c r="I10" i="87"/>
  <c r="I12" i="87"/>
  <c r="H15" i="87"/>
  <c r="H29" i="87"/>
  <c r="H10" i="87"/>
  <c r="H12" i="87"/>
  <c r="I15" i="87"/>
  <c r="H32" i="87"/>
  <c r="I35" i="87"/>
  <c r="I13" i="87"/>
  <c r="I33" i="87"/>
  <c r="H11" i="87"/>
  <c r="H35" i="87"/>
  <c r="H13" i="87"/>
  <c r="H33" i="87"/>
  <c r="I11" i="87"/>
  <c r="I9" i="87"/>
  <c r="I28" i="87"/>
  <c r="H16" i="87"/>
  <c r="H34" i="87"/>
  <c r="H31" i="87"/>
  <c r="I30" i="87"/>
  <c r="H9" i="87"/>
  <c r="H28" i="87"/>
  <c r="I16" i="87"/>
  <c r="I34" i="87"/>
  <c r="I31" i="87"/>
  <c r="I32" i="87"/>
  <c r="H30" i="87"/>
  <c r="I7" i="87"/>
  <c r="H8" i="87"/>
  <c r="H7" i="87"/>
  <c r="I26" i="87"/>
  <c r="I27" i="87"/>
  <c r="H26" i="87"/>
  <c r="H27" i="87"/>
  <c r="I8" i="87"/>
  <c r="H16" i="89"/>
  <c r="I10" i="89"/>
  <c r="I13" i="89"/>
  <c r="I16" i="89"/>
  <c r="H10" i="89"/>
  <c r="H13" i="89"/>
  <c r="I9" i="89"/>
  <c r="I11" i="89"/>
  <c r="H9" i="89"/>
  <c r="H11" i="89"/>
  <c r="I34" i="89"/>
  <c r="I12" i="89"/>
  <c r="H14" i="89"/>
  <c r="H34" i="89"/>
  <c r="H12" i="89"/>
  <c r="H35" i="89"/>
  <c r="H15" i="89"/>
  <c r="I14" i="89"/>
  <c r="I35" i="89"/>
  <c r="I15" i="89"/>
  <c r="I33" i="89"/>
  <c r="I8" i="89"/>
  <c r="H33" i="89"/>
  <c r="H8" i="89"/>
  <c r="H30" i="89"/>
  <c r="I28" i="89"/>
  <c r="I32" i="89"/>
  <c r="H28" i="89"/>
  <c r="H32" i="89"/>
  <c r="H31" i="89"/>
  <c r="H29" i="89"/>
  <c r="I31" i="89"/>
  <c r="I29" i="89"/>
  <c r="I30" i="89"/>
  <c r="I27" i="89"/>
  <c r="H27" i="89"/>
  <c r="I7" i="89"/>
  <c r="H7" i="89"/>
  <c r="I26" i="89"/>
  <c r="H26" i="89"/>
  <c r="J130" i="101"/>
  <c r="J152" i="101"/>
  <c r="J113" i="101"/>
  <c r="J173" i="101"/>
  <c r="J176" i="101"/>
  <c r="J175" i="101"/>
  <c r="J181" i="101"/>
  <c r="J183" i="101"/>
  <c r="J178" i="101"/>
  <c r="J182" i="101"/>
  <c r="J177" i="101"/>
  <c r="J179" i="101"/>
  <c r="J180" i="101"/>
  <c r="J174" i="101"/>
  <c r="H87" i="101"/>
  <c r="I173" i="101"/>
  <c r="H173" i="101"/>
  <c r="H175" i="101"/>
  <c r="H176" i="101"/>
  <c r="I175" i="101"/>
  <c r="I176" i="101"/>
  <c r="H180" i="101"/>
  <c r="I179" i="101"/>
  <c r="I178" i="101"/>
  <c r="H177" i="101"/>
  <c r="I183" i="101"/>
  <c r="I181" i="101"/>
  <c r="I177" i="101"/>
  <c r="I180" i="101"/>
  <c r="I182" i="101"/>
  <c r="H182" i="101"/>
  <c r="H179" i="101"/>
  <c r="H178" i="101"/>
  <c r="H181" i="101"/>
  <c r="H183" i="101"/>
  <c r="I174" i="101"/>
  <c r="H174" i="101"/>
  <c r="J65" i="83"/>
  <c r="J68" i="83"/>
  <c r="J70" i="83"/>
  <c r="J72" i="83"/>
  <c r="J74" i="83"/>
  <c r="J75" i="83"/>
  <c r="J69" i="83"/>
  <c r="J71" i="83"/>
  <c r="J73" i="83"/>
  <c r="J66" i="83"/>
  <c r="J67" i="83"/>
  <c r="I619" i="89"/>
  <c r="I394" i="89"/>
  <c r="I332" i="89"/>
  <c r="I190" i="89"/>
  <c r="I46" i="89"/>
  <c r="I518" i="89"/>
  <c r="I374" i="89"/>
  <c r="I230" i="89"/>
  <c r="I168" i="89"/>
  <c r="I641" i="89"/>
  <c r="I496" i="89"/>
  <c r="I354" i="89"/>
  <c r="I210" i="89"/>
  <c r="I66" i="89"/>
  <c r="J619" i="89"/>
  <c r="J394" i="89"/>
  <c r="J332" i="89"/>
  <c r="J190" i="89"/>
  <c r="J46" i="89"/>
  <c r="J518" i="89"/>
  <c r="J374" i="89"/>
  <c r="J230" i="89"/>
  <c r="J168" i="89"/>
  <c r="J641" i="89"/>
  <c r="J496" i="89"/>
  <c r="J354" i="89"/>
  <c r="J210" i="89"/>
  <c r="J66" i="89"/>
  <c r="J337" i="89"/>
  <c r="J218" i="89"/>
  <c r="J238" i="89"/>
  <c r="J650" i="89"/>
  <c r="J648" i="89"/>
  <c r="J198" i="89"/>
  <c r="J647" i="89"/>
  <c r="J401" i="89"/>
  <c r="J382" i="89"/>
  <c r="J362" i="89"/>
  <c r="J176" i="89"/>
  <c r="J340" i="89"/>
  <c r="J501" i="89"/>
  <c r="J358" i="89"/>
  <c r="J628" i="89"/>
  <c r="J506" i="89"/>
  <c r="J336" i="89"/>
  <c r="J379" i="89"/>
  <c r="J360" i="89"/>
  <c r="J232" i="89"/>
  <c r="J215" i="89"/>
  <c r="J398" i="89"/>
  <c r="J237" i="89"/>
  <c r="J400" i="89"/>
  <c r="J527" i="89"/>
  <c r="J214" i="89"/>
  <c r="J359" i="89"/>
  <c r="J649" i="89"/>
  <c r="J177" i="89"/>
  <c r="J193" i="89"/>
  <c r="J199" i="89"/>
  <c r="J357" i="89"/>
  <c r="J625" i="89"/>
  <c r="J376" i="89"/>
  <c r="J380" i="89"/>
  <c r="J522" i="89"/>
  <c r="J195" i="89"/>
  <c r="J196" i="89"/>
  <c r="J178" i="89"/>
  <c r="J402" i="89"/>
  <c r="J646" i="89"/>
  <c r="J624" i="89"/>
  <c r="J378" i="89"/>
  <c r="J200" i="89"/>
  <c r="J521" i="89"/>
  <c r="J523" i="89"/>
  <c r="J235" i="89"/>
  <c r="J363" i="89"/>
  <c r="J341" i="89"/>
  <c r="J339" i="89"/>
  <c r="J644" i="89"/>
  <c r="J627" i="89"/>
  <c r="J171" i="89"/>
  <c r="J651" i="89"/>
  <c r="J404" i="89"/>
  <c r="J503" i="89"/>
  <c r="J621" i="89"/>
  <c r="J622" i="89"/>
  <c r="J213" i="89"/>
  <c r="J504" i="89"/>
  <c r="J335" i="89"/>
  <c r="J361" i="89"/>
  <c r="J216" i="89"/>
  <c r="J219" i="89"/>
  <c r="J240" i="89"/>
  <c r="J643" i="89"/>
  <c r="J623" i="89"/>
  <c r="J174" i="89"/>
  <c r="J397" i="89"/>
  <c r="J381" i="89"/>
  <c r="J384" i="89"/>
  <c r="J338" i="89"/>
  <c r="J498" i="89"/>
  <c r="J192" i="89"/>
  <c r="J502" i="89"/>
  <c r="J172" i="89"/>
  <c r="J364" i="89"/>
  <c r="J239" i="89"/>
  <c r="J383" i="89"/>
  <c r="J217" i="89"/>
  <c r="J629" i="89"/>
  <c r="J526" i="89"/>
  <c r="J197" i="89"/>
  <c r="J396" i="89"/>
  <c r="J403" i="89"/>
  <c r="J220" i="89"/>
  <c r="J520" i="89"/>
  <c r="J399" i="89"/>
  <c r="J236" i="89"/>
  <c r="J525" i="89"/>
  <c r="J645" i="89"/>
  <c r="J194" i="89"/>
  <c r="J356" i="89"/>
  <c r="J524" i="89"/>
  <c r="J528" i="89"/>
  <c r="J212" i="89"/>
  <c r="J499" i="89"/>
  <c r="J334" i="89"/>
  <c r="J170" i="89"/>
  <c r="J505" i="89"/>
  <c r="J500" i="89"/>
  <c r="J173" i="89"/>
  <c r="J342" i="89"/>
  <c r="J234" i="89"/>
  <c r="J175" i="89"/>
  <c r="J377" i="89"/>
  <c r="J626" i="89"/>
  <c r="J333" i="89"/>
  <c r="J642" i="89"/>
  <c r="J355" i="89"/>
  <c r="J519" i="89"/>
  <c r="J211" i="89"/>
  <c r="J233" i="89"/>
  <c r="J620" i="89"/>
  <c r="J395" i="89"/>
  <c r="J497" i="89"/>
  <c r="J375" i="89"/>
  <c r="J231" i="89"/>
  <c r="J70" i="89"/>
  <c r="J73" i="89"/>
  <c r="J48" i="89"/>
  <c r="J52" i="89"/>
  <c r="J49" i="89"/>
  <c r="J56" i="89"/>
  <c r="J54" i="89"/>
  <c r="J68" i="89"/>
  <c r="J71" i="89"/>
  <c r="J50" i="89"/>
  <c r="J53" i="89"/>
  <c r="J74" i="89"/>
  <c r="J69" i="89"/>
  <c r="J51" i="89"/>
  <c r="J55" i="89"/>
  <c r="J72" i="89"/>
  <c r="J191" i="89"/>
  <c r="J169" i="89"/>
  <c r="J75" i="89"/>
  <c r="J76" i="89"/>
  <c r="J47" i="89"/>
  <c r="J67" i="89"/>
  <c r="J579" i="89"/>
  <c r="J558" i="89"/>
  <c r="J599" i="89"/>
  <c r="J537" i="89"/>
  <c r="J581" i="89"/>
  <c r="J586" i="89"/>
  <c r="J609" i="89"/>
  <c r="J566" i="89"/>
  <c r="J562" i="89"/>
  <c r="J584" i="89"/>
  <c r="J565" i="89"/>
  <c r="J546" i="89"/>
  <c r="J583" i="89"/>
  <c r="J603" i="89"/>
  <c r="J588" i="89"/>
  <c r="J539" i="89"/>
  <c r="J568" i="89"/>
  <c r="J608" i="89"/>
  <c r="J587" i="89"/>
  <c r="J560" i="89"/>
  <c r="J542" i="89"/>
  <c r="J559" i="89"/>
  <c r="J604" i="89"/>
  <c r="J607" i="89"/>
  <c r="J606" i="89"/>
  <c r="J543" i="89"/>
  <c r="J585" i="89"/>
  <c r="J600" i="89"/>
  <c r="J564" i="89"/>
  <c r="J545" i="89"/>
  <c r="J589" i="89"/>
  <c r="J563" i="89"/>
  <c r="J544" i="89"/>
  <c r="J547" i="89"/>
  <c r="J567" i="89"/>
  <c r="J601" i="89"/>
  <c r="J605" i="89"/>
  <c r="J541" i="89"/>
  <c r="J538" i="89"/>
  <c r="J540" i="89"/>
  <c r="J582" i="89"/>
  <c r="J580" i="89"/>
  <c r="J602" i="89"/>
  <c r="J561" i="89"/>
  <c r="I599" i="89"/>
  <c r="I537" i="89"/>
  <c r="I579" i="89"/>
  <c r="I558" i="89"/>
  <c r="J292" i="89"/>
  <c r="J271" i="89"/>
  <c r="J312" i="89"/>
  <c r="J250" i="89"/>
  <c r="J296" i="89"/>
  <c r="J321" i="89"/>
  <c r="J319" i="89"/>
  <c r="J256" i="89"/>
  <c r="J275" i="89"/>
  <c r="J273" i="89"/>
  <c r="J279" i="89"/>
  <c r="J294" i="89"/>
  <c r="J297" i="89"/>
  <c r="J278" i="89"/>
  <c r="J322" i="89"/>
  <c r="J281" i="89"/>
  <c r="J259" i="89"/>
  <c r="J276" i="89"/>
  <c r="J260" i="89"/>
  <c r="J255" i="89"/>
  <c r="J257" i="89"/>
  <c r="J318" i="89"/>
  <c r="J277" i="89"/>
  <c r="J302" i="89"/>
  <c r="J300" i="89"/>
  <c r="J293" i="89"/>
  <c r="J301" i="89"/>
  <c r="J316" i="89"/>
  <c r="J251" i="89"/>
  <c r="J298" i="89"/>
  <c r="J320" i="89"/>
  <c r="J314" i="89"/>
  <c r="J272" i="89"/>
  <c r="J280" i="89"/>
  <c r="J299" i="89"/>
  <c r="J317" i="89"/>
  <c r="J313" i="89"/>
  <c r="J252" i="89"/>
  <c r="J254" i="89"/>
  <c r="J258" i="89"/>
  <c r="J253" i="89"/>
  <c r="J295" i="89"/>
  <c r="J315" i="89"/>
  <c r="J274" i="89"/>
  <c r="I312" i="89"/>
  <c r="I250" i="89"/>
  <c r="I292" i="89"/>
  <c r="I271" i="89"/>
  <c r="I456" i="89"/>
  <c r="I435" i="89"/>
  <c r="I476" i="89"/>
  <c r="I414" i="89"/>
  <c r="J456" i="89"/>
  <c r="J435" i="89"/>
  <c r="J476" i="89"/>
  <c r="J414" i="89"/>
  <c r="J423" i="89"/>
  <c r="J416" i="89"/>
  <c r="J440" i="89"/>
  <c r="J420" i="89"/>
  <c r="J439" i="89"/>
  <c r="J459" i="89"/>
  <c r="J466" i="89"/>
  <c r="J465" i="89"/>
  <c r="J424" i="89"/>
  <c r="J442" i="89"/>
  <c r="J438" i="89"/>
  <c r="J461" i="89"/>
  <c r="J464" i="89"/>
  <c r="J483" i="89"/>
  <c r="J477" i="89"/>
  <c r="J445" i="89"/>
  <c r="J481" i="89"/>
  <c r="J441" i="89"/>
  <c r="J419" i="89"/>
  <c r="J462" i="89"/>
  <c r="J418" i="89"/>
  <c r="J478" i="89"/>
  <c r="J417" i="89"/>
  <c r="J437" i="89"/>
  <c r="J421" i="89"/>
  <c r="J460" i="89"/>
  <c r="J482" i="89"/>
  <c r="J463" i="89"/>
  <c r="J422" i="89"/>
  <c r="J485" i="89"/>
  <c r="J443" i="89"/>
  <c r="J444" i="89"/>
  <c r="J458" i="89"/>
  <c r="J479" i="89"/>
  <c r="J486" i="89"/>
  <c r="J436" i="89"/>
  <c r="J457" i="89"/>
  <c r="J484" i="89"/>
  <c r="J480" i="89"/>
  <c r="J415" i="89"/>
  <c r="J56" i="101"/>
  <c r="J78" i="101"/>
  <c r="J72" i="10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33" i="101"/>
  <c r="J134" i="101"/>
  <c r="J31" i="101"/>
  <c r="J35" i="101"/>
  <c r="J9" i="101"/>
  <c r="J30" i="101"/>
  <c r="J75" i="101"/>
  <c r="J132" i="101"/>
  <c r="J87" i="101"/>
  <c r="J133" i="101"/>
  <c r="J129" i="101"/>
  <c r="J12" i="101"/>
  <c r="J161" i="101"/>
  <c r="J97" i="101"/>
  <c r="J7" i="101"/>
  <c r="J77" i="101"/>
  <c r="J90" i="101"/>
  <c r="J73" i="101"/>
  <c r="J46" i="101"/>
  <c r="J135" i="101"/>
  <c r="J92" i="101"/>
  <c r="J53" i="101"/>
  <c r="J49" i="101"/>
  <c r="J25" i="101"/>
  <c r="J109" i="101"/>
  <c r="J68" i="101"/>
  <c r="J27" i="101"/>
  <c r="J94" i="101"/>
  <c r="J119" i="101"/>
  <c r="J34" i="101"/>
  <c r="I86" i="89"/>
  <c r="I6" i="89"/>
  <c r="I107" i="89"/>
  <c r="I128" i="89"/>
  <c r="I25" i="89"/>
  <c r="I148" i="89"/>
  <c r="V9" i="89"/>
  <c r="J27" i="83"/>
  <c r="J44" i="83"/>
  <c r="J36" i="83"/>
  <c r="J35" i="83"/>
  <c r="J53" i="83"/>
  <c r="J54" i="83"/>
  <c r="J33" i="83"/>
  <c r="J30" i="83"/>
  <c r="J34" i="83"/>
  <c r="J51" i="83"/>
  <c r="J32" i="83"/>
  <c r="J48" i="83"/>
  <c r="J50" i="83"/>
  <c r="J31" i="83"/>
  <c r="J49" i="83"/>
  <c r="J47" i="83"/>
  <c r="J52" i="83"/>
  <c r="J37" i="83"/>
  <c r="J29" i="83"/>
  <c r="J45" i="83"/>
  <c r="J46" i="83"/>
  <c r="J86" i="89"/>
  <c r="J6" i="89"/>
  <c r="J148" i="89"/>
  <c r="J25" i="89"/>
  <c r="J107" i="89"/>
  <c r="J128" i="89"/>
  <c r="J13" i="89"/>
  <c r="J137" i="89"/>
  <c r="J34" i="89"/>
  <c r="J134" i="89"/>
  <c r="J138" i="89"/>
  <c r="J91" i="89"/>
  <c r="J96" i="89"/>
  <c r="J94" i="89"/>
  <c r="J35" i="89"/>
  <c r="J14" i="89"/>
  <c r="J16" i="89"/>
  <c r="J132" i="89"/>
  <c r="J92" i="89"/>
  <c r="J117" i="89"/>
  <c r="J12" i="89"/>
  <c r="J9" i="89"/>
  <c r="J89" i="89"/>
  <c r="J115" i="89"/>
  <c r="J111" i="89"/>
  <c r="J112" i="89"/>
  <c r="J131" i="89"/>
  <c r="J116" i="89"/>
  <c r="J93" i="89"/>
  <c r="J114" i="89"/>
  <c r="J15" i="89"/>
  <c r="J110" i="89"/>
  <c r="J135" i="89"/>
  <c r="J136" i="89"/>
  <c r="J10" i="89"/>
  <c r="J113" i="89"/>
  <c r="J90" i="89"/>
  <c r="J95" i="89"/>
  <c r="J133" i="89"/>
  <c r="J11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130" i="89"/>
  <c r="J33" i="89"/>
  <c r="J31" i="89"/>
  <c r="J158" i="89"/>
  <c r="J27" i="89"/>
  <c r="J149" i="89"/>
  <c r="J26" i="89"/>
  <c r="J152" i="89"/>
  <c r="J6" i="87"/>
  <c r="J11" i="87"/>
  <c r="J16" i="87"/>
  <c r="J12" i="87"/>
  <c r="J13" i="87"/>
  <c r="J15" i="87"/>
  <c r="J8" i="87"/>
  <c r="J10" i="87"/>
  <c r="J9" i="87"/>
  <c r="J7" i="87"/>
  <c r="I6" i="87"/>
  <c r="I25" i="87"/>
  <c r="V9" i="87"/>
  <c r="J23" i="84"/>
  <c r="J30" i="84"/>
  <c r="J27" i="84"/>
  <c r="J26" i="84"/>
  <c r="J31" i="84"/>
  <c r="J32" i="84"/>
  <c r="J33" i="84"/>
  <c r="J28" i="84"/>
  <c r="J29" i="84"/>
  <c r="J25" i="84"/>
  <c r="J24" i="84"/>
  <c r="J25" i="87"/>
  <c r="J29" i="87"/>
  <c r="J35" i="87"/>
  <c r="J30" i="87"/>
  <c r="J32" i="87"/>
  <c r="J28" i="87"/>
  <c r="J34" i="87"/>
  <c r="J31" i="87"/>
  <c r="J33" i="87"/>
  <c r="J26" i="87"/>
  <c r="J27" i="87"/>
  <c r="V9" i="83"/>
  <c r="I23" i="84"/>
  <c r="V9" i="84"/>
  <c r="G60" i="104" l="1"/>
  <c r="G58" i="104"/>
  <c r="G59" i="104"/>
  <c r="L58" i="104"/>
  <c r="L59" i="104"/>
  <c r="L60" i="104"/>
  <c r="J59" i="104"/>
  <c r="J60" i="104"/>
  <c r="J58" i="104"/>
  <c r="F58" i="104"/>
  <c r="F59" i="104"/>
  <c r="F60" i="104"/>
  <c r="H58" i="104"/>
  <c r="H59" i="104"/>
  <c r="H60" i="104"/>
  <c r="E58" i="104"/>
  <c r="E60" i="104"/>
  <c r="E59" i="104"/>
  <c r="D59" i="104"/>
  <c r="D60" i="104"/>
  <c r="D58" i="104"/>
  <c r="I58" i="104"/>
  <c r="I59" i="104"/>
  <c r="I60" i="104"/>
  <c r="K60" i="104"/>
  <c r="K59" i="104"/>
  <c r="K58" i="10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14" authorId="0" shapeId="0" xr:uid="{5AB4CAED-02D9-4278-993B-ACC2A67AFD8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coloco  manualmente EL TRABAJADOR</t>
        </r>
      </text>
    </comment>
    <comment ref="T14" authorId="0" shapeId="0" xr:uid="{589ADE27-2680-4596-BAD8-4F131A9C9F8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</t>
        </r>
      </text>
    </comment>
    <comment ref="W14" authorId="0" shapeId="0" xr:uid="{D3F1C309-D98C-424C-B1EA-7F58877BE71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 REYNALDO TORRES TORRES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D14" authorId="0" shapeId="0" xr:uid="{1B2ACE76-C5EE-4389-AFE1-EECEE54F163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ROJAS CHAUCA MDR</t>
        </r>
      </text>
    </comment>
    <comment ref="AQ14" authorId="0" shapeId="0" xr:uid="{6F24E111-1ED1-4793-957A-D286AC1D0F6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MDR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9" authorId="0" shapeId="0" xr:uid="{1C45C859-F55C-4983-BD10-9A69B86D773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ESTO ES META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<sst xmlns="http://schemas.openxmlformats.org/spreadsheetml/2006/main" count="2934" uniqueCount="786">
  <si>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</si>
  <si>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</si>
  <si>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</si>
  <si>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</si>
  <si>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</si>
  <si>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</si>
  <si>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</si>
  <si>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</si>
  <si>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</si>
  <si>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</si>
  <si>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</si>
  <si>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</si>
  <si>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</si>
  <si>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</si>
  <si>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</si>
  <si>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</si>
  <si>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</si>
  <si>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</si>
  <si>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</si>
  <si>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</si>
  <si>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</si>
  <si>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</si>
  <si>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</si>
  <si>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</si>
  <si>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</si>
  <si>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</si>
  <si>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</si>
  <si>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</si>
  <si>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</si>
  <si>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</si>
  <si>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</si>
  <si>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</si>
  <si>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</si>
  <si>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</si>
  <si>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</si>
  <si>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</si>
  <si>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</si>
  <si>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</si>
  <si>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</si>
  <si>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</si>
  <si>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</si>
  <si>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</si>
  <si>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</si>
  <si>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</si>
  <si>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</si>
  <si>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</si>
  <si>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</si>
  <si>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</si>
  <si>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</si>
  <si>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</si>
  <si>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</si>
  <si>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</si>
  <si>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</si>
  <si>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</si>
  <si>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</si>
  <si>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</si>
  <si>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</si>
  <si>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</si>
  <si>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</si>
  <si>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</si>
  <si>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</si>
  <si>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</si>
  <si>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</si>
  <si>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</si>
  <si>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</si>
  <si>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</si>
  <si>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</si>
  <si>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</si>
  <si>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</si>
  <si>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</si>
  <si>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</si>
  <si>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</si>
  <si>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</si>
  <si>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</si>
  <si>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</si>
  <si>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</si>
  <si>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</si>
  <si>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</si>
  <si>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</si>
  <si>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</si>
  <si>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</si>
  <si>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</si>
  <si>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</si>
  <si>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</si>
  <si>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</si>
  <si>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</si>
  <si>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</si>
  <si>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</si>
  <si>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</si>
  <si>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</si>
  <si>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</si>
  <si>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</si>
  <si>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</si>
  <si>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</si>
  <si>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</si>
  <si>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</si>
  <si>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</si>
  <si>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</si>
  <si>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</si>
  <si>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</si>
  <si>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</si>
  <si>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</si>
  <si>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</si>
  <si>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</si>
  <si>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</si>
  <si>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</si>
  <si>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</si>
  <si>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</si>
  <si>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</si>
  <si>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</si>
  <si>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</si>
  <si>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</si>
  <si>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</si>
  <si>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</si>
  <si>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</si>
  <si>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</si>
  <si>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</si>
  <si>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</si>
  <si>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</si>
  <si>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</si>
  <si>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</si>
  <si>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</si>
  <si>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</si>
  <si>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</si>
  <si>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</si>
  <si>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</si>
  <si>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</si>
  <si>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</si>
  <si>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</si>
  <si>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</si>
  <si>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</si>
  <si>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</si>
  <si>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</si>
  <si>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</si>
  <si>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</si>
  <si>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</si>
  <si>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</si>
  <si>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</si>
  <si>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</si>
  <si>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</si>
  <si>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</si>
  <si>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</si>
  <si>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</si>
  <si>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</si>
  <si>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</si>
  <si>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</si>
  <si>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</si>
  <si>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</si>
  <si>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</si>
  <si>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</si>
  <si>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</si>
  <si>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</si>
  <si>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</si>
  <si>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</si>
  <si>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</si>
  <si>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</si>
  <si>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</si>
  <si>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</si>
  <si>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</si>
  <si>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</si>
  <si>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</si>
  <si>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</si>
  <si>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</si>
  <si>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</si>
  <si>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</si>
  <si>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</si>
  <si>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</si>
  <si>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</si>
  <si>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</si>
  <si>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</si>
  <si>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</si>
  <si>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</si>
  <si>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</si>
  <si>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</si>
  <si>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</si>
  <si>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</si>
  <si>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</si>
  <si>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</si>
  <si>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</si>
  <si>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</si>
  <si>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</si>
  <si>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</si>
  <si>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</si>
  <si>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</si>
  <si>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</si>
  <si>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</si>
  <si>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</si>
  <si>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</si>
  <si>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</si>
  <si>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</si>
  <si>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</si>
  <si>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</si>
  <si>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</si>
  <si>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</si>
  <si>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</si>
  <si>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</si>
  <si>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</si>
  <si>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</si>
  <si>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</si>
  <si>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</si>
  <si>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</si>
  <si>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</si>
  <si>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</si>
  <si>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</si>
  <si>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</si>
  <si>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</si>
  <si>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</si>
  <si>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</si>
  <si>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</si>
  <si>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</si>
  <si>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</si>
  <si>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</si>
  <si>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</si>
  <si>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</si>
  <si>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</si>
  <si>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</si>
  <si>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</si>
  <si>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</si>
  <si>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</si>
  <si>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</si>
  <si>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</si>
  <si>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</si>
  <si>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</si>
  <si>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</si>
  <si>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</si>
  <si>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</si>
  <si>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</si>
  <si>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</si>
  <si>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</si>
  <si>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</si>
  <si>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</si>
  <si>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</si>
  <si>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</si>
  <si>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</si>
  <si>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</si>
  <si>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</si>
  <si>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</si>
  <si>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</si>
  <si>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</si>
  <si>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</si>
  <si>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</si>
  <si>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</si>
  <si>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</si>
  <si>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</si>
  <si>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</si>
  <si>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</si>
  <si>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</si>
  <si>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</si>
  <si>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</si>
  <si>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</si>
  <si>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</si>
  <si>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</si>
  <si>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</si>
  <si>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</si>
  <si>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</si>
  <si>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</si>
  <si>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</si>
  <si>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</si>
  <si>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</si>
  <si>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</si>
  <si>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</si>
  <si>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</si>
  <si>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</si>
  <si>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</si>
  <si>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</si>
  <si>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</si>
  <si>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</si>
  <si>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</si>
  <si>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</si>
  <si>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</si>
  <si>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</si>
  <si>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</si>
  <si>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</si>
  <si>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</si>
  <si>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</si>
  <si>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</si>
  <si>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</si>
  <si>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</si>
  <si>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</si>
  <si>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</si>
  <si>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</si>
  <si>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</si>
  <si>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</si>
  <si>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</si>
  <si>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</si>
  <si>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</si>
  <si>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</si>
  <si>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</si>
  <si>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</si>
  <si>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</si>
  <si>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</si>
  <si>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</si>
  <si>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</si>
  <si>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</si>
  <si>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</si>
  <si>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</si>
  <si>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</si>
  <si>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</si>
  <si>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</si>
  <si>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</si>
  <si>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</si>
  <si>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</si>
  <si>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</si>
  <si>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</si>
  <si>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</si>
  <si>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</si>
  <si>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</si>
  <si>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</si>
  <si>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</si>
  <si>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</si>
  <si>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</si>
  <si>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</si>
  <si>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</si>
  <si>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</si>
  <si>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</si>
  <si>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</si>
  <si>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</si>
  <si>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</si>
  <si>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</si>
  <si>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</si>
  <si>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</si>
  <si>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</si>
  <si>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</si>
  <si>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</si>
  <si>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</si>
  <si>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</si>
  <si>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</si>
  <si>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</si>
  <si>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</si>
  <si>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</si>
  <si>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</si>
  <si>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</si>
  <si>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</si>
  <si>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</si>
  <si>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</si>
  <si>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</si>
  <si>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</si>
  <si>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</si>
  <si>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</si>
  <si>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</si>
  <si>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</si>
  <si>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</si>
  <si>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</si>
  <si>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</si>
  <si>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</si>
  <si>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</si>
  <si>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</si>
  <si>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</si>
  <si>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</si>
  <si>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</si>
  <si>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</si>
  <si>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</si>
  <si>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</si>
  <si>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</si>
  <si>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</si>
  <si>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</si>
  <si>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</si>
  <si>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</si>
  <si>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</si>
  <si>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</si>
  <si>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</si>
  <si>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</si>
  <si>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</si>
  <si>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</si>
  <si>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</si>
  <si>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</si>
  <si>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</si>
  <si>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</si>
  <si>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</si>
  <si>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</si>
  <si>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</si>
  <si>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</si>
  <si>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</si>
  <si>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</si>
  <si>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</si>
  <si>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</si>
  <si>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</si>
  <si>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</si>
  <si>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</si>
  <si>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</si>
  <si>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</si>
  <si>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</si>
  <si>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</si>
  <si>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</si>
  <si>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</si>
  <si>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</si>
  <si>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</si>
  <si>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</si>
  <si>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</si>
  <si>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</si>
  <si>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</si>
  <si>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</si>
  <si>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</si>
  <si>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</si>
  <si>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</si>
  <si>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</si>
  <si>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</si>
  <si>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</si>
  <si>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</si>
  <si>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</si>
  <si>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</si>
  <si>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</si>
  <si>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</si>
  <si>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</si>
  <si>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</si>
  <si>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</si>
  <si>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</si>
  <si>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</si>
  <si>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</si>
  <si>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</si>
  <si>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</si>
  <si>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</si>
  <si>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</si>
  <si>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</si>
  <si>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</si>
  <si>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</si>
  <si>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</si>
  <si>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</si>
  <si>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</si>
  <si>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</si>
  <si>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</si>
  <si>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</si>
  <si>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</si>
  <si>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</si>
  <si>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</si>
  <si>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</si>
  <si>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</si>
  <si>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</si>
  <si>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</si>
  <si>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</si>
  <si>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</si>
  <si>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</si>
  <si>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</si>
  <si>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</si>
  <si>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</si>
  <si>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</si>
  <si>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</si>
  <si>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</si>
  <si>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</si>
  <si>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</si>
  <si>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</si>
  <si>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</si>
  <si>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</si>
  <si>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</si>
  <si>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</si>
  <si>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</si>
  <si>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</si>
  <si>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</si>
  <si>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</si>
  <si>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</si>
  <si>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</si>
  <si>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</si>
  <si>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</si>
  <si>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</si>
  <si>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</si>
  <si>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</si>
  <si>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</si>
  <si>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</si>
  <si>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</si>
  <si>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</si>
  <si>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</si>
  <si>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</si>
  <si>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</si>
  <si>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</si>
  <si>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</si>
  <si>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</si>
  <si>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</si>
  <si>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</si>
  <si>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</si>
  <si>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</si>
  <si>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</si>
  <si>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</si>
  <si>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</si>
  <si>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</si>
  <si>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</si>
  <si>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</si>
  <si>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</si>
  <si>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</si>
  <si>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</si>
  <si>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</si>
  <si>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</si>
  <si>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</si>
  <si>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</si>
  <si>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</si>
  <si>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</si>
  <si>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</si>
  <si>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</si>
  <si>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</si>
  <si>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</si>
  <si>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</si>
  <si>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</si>
  <si>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</si>
  <si>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</si>
  <si>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</si>
  <si>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</si>
  <si>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</si>
  <si>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</si>
  <si>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</si>
  <si>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</si>
  <si>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</si>
  <si>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</si>
  <si>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CASOS NUEVOS DE LEISHMANIASIS</t>
  </si>
  <si>
    <t>CASOS DE LEISHMANIASIS CON TRATAMIENTO COMPLETO</t>
  </si>
  <si>
    <t>Casos nuevos Lehismania</t>
  </si>
  <si>
    <t>Viviendas</t>
  </si>
  <si>
    <t>VIVIENDA VIGILANCIA DE AEDES AEGYPTI, VECTOR DEL DENGUE Y LA FIEBRE AMARILLA (ENCUESTA ENTOMOLOGICA)</t>
  </si>
  <si>
    <t>TBC</t>
  </si>
  <si>
    <t>VIVIENDAS PROTEGIDAS CON  CONTROL FOCAL DEL VECTOR DEL DENGUE EN LOCALIDADES PRIORIZADAS</t>
  </si>
  <si>
    <t xml:space="preserve"> </t>
  </si>
  <si>
    <t xml:space="preserve">ATENCIONES 15 A MAS </t>
  </si>
  <si>
    <t>SINTOMATICOS RESPIRATORIOS IDENTIFICADOS</t>
  </si>
  <si>
    <t>SRI</t>
  </si>
  <si>
    <t>Atencion &gt; 15 Años</t>
  </si>
  <si>
    <t>CASOS DE TBC TAMIZADOS PARA VIH</t>
  </si>
  <si>
    <t>CONTACTOS EXAMINADOS DE TBC</t>
  </si>
  <si>
    <t>CASOS DE TBC POSITIVOS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</si>
  <si>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</si>
  <si>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</si>
  <si>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</si>
  <si>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</si>
  <si>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</si>
  <si>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</si>
  <si>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Meta Contactos</t>
  </si>
  <si>
    <t>Contactos
Censados</t>
  </si>
  <si>
    <t>CONTACTOS CENSADOS DE TBC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</si>
  <si>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</si>
  <si>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</si>
  <si>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</si>
  <si>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</si>
  <si>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</si>
  <si>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</si>
  <si>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</si>
  <si>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</si>
  <si>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</si>
  <si>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</si>
  <si>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</si>
  <si>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</si>
  <si>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Poblacion
Total</t>
  </si>
  <si>
    <t>Casos
VIH</t>
  </si>
  <si>
    <t>X 10000 HAB</t>
  </si>
  <si>
    <t>Indice</t>
  </si>
  <si>
    <t>TASA DE INCIDENCIA CASOS  DE VIH-SIDA CONFIRMADOS</t>
  </si>
  <si>
    <t>POB</t>
  </si>
  <si>
    <t xml:space="preserve">  </t>
  </si>
  <si>
    <t>INTERPRETACIÓN DSFDSF</t>
  </si>
  <si>
    <t>AVANCE VALORIZADO</t>
  </si>
  <si>
    <t>META
ANUAL</t>
  </si>
  <si>
    <t>INTERPRETACIÓN</t>
  </si>
  <si>
    <t>INTERPRETACIÓN DE GRÁFICOS</t>
  </si>
  <si>
    <t>COMUNITARIO</t>
  </si>
  <si>
    <t xml:space="preserve">                                                                          </t>
  </si>
  <si>
    <t>&gt;</t>
  </si>
  <si>
    <t>&lt;=5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</si>
  <si>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</si>
  <si>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</si>
  <si>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</si>
  <si>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</si>
  <si>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</si>
  <si>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</si>
  <si>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</si>
  <si>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</si>
  <si>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</si>
  <si>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 xml:space="preserve">PORCENTAJE DE PERSONAS MORDIDAS QUE INICIAN TRATAMIENTO CON VACUNA ANTIRRABICA </t>
  </si>
  <si>
    <t>ATENCION DE PERSONAS MORDIDAS</t>
  </si>
  <si>
    <t>PERSONA MORDIDA</t>
  </si>
  <si>
    <t xml:space="preserve">PERSONAS MORDIDAS QUE INICIAN TRATAMIENTO CON VACUNA ANTIRRABICA </t>
  </si>
  <si>
    <t>MUESTRAS CANINAS REMITIDAS AL LABORATORIO</t>
  </si>
  <si>
    <t>MUESTRAS CANINAS REMITIDAS</t>
  </si>
  <si>
    <t>CANES VACUNADOS</t>
  </si>
  <si>
    <t>MUESTRAS POSITIVAS DE MURCIELAGO</t>
  </si>
  <si>
    <t>ANIMAL MORDEDOR CONTROLADO</t>
  </si>
  <si>
    <t>CASOS DE RABIA CANINA</t>
  </si>
  <si>
    <t>||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</si>
  <si>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</si>
  <si>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</si>
  <si>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</si>
  <si>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</si>
  <si>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</si>
  <si>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</si>
  <si>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</si>
  <si>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</si>
  <si>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</si>
  <si>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</si>
  <si>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</si>
  <si>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</si>
  <si>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</si>
  <si>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</si>
  <si>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</si>
  <si>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</si>
  <si>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</si>
  <si>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DX=90675  Y TIP_DIAG = 'D' Y LAB=5 Y ID_L=1</t>
  </si>
  <si>
    <t>DX=90675  Y TIP_DIAG = 'D' Y LAB=1 Y ID_L=1</t>
  </si>
  <si>
    <t>MR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</si>
  <si>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</si>
  <si>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</si>
  <si>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</si>
  <si>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</si>
  <si>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</si>
  <si>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</si>
  <si>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</si>
  <si>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</si>
  <si>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</si>
  <si>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</si>
  <si>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</si>
  <si>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</si>
  <si>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</si>
  <si>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</si>
  <si>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</si>
  <si>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</si>
  <si>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</si>
  <si>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</si>
  <si>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</si>
  <si>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</si>
  <si>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</si>
  <si>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</si>
  <si>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</si>
  <si>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</si>
  <si>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</si>
  <si>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</si>
  <si>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</si>
  <si>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</si>
  <si>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</si>
  <si>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</si>
  <si>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>HOGAR PROTEGIDO</t>
  </si>
  <si>
    <t xml:space="preserve">FAMILIAS DE ADOLESCENTES QUE RECIBEN SESIONES EDUCATIVAS Y DEMOSTRATIVAS PARA PROMOVER PRÁCTICAS SALUDABLES EN SALUD SEXUAL INTEGRAL </t>
  </si>
  <si>
    <t>4398802FUNCIONARIOS MUNICIPALES CAPACITADOS PARA LA GENERACIÓN DE ENTORNOS SALUDABLES FRENTE A LAS ENFERMEDADES NO TRASMISIBLES.</t>
  </si>
  <si>
    <t xml:space="preserve">FAMILIA DE LA GESTANTE Y PUERPERA QUE RECIBEN CONSEJERÍA EN EL HOGAR A TRAVÉS DE LA VISITA DOMICILIARIA PARA PROMOVER PRÁCTICAS SALUDABLES EN SALUD SEXUAL Y REPRODUCTIVA DURANTE LA VISITA DOMICILIARIA </t>
  </si>
  <si>
    <t xml:space="preserve">AGENTES COMUNITARIOS DE SALUD CAPACITADOS REALIZAN ORIENTACIÓN A FAMILIAS DE GESTANTES Y PUERPERAS EN PRÁCTICAS SALUDABLES EN SALUD SEXUAL Y REPRODUCTIVA. 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</si>
  <si>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</si>
  <si>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</si>
  <si>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FAMILIAS CON NIÑO(AS) MENORES DE 12 MESES Y GESTANTES RECIBEN ACOMPAÑAMIENTO A TRAVÉS DE SESIONES DEMOSTRATIVAS EN PREPARACIÓN DE ALIMENTOS</t>
  </si>
  <si>
    <t xml:space="preserve">FAMILIAS CON NIÑOS MENORES DE 12 MESES RECIBEN ACOMPAÑAMIENTO A  TRAVÉS DE LA CONSEJERIA </t>
  </si>
  <si>
    <t xml:space="preserve">FAMILIAS CON NIÑOS (AS) MENORES DE 12 MESES Y GESTANTES RECIBEN ACOMPAÑAMIENTO A TRAVÉS DE GRUPOS DE APOYO COMUNAL </t>
  </si>
  <si>
    <t>COMITÉS MULTISECTORIALES CAPACITADOS PARA LA PROMOCIÓN DEL CUIDADO INFANTIL, LACTANCIA  MATERNA EXCLUSIVA Y LA ADECUADA ALIMENTACIÓN Y PROTECCIÓN DEL MENOR DE 36 MESES EN SU DISTRITO.</t>
  </si>
  <si>
    <t>ACTORES SOCIALES CAPACITADOS PARA LA PROMOCIÓN DEL CUIDADO INFANTIL, LACTANCIA MATERNA EXCLUSIVA Y LA ADECUADA ALIMENTACIÓN Y PROTECCIÓN DEL MENOR DE 36 MESES DEL DISTRITO</t>
  </si>
  <si>
    <t>PROMOTORES EDUCATIVOS CAPACITADOS PARA LA PROMOCIÓN DEL CUIDADO INFANTIL, LACTANCIA MATERNA EXCLUSIVA Y LA ADECUADA ALIMENTACIÓN Y PROTECCIÓN DEL MENOR DE 36 MESES A FAMILIAS DEL PRONOEI</t>
  </si>
  <si>
    <t>FAMILIAS QUE RECIBEN CONSEJERÍA A TRAVÉS DE LA VISITA DOMICILIARIA PARA PROMOVER PRÁCTICAS Y ENTORNOS SALUDABLES PARA CONTRIBUIR A LA DISMINUCIÓN DE LA TUBERCULOSIS, VIH/SIDA</t>
  </si>
  <si>
    <t>FAMILIAS QUE RECIBEN SESIÓN EDUCATIVA Y DEMOSTRATIVA PARA PROMOVER PRÁCTICAS Y GENERAR ENTORNOS SALUDABLES PARA CONTRIBUIR A LA DISMINUCIÓN DE LA TUBERCULOSIS , VIH/SIDA</t>
  </si>
  <si>
    <t>DOCENTES CAPACITADOS DESARROLLAN ACCIONES PARA LA PROMOCIÓN DE PRÁCTICAS SALUDABLES Y LA PREVENCIÓN DE LA TUBERCULOSIS,  VIH/SIDA</t>
  </si>
  <si>
    <t>COMUNIDADES CON LIDERES CAPACITADOS DESARROLLAN VIGILANCIA COMUNITARIA EN FAVOR DE ENTORNOS Y PRÁCTICAS SALUDABLES Y LA PREVENCIÓN DE LA TUBERCULOSIS, VIH/SIDA</t>
  </si>
  <si>
    <t>MUNICIPIOS QUE IMPLEMENTAN ACCIONES PARA MEJORAR O MITIGAR LAS CONDICIONES QUE GENERAN RIESGO PARA ENFERMAR DE TUBERCULOSIS Y VIH/SIDA SEGÚN DISTRITOS/ PROVINCIAS PRIORIZADOS.</t>
  </si>
  <si>
    <t xml:space="preserve">FAMILIAS QUE RECIBEN SESIONES DEMOSTRATIVAS PARA LA PREVENCION Y CONTROL DE ENFERMEDADES METAXENICAS </t>
  </si>
  <si>
    <t>FAMILIAS QUE RECIBEN SESIONES EDUCATIVAS  PARA LA PREVENCION Y CONTROL DE ENFERMEDADES  ZOONOTICAS.</t>
  </si>
  <si>
    <t>COMUNIDADES PRIORIZADAS EN EL DISTRITO QUE  ESTAN IMPLEMENTANDO LA VIGILANCIA COMUNITARIA ASOCIADA A ENFERMEDADES METAXÉNICAS Y ZOONOTICAS.</t>
  </si>
  <si>
    <t>MUNICIPIOS QUE IMPLEMENTAN ACCIONES PARA MEJORAR O MITIGAR LAS CONDICIONES QUE GENERAN RIESGO PARA ENFERMAR DE ENFERMEDADES METAXÉNICAS Y ZOONOTICAS</t>
  </si>
  <si>
    <t>DOCENTES  CAPACITADOS Y COMPROMETIDOS A DESARROLLAR ACCIONES PARA LA PROMOCION DE PRACTICAS SALUDABLES PARA LA PREVENCIÓN DE LAS ENFERMEDADES METAXENICAS Y ZOONOTICAS</t>
  </si>
  <si>
    <t>FAMILIAS QUE RECIBEN SESIONES EDUCATIVAS Y DEMOSTRATIVAS EN PRÁCTICAS SALUDABLES FRENTE A LAS ENFERMEDADES NO TRASMISIBLES</t>
  </si>
  <si>
    <t>DOCENTES COMPROMETIDOS QUE DESARROLLAN ACCIONES PARA LA PROMOCIÓN DE LA ALIMENTACIÓN SALUDABLE, ACTIVIDAD FISICA, SALUD OCULAR Y SALUD BUCAL</t>
  </si>
  <si>
    <t>LIDERES COMUNITARIOS CAPACITADOS REALIZAN VIGILANCIA CIUDADANA PARA LA REDUCCIÓN DE LA CONTAMINACIÓN POR METALES PESADOS, SUSTANCIAS QUÍMICAS E HIDROCARBUROS</t>
  </si>
  <si>
    <t>FUNCIONARIOS MUNICIPALES SENSIBILIZADOS PARA LA PROMOCIÓN DE PRACTICAS Y ENTORNOS SALUDABLES PARA LA PREVENCIÓN DEL CÁNCER</t>
  </si>
  <si>
    <t xml:space="preserve">DOCENTES  CAPACITADOS PARA LA PROMOCIÓN DE PRACTICAS Y ENTORNOS SALUDABLES PARA LA PREVENCIÓN DEL CÁNCER . </t>
  </si>
  <si>
    <t>FAMILIAS SENSIBILIZADAS PARA LA PROMOCIÓN DE PRÁCTICAS Y ENTORNOS SALUDABLES PARA LA PREVENCIÓN DEL CÁNCER</t>
  </si>
  <si>
    <t>MADRES, PADRES Y CUIDADORES/AS CON APOYO EN ESTRATEGIAS DE CRIANZA Y CONOCIMIENTOS SOBRE EL DESARROLLO INFANTIL</t>
  </si>
  <si>
    <t>PAREJAS CON CONSEJERÍA EN LA PROMOCIÓN DE UNA CONVIVENCIA SALUDABLE</t>
  </si>
  <si>
    <t>LÍDERES ADOLESCENTES PROMUEVEN LA SALUD MENTAL EN SU COMUNIDAD</t>
  </si>
  <si>
    <t>AGENTES COMUNITARIOS DE SALUD REALIZAN VIGILANCIA CIUDADANA PARA REDUCIR LA VIOLENCIA FÍSICA CAUSADA POR LA PAREJA</t>
  </si>
  <si>
    <t>TASA DE MORBILIDAD DE TUBERCULOSIS</t>
  </si>
  <si>
    <t>P.S. POTRERILLO</t>
  </si>
  <si>
    <t>VIVIENDAS  EN  ÁREAS  DE  RIESGO DE  DENGUE  CON  VIGILANCIA  ENTOMOLÓGICA  DOMICILIARIA  EN  ESCENARIO II Y III.</t>
  </si>
  <si>
    <t>VIVIENDAS UBICADAS EN ESCENARIO II Y III DE TRANSMISIÓN DE DENGUE PROTEGIDAS CON TRATAMIENTO FOCAL Y CONTROL FÍSICO</t>
  </si>
  <si>
    <t>FUNCIONARIOS MUNICIPALES CAPACITADOS PARA LA GENERACIÓN DE ENTORNOS SALUDABLES FRENTE A LAS ENFERMEDADES NO TRASMISIBLES.</t>
  </si>
  <si>
    <t>Avance</t>
  </si>
  <si>
    <t xml:space="preserve">LOCALIZACIÓN Y DIAGNOSTICO DE CASOS DE MALARIA </t>
  </si>
  <si>
    <t>casos</t>
  </si>
  <si>
    <t>COBERTURA DE CASOS CON LEISHMANIASIS TRATADOS</t>
  </si>
  <si>
    <t xml:space="preserve">PORCENTAJE DE PERSONAS MORDIDAS CONTROLADAS CON VACUNA ANTIRRABICA </t>
  </si>
  <si>
    <t>PORCENTAJES DE PERSONAS MORDIDAS EN LA QUE SE SUSPENDE LA VACUNACION ANTIRRABICA</t>
  </si>
  <si>
    <t>DX=90675  Y TIP_DIAG = 'D' Y LAB=SUS Y ID_L=2</t>
  </si>
  <si>
    <t>PORCENTAJE DE MUESTRAS DE MURCIELAGOS HEMATOFAGOS REMITIDAS AL LABORATORIO</t>
  </si>
  <si>
    <t xml:space="preserve"> CASOS DE RABIA CANINA</t>
  </si>
  <si>
    <t>MUESTRAS DE MURCIELAGOS HEMATOFAGOS REMITIDAS AL LABORATORIO</t>
  </si>
  <si>
    <t>PERSONAS MORDIDAS EN LA QUE SE SUSPENDE LA VACUNACION ANTIRRABICA</t>
  </si>
  <si>
    <t xml:space="preserve">PERSONAS MORDIDAS CONTROLADAS CON VACUNA ANTIRRABICA </t>
  </si>
  <si>
    <t>PERSONA MORDIDA INICIA TRATAMIENTO</t>
  </si>
  <si>
    <t>PERSONAS MORDIDAS CONTROLADAS</t>
  </si>
  <si>
    <t>PERSONAS MORDIDAS SUSPENDEN VACUNACION</t>
  </si>
  <si>
    <t>AQUÍ FALTA VER CON LA OBST SI SE VA INCLUIR GESTANTES</t>
  </si>
  <si>
    <t>PORCENTAJE DE SINTOMATICOS RESPIRATORIOS IDENTIFICADOS/META X 100.</t>
  </si>
  <si>
    <t>PROMSA 1</t>
  </si>
  <si>
    <t>PROMSA 2</t>
  </si>
  <si>
    <t>PROMSA 3</t>
  </si>
  <si>
    <t>PROMSA 4</t>
  </si>
  <si>
    <t>PROMSA 5</t>
  </si>
  <si>
    <t>PROMSA 6</t>
  </si>
  <si>
    <t>PROMSA 7</t>
  </si>
  <si>
    <t>PROMSA 8</t>
  </si>
  <si>
    <t>PROMSA 9</t>
  </si>
  <si>
    <t>PROMSA 10</t>
  </si>
  <si>
    <t>PROMSA 11</t>
  </si>
  <si>
    <t>PROMSA 12</t>
  </si>
  <si>
    <t>PROMSA 13</t>
  </si>
  <si>
    <t>PROMSA 14</t>
  </si>
  <si>
    <t>PROMSA 15</t>
  </si>
  <si>
    <t>PROMSA 16</t>
  </si>
  <si>
    <t>PROMSA 17</t>
  </si>
  <si>
    <t>PROMSA 18</t>
  </si>
  <si>
    <t>PROMSA 19</t>
  </si>
  <si>
    <t>PROMSA 20</t>
  </si>
  <si>
    <t>PROMSA 21</t>
  </si>
  <si>
    <t>PROMSA 22</t>
  </si>
  <si>
    <t>PROMSA 23</t>
  </si>
  <si>
    <t>PROMSA 24</t>
  </si>
  <si>
    <t>PROMSA 25</t>
  </si>
  <si>
    <t>PROMSA 26</t>
  </si>
  <si>
    <t>PROMSA 27</t>
  </si>
  <si>
    <t>PROMSA 28</t>
  </si>
  <si>
    <t>PROMSA 29</t>
  </si>
  <si>
    <t>PROMSA 30</t>
  </si>
  <si>
    <t>PROMSA 31</t>
  </si>
  <si>
    <t>PROMSA 32</t>
  </si>
  <si>
    <t xml:space="preserve"> 1 PROMSA</t>
  </si>
  <si>
    <t>2 PROMSA</t>
  </si>
  <si>
    <t>3 PROMSA</t>
  </si>
  <si>
    <t>4 PROMSA</t>
  </si>
  <si>
    <t>5 PROMSA</t>
  </si>
  <si>
    <t>6 PROMSA</t>
  </si>
  <si>
    <t>7 PROMSA</t>
  </si>
  <si>
    <t>8 PROMSA</t>
  </si>
  <si>
    <t>9 PROMSA</t>
  </si>
  <si>
    <t>10 PROMSA</t>
  </si>
  <si>
    <t>11 PROMSA</t>
  </si>
  <si>
    <t>12 PROMSA</t>
  </si>
  <si>
    <t>13 PROMSA</t>
  </si>
  <si>
    <t>14 PROMSA</t>
  </si>
  <si>
    <t>15 PROMSA</t>
  </si>
  <si>
    <t>16 PROMSA</t>
  </si>
  <si>
    <t>17 PROMSA</t>
  </si>
  <si>
    <t>18 PROMSA</t>
  </si>
  <si>
    <t>19 PROMSA</t>
  </si>
  <si>
    <t>20 PROMSA</t>
  </si>
  <si>
    <t>21 PROMSA</t>
  </si>
  <si>
    <t>22 PROMSA</t>
  </si>
  <si>
    <t>23 PROMSA</t>
  </si>
  <si>
    <t>24 PROMSA</t>
  </si>
  <si>
    <t>25 PROMSA</t>
  </si>
  <si>
    <t>26 PROMSA</t>
  </si>
  <si>
    <t>27 PROMSA</t>
  </si>
  <si>
    <t>28 PROMSA</t>
  </si>
  <si>
    <t>29 PROMSA</t>
  </si>
  <si>
    <t>30 PROMSA</t>
  </si>
  <si>
    <t>31 PROMSA</t>
  </si>
  <si>
    <t>32 PROMSA</t>
  </si>
  <si>
    <t>AQUÍ SOLO MEDIMOS EL BASICO ANTES ESTABA EL COMPLETO</t>
  </si>
  <si>
    <t>TBC 1</t>
  </si>
  <si>
    <t>TBC 2</t>
  </si>
  <si>
    <t>TBC 3</t>
  </si>
  <si>
    <t>TBC 4</t>
  </si>
  <si>
    <t>TBC 5</t>
  </si>
  <si>
    <t>TBC 6</t>
  </si>
  <si>
    <t>EL TA DEBE SER DEL MISMO PACIENTE DEL 2024</t>
  </si>
  <si>
    <t>META GENERAL</t>
  </si>
  <si>
    <t>META ACTUAL</t>
  </si>
  <si>
    <t>CANTIDAD AVANCE</t>
  </si>
  <si>
    <t>PARAMETROS</t>
  </si>
  <si>
    <t>HOS</t>
  </si>
  <si>
    <t>CSMC</t>
  </si>
  <si>
    <t>JER</t>
  </si>
  <si>
    <t>YAN</t>
  </si>
  <si>
    <t>SOR</t>
  </si>
  <si>
    <t>JEP</t>
  </si>
  <si>
    <t>ROQ</t>
  </si>
  <si>
    <t>CAL</t>
  </si>
  <si>
    <t>PUE</t>
  </si>
  <si>
    <t>SINTOMATICOS RESPIRATORIOS IDENTIFICADOS / ATENCION &gt;15 AÑOS</t>
  </si>
  <si>
    <t>Bajo Riesgo</t>
  </si>
  <si>
    <t>Mediano Riesgo</t>
  </si>
  <si>
    <t>Alto Riesgo</t>
  </si>
  <si>
    <t>Muy Alto Riesgo</t>
  </si>
  <si>
    <t>24 o Menos</t>
  </si>
  <si>
    <t>25a 49</t>
  </si>
  <si>
    <t>50 a 74</t>
  </si>
  <si>
    <t>75 a mas</t>
  </si>
  <si>
    <t>Sin Riesgo = 0</t>
  </si>
  <si>
    <t>Bajo Riesgo 1 a 24</t>
  </si>
  <si>
    <t>Mediano Riesgo 25 a 49</t>
  </si>
  <si>
    <t>Alto Riesgo 50 a 74</t>
  </si>
  <si>
    <t>Muy Alto Riesgo &gt;=75</t>
  </si>
  <si>
    <t>RIESGO</t>
  </si>
  <si>
    <t>TASA DE INCIDENCIA DE TB PULMONAR FROTIS POSITIVO</t>
  </si>
  <si>
    <t>ESTO FALTA MODIFICAR LOS CASOS</t>
  </si>
  <si>
    <t>ESTADO</t>
  </si>
  <si>
    <t>DEFICIENTE</t>
  </si>
  <si>
    <t>PROCESO</t>
  </si>
  <si>
    <t>OPTIMO</t>
  </si>
  <si>
    <t>AQUÍ HABIA UNO DE LOS ANGELES QUE ABANDONO Y OTRA VEZ INGRESO EN JUNIO</t>
  </si>
  <si>
    <t>AQUÍ VERIFICR CASO DE TBC EN SORITOR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</si>
</sst>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  <numFmt numFmtId="174" formatCode="0.0%"/>
    <numFmt numFmtId="175" formatCode="_ &quot;S/.&quot;\ * #,##0_ ;_ &quot;S/.&quot;\ * \-#,##0_ ;_ &quot;S/.&quot;\ * &quot;-&quot;_ ;_ @_ "/>
    <numFmt numFmtId="176" formatCode="_(&quot;S/.&quot;\ * #,##0_);_(&quot;S/.&quot;\ * \(#,##0\);_(&quot;S/.&quot;\ * &quot;-&quot;_);_(@_)"/>
    <numFmt numFmtId="177" formatCode="_-* #,##0.0_-;\-* #,##0.0_-;_-* &quot;-&quot;_-;_-@_-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4"/>
      <color indexed="1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008A3E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rgb="FF368A6E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9FF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67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theme="0"/>
      </top>
      <bottom/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 style="dashed">
        <color theme="4"/>
      </left>
      <right style="dashed">
        <color theme="4"/>
      </right>
      <top style="dashed">
        <color theme="4"/>
      </top>
      <bottom style="dashed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7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0" applyNumberFormat="0" applyBorder="0" applyAlignment="0" applyProtection="0"/>
    <xf numFmtId="0" fontId="60" fillId="36" borderId="27" applyNumberFormat="0" applyAlignment="0" applyProtection="0"/>
    <xf numFmtId="0" fontId="61" fillId="37" borderId="28" applyNumberFormat="0" applyAlignment="0" applyProtection="0"/>
    <xf numFmtId="0" fontId="62" fillId="37" borderId="27" applyNumberFormat="0" applyAlignment="0" applyProtection="0"/>
    <xf numFmtId="0" fontId="63" fillId="0" borderId="29" applyNumberFormat="0" applyFill="0" applyAlignment="0" applyProtection="0"/>
    <xf numFmtId="0" fontId="64" fillId="38" borderId="30" applyNumberFormat="0" applyAlignment="0" applyProtection="0"/>
    <xf numFmtId="0" fontId="41" fillId="0" borderId="0" applyNumberFormat="0" applyFill="0" applyBorder="0" applyAlignment="0" applyProtection="0"/>
    <xf numFmtId="0" fontId="21" fillId="39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24" fillId="63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21" fillId="0" borderId="0" applyFont="0" applyFill="0" applyBorder="0" applyAlignment="0" applyProtection="0"/>
  </cellStyleXfs>
  <cellXfs count="447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0" borderId="20" xfId="0" applyFont="1" applyFill="1" applyBorder="1" applyAlignment="1">
      <alignment horizontal="right" vertical="center"/>
    </xf>
    <xf numFmtId="49" fontId="22" fillId="30" borderId="20" xfId="0" applyNumberFormat="1" applyFont="1" applyFill="1" applyBorder="1" applyAlignment="1">
      <alignment horizontal="center" vertical="center"/>
    </xf>
    <xf numFmtId="0" fontId="22" fillId="30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29" borderId="21" xfId="60" applyNumberFormat="1" applyFont="1" applyFill="1" applyBorder="1" applyAlignment="1">
      <alignment horizontal="left" vertical="center" wrapText="1"/>
    </xf>
    <xf numFmtId="164" fontId="48" fillId="29" borderId="23" xfId="60" applyNumberFormat="1" applyFont="1" applyFill="1" applyBorder="1" applyAlignment="1">
      <alignment horizontal="left" vertical="center" wrapText="1"/>
    </xf>
    <xf numFmtId="0" fontId="50" fillId="31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2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0" borderId="38" xfId="87" applyFont="1" applyFill="1" applyBorder="1" applyAlignment="1">
      <alignment horizontal="center" vertical="center" wrapText="1"/>
    </xf>
    <xf numFmtId="41" fontId="22" fillId="71" borderId="37" xfId="0" applyNumberFormat="1" applyFont="1" applyFill="1" applyBorder="1"/>
    <xf numFmtId="164" fontId="25" fillId="72" borderId="37" xfId="0" applyNumberFormat="1" applyFont="1" applyFill="1" applyBorder="1"/>
    <xf numFmtId="0" fontId="76" fillId="73" borderId="40" xfId="0" applyFont="1" applyFill="1" applyBorder="1" applyAlignment="1">
      <alignment horizontal="center"/>
    </xf>
    <xf numFmtId="0" fontId="76" fillId="73" borderId="40" xfId="0" applyFont="1" applyFill="1" applyBorder="1" applyAlignment="1">
      <alignment vertical="center"/>
    </xf>
    <xf numFmtId="0" fontId="76" fillId="73" borderId="0" xfId="0" applyFont="1" applyFill="1" applyAlignment="1">
      <alignment horizontal="center"/>
    </xf>
    <xf numFmtId="0" fontId="76" fillId="73" borderId="0" xfId="0" applyFont="1" applyFill="1" applyAlignment="1">
      <alignment vertical="center"/>
    </xf>
    <xf numFmtId="0" fontId="77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 wrapText="1"/>
    </xf>
    <xf numFmtId="0" fontId="48" fillId="74" borderId="42" xfId="0" applyFont="1" applyFill="1" applyBorder="1" applyAlignment="1">
      <alignment horizontal="center" vertical="center" textRotation="90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6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6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6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6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6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7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8" borderId="64" xfId="0" applyFont="1" applyFill="1" applyBorder="1" applyAlignment="1">
      <alignment horizontal="left" vertical="center"/>
    </xf>
    <xf numFmtId="0" fontId="49" fillId="69" borderId="64" xfId="60" applyFont="1" applyFill="1" applyBorder="1" applyAlignment="1">
      <alignment horizontal="center" vertical="center" wrapText="1"/>
    </xf>
    <xf numFmtId="0" fontId="101" fillId="65" borderId="64" xfId="0" applyFont="1" applyFill="1" applyBorder="1" applyAlignment="1">
      <alignment horizontal="left" vertical="center"/>
    </xf>
    <xf numFmtId="0" fontId="49" fillId="64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7" borderId="64" xfId="60" applyFont="1" applyFill="1" applyBorder="1" applyAlignment="1">
      <alignment horizontal="center" vertical="center" wrapText="1"/>
    </xf>
    <xf numFmtId="0" fontId="49" fillId="68" borderId="64" xfId="0" applyFont="1" applyFill="1" applyBorder="1" applyAlignment="1">
      <alignment horizontal="center" vertical="center"/>
    </xf>
    <xf numFmtId="1" fontId="77" fillId="69" borderId="64" xfId="0" applyNumberFormat="1" applyFont="1" applyFill="1" applyBorder="1" applyAlignment="1">
      <alignment horizontal="center" vertical="center"/>
    </xf>
    <xf numFmtId="1" fontId="77" fillId="64" borderId="64" xfId="0" applyNumberFormat="1" applyFont="1" applyFill="1" applyBorder="1" applyAlignment="1">
      <alignment horizontal="center" vertical="center"/>
    </xf>
    <xf numFmtId="1" fontId="77" fillId="67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8" borderId="64" xfId="60" applyFont="1" applyFill="1" applyBorder="1" applyAlignment="1">
      <alignment horizontal="center" vertical="center" wrapText="1"/>
    </xf>
    <xf numFmtId="0" fontId="101" fillId="80" borderId="64" xfId="0" applyFont="1" applyFill="1" applyBorder="1" applyAlignment="1">
      <alignment horizontal="left"/>
    </xf>
    <xf numFmtId="0" fontId="49" fillId="80" borderId="64" xfId="60" applyFont="1" applyFill="1" applyBorder="1" applyAlignment="1">
      <alignment horizontal="center" vertical="center" wrapText="1"/>
    </xf>
    <xf numFmtId="1" fontId="77" fillId="80" borderId="64" xfId="0" applyNumberFormat="1" applyFont="1" applyFill="1" applyBorder="1" applyAlignment="1">
      <alignment horizontal="center" vertical="center"/>
    </xf>
    <xf numFmtId="0" fontId="101" fillId="80" borderId="64" xfId="0" applyFont="1" applyFill="1" applyBorder="1" applyAlignment="1">
      <alignment horizontal="left" vertical="center"/>
    </xf>
    <xf numFmtId="0" fontId="101" fillId="79" borderId="64" xfId="0" applyFont="1" applyFill="1" applyBorder="1" applyAlignment="1">
      <alignment horizontal="left" vertical="center"/>
    </xf>
    <xf numFmtId="0" fontId="102" fillId="33" borderId="42" xfId="124" applyFont="1" applyBorder="1" applyAlignment="1">
      <alignment horizontal="center" vertical="center" wrapText="1"/>
    </xf>
    <xf numFmtId="0" fontId="102" fillId="33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66" fontId="22" fillId="24" borderId="68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68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27" fillId="0" borderId="70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22" fillId="24" borderId="68" xfId="0" applyNumberFormat="1" applyFont="1" applyFill="1" applyBorder="1" applyAlignment="1">
      <alignment horizontal="center" vertical="center"/>
    </xf>
    <xf numFmtId="0" fontId="29" fillId="24" borderId="79" xfId="0" applyFont="1" applyFill="1" applyBorder="1" applyAlignment="1">
      <alignment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69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vertical="center"/>
    </xf>
    <xf numFmtId="2" fontId="105" fillId="0" borderId="10" xfId="0" applyNumberFormat="1" applyFont="1" applyBorder="1" applyAlignment="1">
      <alignment horizontal="center" vertical="center"/>
    </xf>
    <xf numFmtId="2" fontId="106" fillId="0" borderId="10" xfId="0" applyNumberFormat="1" applyFont="1" applyBorder="1" applyAlignment="1">
      <alignment horizontal="center" vertical="center"/>
    </xf>
    <xf numFmtId="166" fontId="105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0" fillId="0" borderId="81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107" fillId="0" borderId="0" xfId="0" applyFont="1" applyAlignment="1">
      <alignment vertical="center"/>
    </xf>
    <xf numFmtId="0" fontId="49" fillId="24" borderId="83" xfId="60" applyFont="1" applyFill="1" applyBorder="1" applyAlignment="1">
      <alignment horizontal="center" vertical="center" wrapText="1"/>
    </xf>
    <xf numFmtId="0" fontId="49" fillId="24" borderId="83" xfId="60" applyFont="1" applyFill="1" applyBorder="1" applyAlignment="1">
      <alignment vertical="center" wrapText="1"/>
    </xf>
    <xf numFmtId="0" fontId="31" fillId="27" borderId="84" xfId="0" applyFont="1" applyFill="1" applyBorder="1" applyAlignment="1">
      <alignment vertical="center" wrapText="1"/>
    </xf>
    <xf numFmtId="0" fontId="49" fillId="81" borderId="85" xfId="60" applyFont="1" applyFill="1" applyBorder="1" applyAlignment="1">
      <alignment vertical="center" wrapText="1"/>
    </xf>
    <xf numFmtId="164" fontId="48" fillId="81" borderId="85" xfId="60" applyNumberFormat="1" applyFont="1" applyFill="1" applyBorder="1" applyAlignment="1">
      <alignment horizontal="left" vertical="center" wrapText="1"/>
    </xf>
    <xf numFmtId="0" fontId="108" fillId="0" borderId="82" xfId="0" applyFont="1" applyBorder="1" applyAlignment="1">
      <alignment horizontal="left" vertical="center"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48" fillId="0" borderId="12" xfId="60" applyNumberFormat="1" applyFont="1" applyBorder="1" applyAlignment="1">
      <alignment horizontal="left" vertical="center" wrapText="1"/>
    </xf>
    <xf numFmtId="0" fontId="49" fillId="82" borderId="85" xfId="60" applyFont="1" applyFill="1" applyBorder="1" applyAlignment="1">
      <alignment horizontal="center" vertical="center" wrapText="1"/>
    </xf>
    <xf numFmtId="0" fontId="108" fillId="0" borderId="67" xfId="0" applyFont="1" applyBorder="1" applyAlignment="1">
      <alignment horizontal="left" vertical="center" wrapText="1"/>
    </xf>
    <xf numFmtId="0" fontId="101" fillId="68" borderId="64" xfId="0" quotePrefix="1" applyFont="1" applyFill="1" applyBorder="1" applyAlignment="1">
      <alignment horizontal="left" vertical="center"/>
    </xf>
    <xf numFmtId="0" fontId="101" fillId="65" borderId="64" xfId="0" applyFont="1" applyFill="1" applyBorder="1" applyAlignment="1">
      <alignment horizontal="left" vertical="center" wrapText="1"/>
    </xf>
    <xf numFmtId="0" fontId="108" fillId="0" borderId="67" xfId="0" applyFont="1" applyBorder="1" applyAlignment="1">
      <alignment horizontal="left" vertical="center"/>
    </xf>
    <xf numFmtId="0" fontId="101" fillId="0" borderId="86" xfId="0" applyFont="1" applyBorder="1" applyAlignment="1">
      <alignment horizontal="left" vertical="center"/>
    </xf>
    <xf numFmtId="164" fontId="0" fillId="0" borderId="0" xfId="0" applyNumberFormat="1"/>
    <xf numFmtId="0" fontId="49" fillId="74" borderId="85" xfId="60" applyFont="1" applyFill="1" applyBorder="1" applyAlignment="1">
      <alignment horizontal="center" vertical="center" wrapText="1"/>
    </xf>
    <xf numFmtId="0" fontId="49" fillId="83" borderId="85" xfId="60" applyFont="1" applyFill="1" applyBorder="1" applyAlignment="1">
      <alignment horizontal="center" vertical="center" wrapText="1"/>
    </xf>
    <xf numFmtId="0" fontId="49" fillId="64" borderId="85" xfId="6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66" fontId="28" fillId="0" borderId="0" xfId="0" applyNumberFormat="1" applyFont="1" applyAlignment="1">
      <alignment horizontal="center" vertical="center"/>
    </xf>
    <xf numFmtId="0" fontId="49" fillId="84" borderId="85" xfId="60" applyFont="1" applyFill="1" applyBorder="1" applyAlignment="1">
      <alignment vertical="center" wrapText="1"/>
    </xf>
    <xf numFmtId="0" fontId="49" fillId="84" borderId="85" xfId="60" applyFont="1" applyFill="1" applyBorder="1" applyAlignment="1">
      <alignment horizontal="center" vertical="center" wrapText="1"/>
    </xf>
    <xf numFmtId="164" fontId="48" fillId="84" borderId="85" xfId="60" applyNumberFormat="1" applyFont="1" applyFill="1" applyBorder="1" applyAlignment="1">
      <alignment horizontal="left" vertical="center" wrapText="1"/>
    </xf>
    <xf numFmtId="0" fontId="49" fillId="69" borderId="85" xfId="60" applyFont="1" applyFill="1" applyBorder="1" applyAlignment="1">
      <alignment vertical="center" wrapText="1"/>
    </xf>
    <xf numFmtId="0" fontId="49" fillId="69" borderId="85" xfId="60" applyFont="1" applyFill="1" applyBorder="1" applyAlignment="1">
      <alignment horizontal="center" vertical="center" wrapText="1"/>
    </xf>
    <xf numFmtId="164" fontId="48" fillId="69" borderId="85" xfId="60" applyNumberFormat="1" applyFont="1" applyFill="1" applyBorder="1" applyAlignment="1">
      <alignment horizontal="left" vertical="center" wrapText="1"/>
    </xf>
    <xf numFmtId="0" fontId="49" fillId="29" borderId="85" xfId="60" applyFont="1" applyFill="1" applyBorder="1" applyAlignment="1">
      <alignment vertical="center" wrapText="1"/>
    </xf>
    <xf numFmtId="0" fontId="49" fillId="29" borderId="85" xfId="60" applyFont="1" applyFill="1" applyBorder="1" applyAlignment="1">
      <alignment horizontal="center" vertical="center" wrapText="1"/>
    </xf>
    <xf numFmtId="164" fontId="48" fillId="29" borderId="85" xfId="60" applyNumberFormat="1" applyFont="1" applyFill="1" applyBorder="1" applyAlignment="1">
      <alignment horizontal="left" vertical="center" wrapText="1"/>
    </xf>
    <xf numFmtId="0" fontId="49" fillId="85" borderId="85" xfId="60" applyFont="1" applyFill="1" applyBorder="1" applyAlignment="1">
      <alignment vertical="center" wrapText="1"/>
    </xf>
    <xf numFmtId="0" fontId="49" fillId="85" borderId="85" xfId="60" applyFont="1" applyFill="1" applyBorder="1" applyAlignment="1">
      <alignment horizontal="center" vertical="center" wrapText="1"/>
    </xf>
    <xf numFmtId="164" fontId="48" fillId="85" borderId="85" xfId="60" applyNumberFormat="1" applyFont="1" applyFill="1" applyBorder="1" applyAlignment="1">
      <alignment horizontal="left" vertical="center" wrapText="1"/>
    </xf>
    <xf numFmtId="0" fontId="49" fillId="73" borderId="85" xfId="60" applyFont="1" applyFill="1" applyBorder="1" applyAlignment="1">
      <alignment vertical="center" wrapText="1"/>
    </xf>
    <xf numFmtId="0" fontId="49" fillId="73" borderId="85" xfId="60" applyFont="1" applyFill="1" applyBorder="1" applyAlignment="1">
      <alignment horizontal="center" vertical="center" wrapText="1"/>
    </xf>
    <xf numFmtId="164" fontId="48" fillId="73" borderId="85" xfId="60" applyNumberFormat="1" applyFont="1" applyFill="1" applyBorder="1" applyAlignment="1">
      <alignment horizontal="left" vertical="center" wrapText="1"/>
    </xf>
    <xf numFmtId="164" fontId="41" fillId="0" borderId="0" xfId="0" applyNumberFormat="1" applyFont="1" applyAlignment="1">
      <alignment horizontal="right"/>
    </xf>
    <xf numFmtId="0" fontId="109" fillId="0" borderId="87" xfId="0" applyFont="1" applyBorder="1" applyAlignment="1">
      <alignment horizontal="center" vertical="center"/>
    </xf>
    <xf numFmtId="166" fontId="110" fillId="0" borderId="0" xfId="0" applyNumberFormat="1" applyFont="1"/>
    <xf numFmtId="0" fontId="41" fillId="0" borderId="0" xfId="0" applyFont="1" applyAlignment="1">
      <alignment horizontal="left"/>
    </xf>
    <xf numFmtId="0" fontId="22" fillId="86" borderId="10" xfId="0" applyFont="1" applyFill="1" applyBorder="1" applyAlignment="1">
      <alignment horizontal="center" vertical="center" wrapText="1"/>
    </xf>
    <xf numFmtId="0" fontId="22" fillId="86" borderId="8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74" fontId="0" fillId="0" borderId="10" xfId="183" applyNumberFormat="1" applyFont="1" applyBorder="1" applyAlignment="1">
      <alignment horizontal="center" vertical="center" wrapText="1"/>
    </xf>
    <xf numFmtId="41" fontId="22" fillId="0" borderId="10" xfId="0" applyNumberFormat="1" applyFont="1" applyBorder="1" applyAlignment="1">
      <alignment horizontal="center" vertical="center" wrapText="1"/>
    </xf>
    <xf numFmtId="0" fontId="22" fillId="78" borderId="10" xfId="0" applyFont="1" applyFill="1" applyBorder="1" applyAlignment="1">
      <alignment horizontal="center" vertical="center" wrapText="1"/>
    </xf>
    <xf numFmtId="0" fontId="64" fillId="87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22" fillId="25" borderId="10" xfId="0" applyFont="1" applyFill="1" applyBorder="1" applyAlignment="1">
      <alignment horizontal="center" vertical="center" wrapText="1"/>
    </xf>
    <xf numFmtId="177" fontId="1" fillId="0" borderId="36" xfId="0" applyNumberFormat="1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/>
    </xf>
    <xf numFmtId="0" fontId="114" fillId="0" borderId="0" xfId="169" applyFont="1" applyAlignment="1">
      <alignment horizontal="left"/>
    </xf>
    <xf numFmtId="0" fontId="113" fillId="89" borderId="0" xfId="169" applyFont="1" applyFill="1"/>
    <xf numFmtId="0" fontId="113" fillId="76" borderId="0" xfId="169" applyFont="1" applyFill="1"/>
    <xf numFmtId="0" fontId="113" fillId="90" borderId="0" xfId="169" applyFont="1" applyFill="1"/>
    <xf numFmtId="0" fontId="113" fillId="88" borderId="0" xfId="169" applyFont="1" applyFill="1"/>
    <xf numFmtId="0" fontId="64" fillId="87" borderId="10" xfId="0" applyFont="1" applyFill="1" applyBorder="1" applyAlignment="1">
      <alignment horizontal="left" vertical="center"/>
    </xf>
    <xf numFmtId="174" fontId="112" fillId="0" borderId="10" xfId="183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left" wrapText="1"/>
    </xf>
    <xf numFmtId="0" fontId="22" fillId="75" borderId="10" xfId="0" applyFont="1" applyFill="1" applyBorder="1" applyAlignment="1">
      <alignment horizontal="center"/>
    </xf>
    <xf numFmtId="0" fontId="22" fillId="75" borderId="10" xfId="0" applyFont="1" applyFill="1" applyBorder="1" applyAlignment="1">
      <alignment vertical="center"/>
    </xf>
    <xf numFmtId="0" fontId="115" fillId="0" borderId="10" xfId="0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2" fillId="0" borderId="60" xfId="0" applyFont="1" applyBorder="1" applyAlignment="1">
      <alignment horizontal="center"/>
    </xf>
    <xf numFmtId="0" fontId="22" fillId="0" borderId="80" xfId="0" applyFont="1" applyBorder="1" applyAlignment="1">
      <alignment horizontal="center"/>
    </xf>
    <xf numFmtId="0" fontId="22" fillId="0" borderId="69" xfId="0" applyFont="1" applyBorder="1" applyAlignment="1">
      <alignment horizontal="center"/>
    </xf>
    <xf numFmtId="0" fontId="0" fillId="0" borderId="78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0" fillId="0" borderId="81" xfId="0" applyBorder="1" applyAlignment="1">
      <alignment horizontal="center" vertical="center"/>
    </xf>
    <xf numFmtId="0" fontId="111" fillId="86" borderId="60" xfId="0" applyFont="1" applyFill="1" applyBorder="1" applyAlignment="1">
      <alignment horizontal="center" vertical="center"/>
    </xf>
    <xf numFmtId="0" fontId="111" fillId="86" borderId="69" xfId="0" applyFont="1" applyFill="1" applyBorder="1" applyAlignment="1">
      <alignment horizontal="center" vertical="center"/>
    </xf>
    <xf numFmtId="0" fontId="111" fillId="86" borderId="80" xfId="0" applyFont="1" applyFill="1" applyBorder="1" applyAlignment="1">
      <alignment horizontal="center" vertical="center"/>
    </xf>
    <xf numFmtId="0" fontId="22" fillId="86" borderId="10" xfId="0" applyFont="1" applyFill="1" applyBorder="1" applyAlignment="1">
      <alignment horizontal="center" vertical="center"/>
    </xf>
    <xf numFmtId="0" fontId="111" fillId="86" borderId="10" xfId="0" applyFont="1" applyFill="1" applyBorder="1" applyAlignment="1">
      <alignment horizontal="center" vertical="center"/>
    </xf>
    <xf numFmtId="0" fontId="111" fillId="78" borderId="10" xfId="0" applyFont="1" applyFill="1" applyBorder="1" applyAlignment="1">
      <alignment horizontal="center" vertical="center"/>
    </xf>
    <xf numFmtId="0" fontId="76" fillId="73" borderId="39" xfId="0" applyFont="1" applyFill="1" applyBorder="1" applyAlignment="1">
      <alignment horizontal="center" vertical="center"/>
    </xf>
    <xf numFmtId="0" fontId="76" fillId="73" borderId="40" xfId="0" applyFont="1" applyFill="1" applyBorder="1" applyAlignment="1">
      <alignment horizontal="center" vertical="center"/>
    </xf>
    <xf numFmtId="0" fontId="76" fillId="73" borderId="41" xfId="0" applyFont="1" applyFill="1" applyBorder="1" applyAlignment="1">
      <alignment horizontal="center" vertical="center"/>
    </xf>
    <xf numFmtId="0" fontId="76" fillId="73" borderId="0" xfId="0" applyFont="1" applyFill="1" applyAlignment="1">
      <alignment horizontal="center" vertical="center"/>
    </xf>
    <xf numFmtId="0" fontId="76" fillId="73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</cellXfs>
  <cellStyles count="187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Millares 3" xfId="186" xr:uid="{8DD59647-F867-47A2-AD0B-52231116578E}"/>
    <cellStyle name="Moneda [0] 2" xfId="184" xr:uid="{18A734CB-7949-4044-8EEF-843A5ABFEC12}"/>
    <cellStyle name="Moneda [0] 3" xfId="185" xr:uid="{FD2CFD2B-2DC7-4C72-B3DB-EA3754284244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21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FF7C5D"/>
      <color rgb="FF368A6E"/>
      <color rgb="FFF9FFE1"/>
      <color rgb="FFF3FFC9"/>
      <color rgb="FFD8F0E2"/>
      <color rgb="FFDDF7DE"/>
      <color rgb="FFD8F0E8"/>
      <color rgb="FF008A3E"/>
      <color rgb="FF0067B4"/>
      <color rgb="FF2D5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FAMILIAS CON NIÑOS MENORES DE 12 MESES RECIBEN ACOMPAÑAMIENTO A  TRAVÉS DE LA CONSEJERIA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4436893229"/>
          <c:w val="0.92397598361388322"/>
          <c:h val="0.61484597742588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68.19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25.61</c:v>
                </c:pt>
                <c:pt idx="5">
                  <c:v>34.58</c:v>
                </c:pt>
                <c:pt idx="6">
                  <c:v>50</c:v>
                </c:pt>
                <c:pt idx="7">
                  <c:v>61.33</c:v>
                </c:pt>
                <c:pt idx="8">
                  <c:v>0</c:v>
                </c:pt>
                <c:pt idx="9">
                  <c:v>29.58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97.72</c:v>
                </c:pt>
                <c:pt idx="3">
                  <c:v>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110.34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D-4A3A-8A39-13B2AA062C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D-4A3A-8A39-13B2AA062C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D-4A3A-8A39-13B2AA062C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D-4A3A-8A39-13B2AA062C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D-4A3A-8A39-13B2AA062C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D-4A3A-8A39-13B2AA062C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D-4A3A-8A39-13B2AA062C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D-4A3A-8A39-13B2AA062C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D-4A3A-8A39-13B2AA062C9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2D-4A3A-8A39-13B2AA062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5828978649024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ACTORES SOCIALES CAPACITADOS PARA LA PROMOCIÓN DEL CUIDADO INFANTIL, LACTANCIA MATERNA EXCLUSIVA Y LA ADECUADA ALIMENTACIÓN Y PROTECCIÓN DEL MENOR DE 36 MESES DEL DISTRITO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525600510481019"/>
          <c:w val="0.92397598361388322"/>
          <c:h val="0.6122410610588843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PROMSA!$H$191:$H$200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31.82</c:v>
                </c:pt>
                <c:pt idx="5">
                  <c:v>0</c:v>
                </c:pt>
                <c:pt idx="6">
                  <c:v>0</c:v>
                </c:pt>
                <c:pt idx="7">
                  <c:v>52.78</c:v>
                </c:pt>
                <c:pt idx="8">
                  <c:v>0</c:v>
                </c:pt>
                <c:pt idx="9">
                  <c:v>22.73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PROMSA!$I$191:$I$200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PROMSA!$J$191:$J$200</c:f>
              <c:numCache>
                <c:formatCode>0</c:formatCode>
                <c:ptCount val="10"/>
                <c:pt idx="0">
                  <c:v>110.71</c:v>
                </c:pt>
                <c:pt idx="1">
                  <c:v>0</c:v>
                </c:pt>
                <c:pt idx="2">
                  <c:v>102.59</c:v>
                </c:pt>
                <c:pt idx="3">
                  <c:v>102.08</c:v>
                </c:pt>
                <c:pt idx="4">
                  <c:v>0</c:v>
                </c:pt>
                <c:pt idx="5">
                  <c:v>125</c:v>
                </c:pt>
                <c:pt idx="6">
                  <c:v>212.5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0-49D7-AB78-DEE9BB00A8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0-49D7-AB78-DEE9BB00A8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0-49D7-AB78-DEE9BB00A8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0-49D7-AB78-DEE9BB00A8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0-49D7-AB78-DEE9BB00A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0-49D7-AB78-DEE9BB00A8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0-49D7-AB78-DEE9BB00A8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0-49D7-AB78-DEE9BB00A8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0-49D7-AB78-DEE9BB00A86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C00-49D7-AB78-DEE9BB00A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PROMSA!$E$191:$E$200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609138927166785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PROMSA!$V$455</c:f>
          <c:strCache>
            <c:ptCount val="1"/>
            <c:pt idx="0">
              <c:v>RED. MOYOBAMBA:  FUNCIONARIOS MUNICIPALES CAPACITADOS PARA LA GENERACIÓN DE ENTORNOS SALUDABLES FRENTE A LAS ENFERMEDADES NO TRASMISIBLES.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0790510932"/>
          <c:w val="0.92397598361388322"/>
          <c:h val="0.62033602009930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PROMSA!$H$456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PROMSA!$H$457:$H$466</c:f>
              <c:numCache>
                <c:formatCode>0.00</c:formatCode>
                <c:ptCount val="10"/>
                <c:pt idx="0">
                  <c:v>73.53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2-4670-B04E-DACDB3102BCB}"/>
            </c:ext>
          </c:extLst>
        </c:ser>
        <c:ser>
          <c:idx val="2"/>
          <c:order val="2"/>
          <c:tx>
            <c:strRef>
              <c:f>PROMSA!$I$456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PROMSA!$I$457:$I$466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2-4670-B04E-DACDB3102BCB}"/>
            </c:ext>
          </c:extLst>
        </c:ser>
        <c:ser>
          <c:idx val="3"/>
          <c:order val="3"/>
          <c:tx>
            <c:strRef>
              <c:f>PROMSA!$J$456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2-4670-B04E-DACDB3102B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PROMSA!$J$457:$J$466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PROMSA!$E$456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PROMSA!$E$457:$E$466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PROMSA!$V$476</c:f>
          <c:strCache>
            <c:ptCount val="1"/>
            <c:pt idx="0">
              <c:v>RED. MOYOBAMBA:  DOCENTES COMPROMETIDOS QUE DESARROLLAN ACCIONES PARA LA PROMOCIÓN DE LA ALIMENTACIÓN SALUDABLE, ACTIVIDAD FISICA, SALUD OCULAR Y SALUD BUCAL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8254477603174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PROMSA!$H$476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PROMSA!$H$477:$H$486</c:f>
              <c:numCache>
                <c:formatCode>0.00</c:formatCode>
                <c:ptCount val="10"/>
                <c:pt idx="0">
                  <c:v>37.630000000000003</c:v>
                </c:pt>
                <c:pt idx="1">
                  <c:v>0</c:v>
                </c:pt>
                <c:pt idx="2">
                  <c:v>42.59</c:v>
                </c:pt>
                <c:pt idx="3">
                  <c:v>0</c:v>
                </c:pt>
                <c:pt idx="4">
                  <c:v>61.54</c:v>
                </c:pt>
                <c:pt idx="5">
                  <c:v>57.53</c:v>
                </c:pt>
                <c:pt idx="6">
                  <c:v>0</c:v>
                </c:pt>
                <c:pt idx="7">
                  <c:v>0</c:v>
                </c:pt>
                <c:pt idx="8">
                  <c:v>61.54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F-4FC9-8E87-784A1A0BC6B4}"/>
            </c:ext>
          </c:extLst>
        </c:ser>
        <c:ser>
          <c:idx val="2"/>
          <c:order val="2"/>
          <c:tx>
            <c:strRef>
              <c:f>PROMSA!$I$476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PROMSA!$I$477:$I$486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F-4FC9-8E87-784A1A0BC6B4}"/>
            </c:ext>
          </c:extLst>
        </c:ser>
        <c:ser>
          <c:idx val="3"/>
          <c:order val="3"/>
          <c:tx>
            <c:strRef>
              <c:f>PROMSA!$J$476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PROMSA!$J$477:$J$486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114.29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CF-4FC9-8E87-784A1A0B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PROMSA!$E$476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PROMSA!$E$477:$E$486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CF-4FC9-8E87-784A1A0B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259713187187E-2"/>
          <c:y val="0.86833177659338889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PROMSA!$V$496</c:f>
          <c:strCache>
            <c:ptCount val="1"/>
            <c:pt idx="0">
              <c:v>RED. MOYOBAMBA:  LIDERES COMUNITARIOS CAPACITADOS REALIZAN VIGILANCIA CIUDADANA PARA LA REDUCCIÓN DE LA CONTAMINACIÓN POR METALES PESADOS, SUSTANCIAS QUÍMICAS E HIDROCARBUROS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28181285893279"/>
          <c:w val="0.92397598361388322"/>
          <c:h val="0.58750256245121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PROMSA!$H$496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PROMSA!$H$497:$H$507</c:f>
              <c:numCache>
                <c:formatCode>0.00</c:formatCode>
                <c:ptCount val="11"/>
                <c:pt idx="0">
                  <c:v>25.25</c:v>
                </c:pt>
                <c:pt idx="1">
                  <c:v>0</c:v>
                </c:pt>
                <c:pt idx="2">
                  <c:v>88.24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E1F-952B-9DA48483C4C7}"/>
            </c:ext>
          </c:extLst>
        </c:ser>
        <c:ser>
          <c:idx val="2"/>
          <c:order val="2"/>
          <c:tx>
            <c:strRef>
              <c:f>PROMSA!$I$496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PROMSA!$I$497:$I$506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9-4E1F-952B-9DA48483C4C7}"/>
            </c:ext>
          </c:extLst>
        </c:ser>
        <c:ser>
          <c:idx val="3"/>
          <c:order val="3"/>
          <c:tx>
            <c:strRef>
              <c:f>PROMSA!$J$496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PROMSA!$J$497:$J$506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9-4E1F-952B-9DA48483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PROMSA!$E$496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PROMSA!$E$497:$E$506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9-4E1F-952B-9DA48483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69542769059905E-2"/>
          <c:y val="0.862387376747721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PROMSA!$V$373</c:f>
          <c:strCache>
            <c:ptCount val="1"/>
            <c:pt idx="0">
              <c:v>RED. MOYOBAMBA:  COMUNIDADES PRIORIZADAS EN EL DISTRITO QUE  ESTAN IMPLEMENTANDO LA VIGILANCIA COMUNITARIA ASOCIADA A ENFERMEDADES METAXÉNICAS Y ZOONOTICAS.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744448212761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PROMSA!$H$374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PROMSA!$H$375:$H$384</c:f>
              <c:numCache>
                <c:formatCode>0.00</c:formatCode>
                <c:ptCount val="10"/>
                <c:pt idx="0">
                  <c:v>6.53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3.33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83A-91CF-023D0109B358}"/>
            </c:ext>
          </c:extLst>
        </c:ser>
        <c:ser>
          <c:idx val="2"/>
          <c:order val="2"/>
          <c:tx>
            <c:strRef>
              <c:f>PROMSA!$I$374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PROMSA!$I$375:$I$384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83A-91CF-023D0109B358}"/>
            </c:ext>
          </c:extLst>
        </c:ser>
        <c:ser>
          <c:idx val="3"/>
          <c:order val="3"/>
          <c:tx>
            <c:strRef>
              <c:f>PROMSA!$J$374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4-483A-91CF-023D0109B35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PROMSA!$J$375:$J$384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PROMSA!$E$375:$E$384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12573043813327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PROMSA!$V$414</c:f>
          <c:strCache>
            <c:ptCount val="1"/>
            <c:pt idx="0">
              <c:v>RED. MOYOBAMBA:  DOCENTES  CAPACITADOS Y COMPROMETIDOS A DESARROLLAR ACCIONES PARA LA PROMOCION DE PRACTICAS SALUDABLES PARA LA PREVENCIÓN DE LAS ENFERMEDADES METAXENICAS Y ZOONOTICAS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747955363182799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PROMSA!$H$414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PROMSA!$H$415:$H$424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E2F-9D8A-52EAE663568F}"/>
            </c:ext>
          </c:extLst>
        </c:ser>
        <c:ser>
          <c:idx val="2"/>
          <c:order val="2"/>
          <c:tx>
            <c:strRef>
              <c:f>PROMSA!$I$414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PROMSA!$I$415:$I$424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0-4E2F-9D8A-52EAE663568F}"/>
            </c:ext>
          </c:extLst>
        </c:ser>
        <c:ser>
          <c:idx val="3"/>
          <c:order val="3"/>
          <c:tx>
            <c:strRef>
              <c:f>PROMSA!$J$414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0-4E2F-9D8A-52EAE663568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PROMSA!$J$415:$J$424</c:f>
              <c:numCache>
                <c:formatCode>0</c:formatCode>
                <c:ptCount val="10"/>
                <c:pt idx="0">
                  <c:v>299.17</c:v>
                </c:pt>
                <c:pt idx="1">
                  <c:v>0</c:v>
                </c:pt>
                <c:pt idx="2">
                  <c:v>112.9</c:v>
                </c:pt>
                <c:pt idx="3">
                  <c:v>750</c:v>
                </c:pt>
                <c:pt idx="4">
                  <c:v>566.66999999999996</c:v>
                </c:pt>
                <c:pt idx="5">
                  <c:v>233.33</c:v>
                </c:pt>
                <c:pt idx="6">
                  <c:v>1290</c:v>
                </c:pt>
                <c:pt idx="7">
                  <c:v>112.5</c:v>
                </c:pt>
                <c:pt idx="8">
                  <c:v>100</c:v>
                </c:pt>
                <c:pt idx="9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PROMSA!$E$414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PROMSA!$E$415:$E$424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PROMSA!$V$434</c:f>
          <c:strCache>
            <c:ptCount val="1"/>
            <c:pt idx="0">
              <c:v>RED. MOYOBAMBA:  FAMILIAS QUE RECIBEN SESIONES EDUCATIVAS Y DEMOSTRATIVAS EN PRÁCTICAS SALUDABLES FRENTE A LAS ENFERMEDADES NO TRASMISIBLES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6488938728629"/>
          <c:w val="0.92397598361388322"/>
          <c:h val="0.617982077252323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PROMSA!$H$435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PROMSA!$H$436:$H$445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59.64</c:v>
                </c:pt>
                <c:pt idx="6">
                  <c:v>8.67</c:v>
                </c:pt>
                <c:pt idx="7">
                  <c:v>0</c:v>
                </c:pt>
                <c:pt idx="8">
                  <c:v>0</c:v>
                </c:pt>
                <c:pt idx="9">
                  <c:v>5.71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A-4F82-8281-87F3AF00335F}"/>
            </c:ext>
          </c:extLst>
        </c:ser>
        <c:ser>
          <c:idx val="2"/>
          <c:order val="2"/>
          <c:tx>
            <c:strRef>
              <c:f>PROMSA!$I$435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PROMSA!$I$436:$I$445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A-4F82-8281-87F3AF00335F}"/>
            </c:ext>
          </c:extLst>
        </c:ser>
        <c:ser>
          <c:idx val="3"/>
          <c:order val="3"/>
          <c:tx>
            <c:strRef>
              <c:f>PROMSA!$J$435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A-4F82-8281-87F3AF00335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PROMSA!$J$436:$J$445</c:f>
              <c:numCache>
                <c:formatCode>0</c:formatCode>
                <c:ptCount val="10"/>
                <c:pt idx="0">
                  <c:v>184.12</c:v>
                </c:pt>
                <c:pt idx="1">
                  <c:v>0</c:v>
                </c:pt>
                <c:pt idx="2">
                  <c:v>401.87</c:v>
                </c:pt>
                <c:pt idx="3">
                  <c:v>111.56</c:v>
                </c:pt>
                <c:pt idx="4">
                  <c:v>524</c:v>
                </c:pt>
                <c:pt idx="5">
                  <c:v>0</c:v>
                </c:pt>
                <c:pt idx="6">
                  <c:v>0</c:v>
                </c:pt>
                <c:pt idx="7">
                  <c:v>133.33000000000001</c:v>
                </c:pt>
                <c:pt idx="8">
                  <c:v>266.86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PROMSA!$E$436:$E$445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09857728546545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PROMSA!$V$394</c:f>
          <c:strCache>
            <c:ptCount val="1"/>
            <c:pt idx="0">
              <c:v>RED. MOYOBAMBA:  MUNICIPIOS QUE IMPLEMENTAN ACCIONES PARA MEJORAR O MITIGAR LAS CONDICIONES QUE GENERAN RIESGO PARA ENFERMAR DE ENFERMEDADES METAXÉNICAS Y ZOONOTICAS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9027197985868"/>
          <c:w val="0.92397598361388322"/>
          <c:h val="0.61803678798690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PROMSA!$H$394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PROMSA!$H$395:$H$404</c:f>
              <c:numCache>
                <c:formatCode>0.00</c:formatCode>
                <c:ptCount val="10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9-4392-9CC4-307899535C79}"/>
            </c:ext>
          </c:extLst>
        </c:ser>
        <c:ser>
          <c:idx val="2"/>
          <c:order val="2"/>
          <c:tx>
            <c:strRef>
              <c:f>PROMSA!$I$394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PROMSA!$I$395:$I$404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9-4392-9CC4-307899535C79}"/>
            </c:ext>
          </c:extLst>
        </c:ser>
        <c:ser>
          <c:idx val="3"/>
          <c:order val="3"/>
          <c:tx>
            <c:strRef>
              <c:f>PROMSA!$J$394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9-4392-9CC4-307899535C7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PROMSA!$J$395:$J$404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PROMSA!$E$395:$E$404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PROMSA!$V$518</c:f>
          <c:strCache>
            <c:ptCount val="1"/>
            <c:pt idx="0">
              <c:v>RED. MOYOBAMBA:  FUNCIONARIOS MUNICIPALES SENSIBILIZADOS PARA LA PROMOCIÓN DE PRACTICAS Y ENTORNOS SALUDABLES PARA LA PREVENCIÓN DEL CÁNCER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1496730868116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PROMSA!$H$518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PROMSA!$H$519:$H$528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A20-A8E4-AFFC98B499BE}"/>
            </c:ext>
          </c:extLst>
        </c:ser>
        <c:ser>
          <c:idx val="2"/>
          <c:order val="2"/>
          <c:tx>
            <c:strRef>
              <c:f>PROMSA!$I$518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PROMSA!$I$519:$I$528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A20-A8E4-AFFC98B499BE}"/>
            </c:ext>
          </c:extLst>
        </c:ser>
        <c:ser>
          <c:idx val="3"/>
          <c:order val="3"/>
          <c:tx>
            <c:strRef>
              <c:f>PROMSA!$J$518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PROMSA!$J$519:$J$528</c:f>
              <c:numCache>
                <c:formatCode>0</c:formatCode>
                <c:ptCount val="10"/>
                <c:pt idx="0">
                  <c:v>242.31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200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6-4A20-A8E4-AFFC98B4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PROMSA!$E$518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PROMSA!$E$519:$E$528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A20-A8E4-AFFC98B4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05897693261728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PROMSA!$V$291</c:f>
          <c:strCache>
            <c:ptCount val="1"/>
            <c:pt idx="0">
              <c:v>RED. MOYOBAMBA:  COMUNIDADES CON LIDERES CAPACITADOS DESARROLLAN VIGILANCIA COMUNITARIA EN FAVOR DE ENTORNOS Y PRÁCTICAS SALUDABLES Y LA PREVENCIÓN DE LA TUBERCULOSIS,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164430804558051"/>
          <c:w val="0.92397598361388322"/>
          <c:h val="0.58190621374923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PROMSA!$H$292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PROMSA!$H$293:$H$302</c:f>
              <c:numCache>
                <c:formatCode>0.00</c:formatCode>
                <c:ptCount val="10"/>
                <c:pt idx="0">
                  <c:v>46.15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C-490F-9499-69C5EBFF14B5}"/>
            </c:ext>
          </c:extLst>
        </c:ser>
        <c:ser>
          <c:idx val="2"/>
          <c:order val="2"/>
          <c:tx>
            <c:strRef>
              <c:f>PROMSA!$I$292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PROMSA!$I$293:$I$302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C-490F-9499-69C5EBFF14B5}"/>
            </c:ext>
          </c:extLst>
        </c:ser>
        <c:ser>
          <c:idx val="3"/>
          <c:order val="3"/>
          <c:tx>
            <c:strRef>
              <c:f>PROMSA!$J$292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C-490F-9499-69C5EBFF14B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PROMSA!$J$293:$J$302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PROMSA!$E$292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D-4E7B-91FF-0F4ECAF758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D-4E7B-91FF-0F4ECAF758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D-4E7B-91FF-0F4ECAF758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D-4E7B-91FF-0F4ECAF758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D-4E7B-91FF-0F4ECAF758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D-4E7B-91FF-0F4ECAF758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D-4E7B-91FF-0F4ECAF758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D-4E7B-91FF-0F4ECAF758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D-4E7B-91FF-0F4ECAF758D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16D-4E7B-91FF-0F4ECAF75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PROMSA!$E$293:$E$302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37729862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FAMILIAS CON NIÑOS (AS) MENORES DE 12 MESES Y GESTANTES RECIBEN ACOMPAÑAMIENTO A TRAVÉS DE GRUPOS DE APOYO COMUNAL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60763018645642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39.99</c:v>
                </c:pt>
                <c:pt idx="1">
                  <c:v>0</c:v>
                </c:pt>
                <c:pt idx="2">
                  <c:v>81.13</c:v>
                </c:pt>
                <c:pt idx="3">
                  <c:v>58.54</c:v>
                </c:pt>
                <c:pt idx="4">
                  <c:v>0</c:v>
                </c:pt>
                <c:pt idx="5">
                  <c:v>0</c:v>
                </c:pt>
                <c:pt idx="6">
                  <c:v>8.07</c:v>
                </c:pt>
                <c:pt idx="7">
                  <c:v>0</c:v>
                </c:pt>
                <c:pt idx="8">
                  <c:v>82.18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D-498F-833E-60282D2AFB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D-498F-833E-60282D2AFB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D-498F-833E-60282D2AFB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D-498F-833E-60282D2AFB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D-498F-833E-60282D2AFB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D-498F-833E-60282D2AFB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D-498F-833E-60282D2AFB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D-498F-833E-60282D2AFB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D-498F-833E-60282D2AFB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2DD-498F-833E-60282D2AF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7385686200381363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PROMSA!$V$312</c:f>
          <c:strCache>
            <c:ptCount val="1"/>
            <c:pt idx="0">
              <c:v>RED. MOYOBAMBA:  MUNICIPIOS QUE IMPLEMENTAN ACCIONES PARA MEJORAR O MITIGAR LAS CONDICIONES QUE GENERAN RIESGO PARA ENFERMAR DE TUBERCULOSIS Y VIH/SIDA SEGÚN DISTRITOS/ PROVINCIAS PRIORIZADOS.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3301390080736"/>
          <c:w val="0.92397598361388322"/>
          <c:h val="0.590422244772106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PROMSA!$H$312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PROMSA!$H$313:$H$322</c:f>
              <c:numCache>
                <c:formatCode>0.00</c:formatCode>
                <c:ptCount val="10"/>
                <c:pt idx="0">
                  <c:v>66.67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641-AFEC-891D7F862E8E}"/>
            </c:ext>
          </c:extLst>
        </c:ser>
        <c:ser>
          <c:idx val="2"/>
          <c:order val="2"/>
          <c:tx>
            <c:strRef>
              <c:f>PROMSA!$I$312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PROMSA!$I$313:$I$322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B-4641-AFEC-891D7F862E8E}"/>
            </c:ext>
          </c:extLst>
        </c:ser>
        <c:ser>
          <c:idx val="3"/>
          <c:order val="3"/>
          <c:tx>
            <c:strRef>
              <c:f>PROMSA!$J$312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PROMSA!$J$313:$J$322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PROMSA!$E$312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4-49EE-838B-A3E1756577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9EE-838B-A3E1756577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4-49EE-838B-A3E1756577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4-49EE-838B-A3E1756577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4-49EE-838B-A3E1756577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4-49EE-838B-A3E1756577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4-49EE-838B-A3E1756577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4-49EE-838B-A3E1756577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4-49EE-838B-A3E17565778A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0F4-49EE-838B-A3E175657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PROMSA!$E$313:$E$322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6376599928331296E-2"/>
          <c:y val="0.8683315877112555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PROMSA!$V$332</c:f>
          <c:strCache>
            <c:ptCount val="1"/>
            <c:pt idx="0">
              <c:v>RED. MOYOBAMBA:  FAMILIAS QUE RECIBEN SESIONES DEMOSTRATIVAS PARA LA PREVENCION Y CONTROL DE ENFERMEDADES METAXENICAS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039536284192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PROMSA!$H$332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PROMSA!$H$333:$H$342</c:f>
              <c:numCache>
                <c:formatCode>0.00</c:formatCode>
                <c:ptCount val="10"/>
                <c:pt idx="0">
                  <c:v>57.21</c:v>
                </c:pt>
                <c:pt idx="1">
                  <c:v>0</c:v>
                </c:pt>
                <c:pt idx="2">
                  <c:v>70.28</c:v>
                </c:pt>
                <c:pt idx="3">
                  <c:v>0</c:v>
                </c:pt>
                <c:pt idx="4">
                  <c:v>30.02</c:v>
                </c:pt>
                <c:pt idx="5">
                  <c:v>49.79</c:v>
                </c:pt>
                <c:pt idx="6">
                  <c:v>44.83</c:v>
                </c:pt>
                <c:pt idx="7">
                  <c:v>15.61</c:v>
                </c:pt>
                <c:pt idx="8">
                  <c:v>0</c:v>
                </c:pt>
                <c:pt idx="9">
                  <c:v>22.35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36B-B3FE-74231FCDFE61}"/>
            </c:ext>
          </c:extLst>
        </c:ser>
        <c:ser>
          <c:idx val="2"/>
          <c:order val="2"/>
          <c:tx>
            <c:strRef>
              <c:f>PROMSA!$I$332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PROMSA!$I$333:$I$342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98.54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4-436B-B3FE-74231FCDFE61}"/>
            </c:ext>
          </c:extLst>
        </c:ser>
        <c:ser>
          <c:idx val="3"/>
          <c:order val="3"/>
          <c:tx>
            <c:strRef>
              <c:f>PROMSA!$J$332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PROMSA!$J$333:$J$342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101.86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E-455C-B005-3933971BFC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E-455C-B005-3933971BFC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E-455C-B005-3933971BFC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E-455C-B005-3933971BFC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E-455C-B005-3933971BFC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E-455C-B005-3933971BFC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E-455C-B005-3933971BFC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E-455C-B005-3933971BFC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E-455C-B005-3933971BFCA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D3E-455C-B005-3933971BF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PROMSA!$E$333:$E$342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678915289173370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PROMSA!$V$209</c:f>
          <c:strCache>
            <c:ptCount val="1"/>
            <c:pt idx="0">
              <c:v>RED. MOYOBAMBA:  PROMOTORES EDUCATIVOS CAPACITADOS PARA LA PROMOCIÓN DEL CUIDADO INFANTIL, LACTANCIA MATERNA EXCLUSIVA Y LA ADECUADA ALIMENTACIÓN Y PROTECCIÓN DEL MENOR DE 36 MESES A FAMILIAS DEL PRONOEI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100618200012243"/>
          <c:w val="0.92397598361388322"/>
          <c:h val="0.598782071263011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PROMSA!$H$210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PROMSA!$H$211:$H$220</c:f>
              <c:numCache>
                <c:formatCode>0.00</c:formatCode>
                <c:ptCount val="10"/>
                <c:pt idx="0">
                  <c:v>70.680000000000007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0</c:v>
                </c:pt>
                <c:pt idx="5">
                  <c:v>0</c:v>
                </c:pt>
                <c:pt idx="6">
                  <c:v>72.92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F-48F6-BB3A-D17F881A11CB}"/>
            </c:ext>
          </c:extLst>
        </c:ser>
        <c:ser>
          <c:idx val="2"/>
          <c:order val="2"/>
          <c:tx>
            <c:strRef>
              <c:f>PROMSA!$I$210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F-48F6-BB3A-D17F881A11CB}"/>
            </c:ext>
          </c:extLst>
        </c:ser>
        <c:ser>
          <c:idx val="3"/>
          <c:order val="3"/>
          <c:tx>
            <c:strRef>
              <c:f>PROMSA!$J$210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8F6-BB3A-D17F881A11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PROMSA!$J$211:$J$220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124.14</c:v>
                </c:pt>
                <c:pt idx="3">
                  <c:v>0</c:v>
                </c:pt>
                <c:pt idx="4">
                  <c:v>0</c:v>
                </c:pt>
                <c:pt idx="5">
                  <c:v>107.69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1-4B5D-B4D1-BB679A8C61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1-4B5D-B4D1-BB679A8C61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1-4B5D-B4D1-BB679A8C61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1-4B5D-B4D1-BB679A8C61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1-4B5D-B4D1-BB679A8C61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1-4B5D-B4D1-BB679A8C61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1-4B5D-B4D1-BB679A8C61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1-4B5D-B4D1-BB679A8C61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1-4B5D-B4D1-BB679A8C610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11-4B5D-B4D1-BB679A8C6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PROMSA!$E$211:$E$220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67899777582173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PROMSA!$V$250</c:f>
          <c:strCache>
            <c:ptCount val="1"/>
            <c:pt idx="0">
              <c:v>RED. MOYOBAMBA:  FAMILIAS QUE RECIBEN SESIÓN EDUCATIVA Y DEMOSTRATIVA PARA PROMOVER PRÁCTICAS Y GENERAR ENTORNOS SALUDABLES PARA CONTRIBUIR A LA DISMINUCIÓN DE LA TUBERCULOSIS ,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471888091457827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PROMSA!$H$251:$H$260</c:f>
              <c:numCache>
                <c:formatCode>0.00</c:formatCode>
                <c:ptCount val="10"/>
                <c:pt idx="0">
                  <c:v>87.97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64.959999999999994</c:v>
                </c:pt>
                <c:pt idx="5">
                  <c:v>66.88</c:v>
                </c:pt>
                <c:pt idx="6">
                  <c:v>70.16</c:v>
                </c:pt>
                <c:pt idx="7">
                  <c:v>88.94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FE3-BB5D-53D1493CB430}"/>
            </c:ext>
          </c:extLst>
        </c:ser>
        <c:ser>
          <c:idx val="2"/>
          <c:order val="2"/>
          <c:tx>
            <c:strRef>
              <c:f>PROMSA!$I$250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PROMSA!$I$251:$I$260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FE3-BB5D-53D1493CB430}"/>
            </c:ext>
          </c:extLst>
        </c:ser>
        <c:ser>
          <c:idx val="3"/>
          <c:order val="3"/>
          <c:tx>
            <c:strRef>
              <c:f>PROMSA!$J$250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FE3-BB5D-53D1493CB43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PROMSA!$J$251:$J$260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110.89</c:v>
                </c:pt>
                <c:pt idx="3">
                  <c:v>143.75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103.89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C-45AA-AB0B-9560CDC84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C-45AA-AB0B-9560CDC84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5AA-AB0B-9560CDC84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C-45AA-AB0B-9560CDC84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5AA-AB0B-9560CDC84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C-45AA-AB0B-9560CDC84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C-45AA-AB0B-9560CDC84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1C-45AA-AB0B-9560CDC84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C-45AA-AB0B-9560CDC8487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41C-45AA-AB0B-9560CDC84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PROMSA!$E$251:$E$260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2297810795135953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PROMSA!$V$270</c:f>
          <c:strCache>
            <c:ptCount val="1"/>
            <c:pt idx="0">
              <c:v>RED. MOYOBAMBA:  DOCENTES CAPACITADOS DESARROLLAN ACCIONES PARA LA PROMOCIÓN DE PRÁCTICAS SALUDABLES Y LA PREVENCIÓN DE LA TUBERCULOSIS, 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10490731762016"/>
          <c:w val="0.92397598361388322"/>
          <c:h val="0.60970214807882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PROMSA!$H$271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PROMSA!$H$272:$H$281</c:f>
              <c:numCache>
                <c:formatCode>0.00</c:formatCode>
                <c:ptCount val="10"/>
                <c:pt idx="0">
                  <c:v>88.89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50.54</c:v>
                </c:pt>
                <c:pt idx="6">
                  <c:v>0</c:v>
                </c:pt>
                <c:pt idx="7">
                  <c:v>79.17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8-43E7-8E07-6CEE7F572E2F}"/>
            </c:ext>
          </c:extLst>
        </c:ser>
        <c:ser>
          <c:idx val="2"/>
          <c:order val="2"/>
          <c:tx>
            <c:strRef>
              <c:f>PROMSA!$I$271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PROMSA!$I$272:$I$281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8-43E7-8E07-6CEE7F572E2F}"/>
            </c:ext>
          </c:extLst>
        </c:ser>
        <c:ser>
          <c:idx val="3"/>
          <c:order val="3"/>
          <c:tx>
            <c:strRef>
              <c:f>PROMSA!$J$271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8-43E7-8E07-6CEE7F572E2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PROMSA!$J$272:$J$281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107.41</c:v>
                </c:pt>
                <c:pt idx="3">
                  <c:v>135.71</c:v>
                </c:pt>
                <c:pt idx="4">
                  <c:v>142.31</c:v>
                </c:pt>
                <c:pt idx="5">
                  <c:v>0</c:v>
                </c:pt>
                <c:pt idx="6">
                  <c:v>117.82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PROMSA!$E$271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5-4A91-9F8E-9E7FB83AB8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5-4A91-9F8E-9E7FB83AB8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5-4A91-9F8E-9E7FB83AB8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5-4A91-9F8E-9E7FB83AB8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5-4A91-9F8E-9E7FB83AB8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5-4A91-9F8E-9E7FB83AB8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5-4A91-9F8E-9E7FB83AB8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5-4A91-9F8E-9E7FB83AB8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5-4A91-9F8E-9E7FB83AB8E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075-4A91-9F8E-9E7FB83AB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PROMSA!$E$272:$E$281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7457659754154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PROMSA!$V$230</c:f>
          <c:strCache>
            <c:ptCount val="1"/>
            <c:pt idx="0">
              <c:v>RED. MOYOBAMBA:  FAMILIAS QUE RECIBEN CONSEJERÍA A TRAVÉS DE LA VISITA DOMICILIARIA PARA PROMOVER PRÁCTICAS Y ENTORNOS SALUDABLES PARA CONTRIBUIR A LA DISMINUCIÓN DE LA TUBERCULOSIS,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7663836252702"/>
          <c:w val="0.92397598361388322"/>
          <c:h val="0.606988299476675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PROMSA!$H$230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PROMSA!$H$231:$H$240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87.96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F-4C42-80C5-E80092A58CD2}"/>
            </c:ext>
          </c:extLst>
        </c:ser>
        <c:ser>
          <c:idx val="2"/>
          <c:order val="2"/>
          <c:tx>
            <c:strRef>
              <c:f>PROMSA!$I$230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99.54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F-4C42-80C5-E80092A58CD2}"/>
            </c:ext>
          </c:extLst>
        </c:ser>
        <c:ser>
          <c:idx val="3"/>
          <c:order val="3"/>
          <c:tx>
            <c:strRef>
              <c:f>PROMSA!$J$230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F-4C42-80C5-E80092A58C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PROMSA!$J$231:$J$240</c:f>
              <c:numCache>
                <c:formatCode>0</c:formatCode>
                <c:ptCount val="10"/>
                <c:pt idx="0">
                  <c:v>110.96</c:v>
                </c:pt>
                <c:pt idx="1">
                  <c:v>0</c:v>
                </c:pt>
                <c:pt idx="2">
                  <c:v>0</c:v>
                </c:pt>
                <c:pt idx="3">
                  <c:v>178.13</c:v>
                </c:pt>
                <c:pt idx="4">
                  <c:v>122.44</c:v>
                </c:pt>
                <c:pt idx="5">
                  <c:v>111.04</c:v>
                </c:pt>
                <c:pt idx="6">
                  <c:v>245.97</c:v>
                </c:pt>
                <c:pt idx="7">
                  <c:v>0</c:v>
                </c:pt>
                <c:pt idx="8">
                  <c:v>166.67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0-4C7A-9DD3-E6382FD86E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0-4C7A-9DD3-E6382FD86E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0-4C7A-9DD3-E6382FD86E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0-4C7A-9DD3-E6382FD86E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0-4C7A-9DD3-E6382FD86E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0-4C7A-9DD3-E6382FD86E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0-4C7A-9DD3-E6382FD86E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0-4C7A-9DD3-E6382FD86E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0-4C7A-9DD3-E6382FD86E5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F30-4C7A-9DD3-E6382FD86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PROMSA!$E$231:$E$240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PROMSA!$V$354</c:f>
          <c:strCache>
            <c:ptCount val="1"/>
            <c:pt idx="0">
              <c:v>RED. MOYOBAMBA:  FAMILIAS QUE RECIBEN SESIONES EDUCATIVAS  PARA LA PREVENCION Y CONTROL DE ENFERMEDADES  ZOONOTICAS.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25078073185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PROMSA!$H$354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PROMSA!$H$355:$H$364</c:f>
              <c:numCache>
                <c:formatCode>0.00</c:formatCode>
                <c:ptCount val="10"/>
                <c:pt idx="0">
                  <c:v>36.25</c:v>
                </c:pt>
                <c:pt idx="1">
                  <c:v>0</c:v>
                </c:pt>
                <c:pt idx="2">
                  <c:v>58.33</c:v>
                </c:pt>
                <c:pt idx="3">
                  <c:v>87.38</c:v>
                </c:pt>
                <c:pt idx="4">
                  <c:v>21.01</c:v>
                </c:pt>
                <c:pt idx="5">
                  <c:v>0</c:v>
                </c:pt>
                <c:pt idx="6">
                  <c:v>4.08</c:v>
                </c:pt>
                <c:pt idx="7">
                  <c:v>9.52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6-4FBA-926D-B39769B83542}"/>
            </c:ext>
          </c:extLst>
        </c:ser>
        <c:ser>
          <c:idx val="2"/>
          <c:order val="2"/>
          <c:tx>
            <c:strRef>
              <c:f>PROMSA!$I$354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PROMSA!$I$355:$I$364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6-4FBA-926D-B39769B83542}"/>
            </c:ext>
          </c:extLst>
        </c:ser>
        <c:ser>
          <c:idx val="3"/>
          <c:order val="3"/>
          <c:tx>
            <c:strRef>
              <c:f>PROMSA!$J$354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PROMSA!$J$355:$J$365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105.49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PROMSA!$E$354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PROMSA!$E$355:$E$364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8842199244415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PROMSA!$V$578</c:f>
          <c:strCache>
            <c:ptCount val="1"/>
            <c:pt idx="0">
              <c:v>RED. MOYOBAMBA:  MADRES, PADRES Y CUIDADORES/AS CON APOYO EN ESTRATEGIAS DE CRIANZA Y CONOCIMIENTOS SOBRE EL DESARROLLO INFANTIL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68442675745708"/>
          <c:w val="0.92397598361388322"/>
          <c:h val="0.5983761823946079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PROMSA!$H$579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PROMSA!$H$580:$H$589</c:f>
              <c:numCache>
                <c:formatCode>0.00</c:formatCode>
                <c:ptCount val="10"/>
                <c:pt idx="0">
                  <c:v>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12.04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D-4571-AA91-D5E031381ED0}"/>
            </c:ext>
          </c:extLst>
        </c:ser>
        <c:ser>
          <c:idx val="2"/>
          <c:order val="2"/>
          <c:tx>
            <c:strRef>
              <c:f>PROMSA!$I$579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PROMSA!$I$580:$I$589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D-4571-AA91-D5E031381ED0}"/>
            </c:ext>
          </c:extLst>
        </c:ser>
        <c:ser>
          <c:idx val="3"/>
          <c:order val="3"/>
          <c:tx>
            <c:strRef>
              <c:f>PROMSA!$J$579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D-4571-AA91-D5E031381ED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PROMSA!$J$580:$J$589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D-4571-AA91-D5E03138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PROMSA!$E$579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PROMSA!$E$580:$E$589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D-4571-AA91-D5E03138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PROMSA!$V$599</c:f>
          <c:strCache>
            <c:ptCount val="1"/>
            <c:pt idx="0">
              <c:v>RED. MOYOBAMBA:  PAREJAS CON CONSEJERÍA EN LA PROMOCIÓN DE UNA CONVIVENCIA SALUDABLE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1804758273162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PROMSA!$H$599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PROMSA!$H$600:$H$609</c:f>
              <c:numCache>
                <c:formatCode>0.00</c:formatCode>
                <c:ptCount val="10"/>
                <c:pt idx="0">
                  <c:v>11.46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A-4E55-8FC5-68263AB2929B}"/>
            </c:ext>
          </c:extLst>
        </c:ser>
        <c:ser>
          <c:idx val="2"/>
          <c:order val="2"/>
          <c:tx>
            <c:strRef>
              <c:f>PROMSA!$I$599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PROMSA!$I$600:$I$609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A-4E55-8FC5-68263AB2929B}"/>
            </c:ext>
          </c:extLst>
        </c:ser>
        <c:ser>
          <c:idx val="3"/>
          <c:order val="3"/>
          <c:tx>
            <c:strRef>
              <c:f>PROMSA!$J$599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PROMSA!$J$600:$J$609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120.37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CA-4E55-8FC5-68263AB2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PROMSA!$E$599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PROMSA!$E$600:$E$609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A-4E55-8FC5-68263AB2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6833177659338889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PROMSA!$V$619</c:f>
          <c:strCache>
            <c:ptCount val="1"/>
            <c:pt idx="0">
              <c:v>RED. MOYOBAMBA:  LÍDERES ADOLESCENTES PROMUEVEN LA SALUD MENTAL EN SU COMUNIDAD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287612558242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PROMSA!$H$619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PROMSA!$H$620:$H$629</c:f>
              <c:numCache>
                <c:formatCode>0.00</c:formatCode>
                <c:ptCount val="10"/>
                <c:pt idx="0">
                  <c:v>9.76</c:v>
                </c:pt>
                <c:pt idx="1">
                  <c:v>0</c:v>
                </c:pt>
                <c:pt idx="2">
                  <c:v>33.33</c:v>
                </c:pt>
                <c:pt idx="3">
                  <c:v>0</c:v>
                </c:pt>
                <c:pt idx="4">
                  <c:v>0</c:v>
                </c:pt>
                <c:pt idx="5">
                  <c:v>16.670000000000002</c:v>
                </c:pt>
                <c:pt idx="6">
                  <c:v>0</c:v>
                </c:pt>
                <c:pt idx="7">
                  <c:v>0</c:v>
                </c:pt>
                <c:pt idx="8">
                  <c:v>7.69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6-4F18-A453-56CAEDF38FB7}"/>
            </c:ext>
          </c:extLst>
        </c:ser>
        <c:ser>
          <c:idx val="2"/>
          <c:order val="2"/>
          <c:tx>
            <c:strRef>
              <c:f>PROMSA!$I$619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PROMSA!$I$620:$I$629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6-4F18-A453-56CAEDF38FB7}"/>
            </c:ext>
          </c:extLst>
        </c:ser>
        <c:ser>
          <c:idx val="3"/>
          <c:order val="3"/>
          <c:tx>
            <c:strRef>
              <c:f>PROMSA!$J$619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PROMSA!$J$620:$J$629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6-4F18-A453-56CAEDF3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PROMSA!$E$619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PROMSA!$E$620:$E$629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A6-4F18-A453-56CAEDF3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3.0266665189288295E-2"/>
          <c:y val="0.86789150028972484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COMITÉS MULTISECTORIALES CAPACITADOS PARA LA PROMOCIÓN DEL CUIDADO INFANTIL, LACTANCIA  MATERNA EXCLUSIVA Y LA ADECUADA ALIMENTACIÓN Y PROTECCIÓN DEL MENOR DE 36 MESES EN SU DISTRITO.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52975108793119"/>
          <c:w val="0.92397598361388322"/>
          <c:h val="0.609519056619228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PROMSA!$H$169:$H$178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PROMSA!$I$169:$I$178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PROMSA!$J$169:$J$178</c:f>
              <c:numCache>
                <c:formatCode>0</c:formatCode>
                <c:ptCount val="10"/>
                <c:pt idx="0">
                  <c:v>512.5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800</c:v>
                </c:pt>
                <c:pt idx="5">
                  <c:v>0</c:v>
                </c:pt>
                <c:pt idx="6">
                  <c:v>2000</c:v>
                </c:pt>
                <c:pt idx="7">
                  <c:v>1000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4-4971-ADFC-53CE396756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4-4971-ADFC-53CE396756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4-4971-ADFC-53CE396756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4-4971-ADFC-53CE396756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4-4971-ADFC-53CE396756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4-4971-ADFC-53CE396756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4-4971-ADFC-53CE396756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4-4971-ADFC-53CE396756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4-4971-ADFC-53CE396756C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424-4971-ADFC-53CE39675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PROMSA!$E$169:$E$178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761476856027297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PROMSA!$V$537</c:f>
          <c:strCache>
            <c:ptCount val="1"/>
            <c:pt idx="0">
              <c:v>RED. MOYOBAMBA:  DOCENTES  CAPACITADOS PARA LA PROMOCIÓN DE PRACTICAS Y ENTORNOS SALUDABLES PARA LA PREVENCIÓN DEL CÁNCER .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5484461107987"/>
          <c:w val="0.92397598361388322"/>
          <c:h val="0.6041956138779669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PROMSA!$H$537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PROMSA!$H$538:$H$547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53.85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4-4D98-95F9-97FF9BC0776F}"/>
            </c:ext>
          </c:extLst>
        </c:ser>
        <c:ser>
          <c:idx val="2"/>
          <c:order val="2"/>
          <c:tx>
            <c:strRef>
              <c:f>PROMSA!$I$537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PROMSA!$I$538:$I$547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4-4D98-95F9-97FF9BC0776F}"/>
            </c:ext>
          </c:extLst>
        </c:ser>
        <c:ser>
          <c:idx val="3"/>
          <c:order val="3"/>
          <c:tx>
            <c:strRef>
              <c:f>PROMSA!$J$537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4-4D98-95F9-97FF9BC0776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PROMSA!$J$538:$J$547</c:f>
              <c:numCache>
                <c:formatCode>0</c:formatCode>
                <c:ptCount val="10"/>
                <c:pt idx="0">
                  <c:v>117.07</c:v>
                </c:pt>
                <c:pt idx="1">
                  <c:v>0</c:v>
                </c:pt>
                <c:pt idx="2">
                  <c:v>124.72</c:v>
                </c:pt>
                <c:pt idx="3">
                  <c:v>214.29</c:v>
                </c:pt>
                <c:pt idx="4">
                  <c:v>0</c:v>
                </c:pt>
                <c:pt idx="5">
                  <c:v>117.07</c:v>
                </c:pt>
                <c:pt idx="6">
                  <c:v>115</c:v>
                </c:pt>
                <c:pt idx="7">
                  <c:v>166.67</c:v>
                </c:pt>
                <c:pt idx="8">
                  <c:v>110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4-4D98-95F9-97FF9BC0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PROMSA!$E$537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PROMSA!$E$538:$E$547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4-4D98-95F9-97FF9BC0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PROMSA!$V$557</c:f>
          <c:strCache>
            <c:ptCount val="1"/>
            <c:pt idx="0">
              <c:v>RED. MOYOBAMBA:  FAMILIAS SENSIBILIZADAS PARA LA PROMOCIÓN DE PRÁCTICAS Y ENTORNOS SALUDABLES PARA LA PREVENCIÓN DEL CÁNCER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66499218175276"/>
          <c:w val="0.92397598361388322"/>
          <c:h val="0.584861830545603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PROMSA!$H$558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PROMSA!$H$559:$H$568</c:f>
              <c:numCache>
                <c:formatCode>0.00</c:formatCode>
                <c:ptCount val="10"/>
                <c:pt idx="0">
                  <c:v>62.97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84.31</c:v>
                </c:pt>
                <c:pt idx="5">
                  <c:v>7.29</c:v>
                </c:pt>
                <c:pt idx="6">
                  <c:v>18.739999999999998</c:v>
                </c:pt>
                <c:pt idx="7">
                  <c:v>83.21</c:v>
                </c:pt>
                <c:pt idx="8">
                  <c:v>0</c:v>
                </c:pt>
                <c:pt idx="9">
                  <c:v>15.63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E-47B5-BD5E-DA9DD0C9A4E8}"/>
            </c:ext>
          </c:extLst>
        </c:ser>
        <c:ser>
          <c:idx val="2"/>
          <c:order val="2"/>
          <c:tx>
            <c:strRef>
              <c:f>PROMSA!$I$558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PROMSA!$I$559:$I$568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E-47B5-BD5E-DA9DD0C9A4E8}"/>
            </c:ext>
          </c:extLst>
        </c:ser>
        <c:ser>
          <c:idx val="3"/>
          <c:order val="3"/>
          <c:tx>
            <c:strRef>
              <c:f>PROMSA!$J$558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E-47B5-BD5E-DA9DD0C9A4E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PROMSA!$J$559:$J$568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106.1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102.99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E-47B5-BD5E-DA9DD0C9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PROMSA!$E$558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PROMSA!$E$559:$E$568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8E-47B5-BD5E-DA9DD0C9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27057111779746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PROMSA!$V$641</c:f>
          <c:strCache>
            <c:ptCount val="1"/>
            <c:pt idx="0">
              <c:v>RED. MOYOBAMBA:  AGENTES COMUNITARIOS DE SALUD REALIZAN VIGILANCIA CIUDADANA PARA REDUCIR LA VIOLENCIA FÍSICA CAUSADA POR LA PAREJA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00357518656773"/>
          <c:w val="0.92397598361388322"/>
          <c:h val="0.603988631140641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PROMSA!$H$641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PROMSA!$H$642:$H$651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46.15</c:v>
                </c:pt>
                <c:pt idx="5">
                  <c:v>57.14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4-40A4-8FEB-C1FA89E019B8}"/>
            </c:ext>
          </c:extLst>
        </c:ser>
        <c:ser>
          <c:idx val="2"/>
          <c:order val="2"/>
          <c:tx>
            <c:strRef>
              <c:f>PROMSA!$I$641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PROMSA!$I$642:$I$651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4-40A4-8FEB-C1FA89E019B8}"/>
            </c:ext>
          </c:extLst>
        </c:ser>
        <c:ser>
          <c:idx val="3"/>
          <c:order val="3"/>
          <c:tx>
            <c:strRef>
              <c:f>PROMSA!$J$641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PROMSA!$J$642:$J$651</c:f>
              <c:numCache>
                <c:formatCode>0</c:formatCode>
                <c:ptCount val="10"/>
                <c:pt idx="0">
                  <c:v>102.65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137.5</c:v>
                </c:pt>
                <c:pt idx="8">
                  <c:v>200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4-40A4-8FEB-C1FA89E01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PROMSA!$E$641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PROMSA!$E$642:$E$651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B4-40A4-8FEB-C1FA89E01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66700455050469E-2"/>
          <c:y val="0.8705897693261728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'ITS-VIH'!$V$66</c:f>
          <c:strCache>
            <c:ptCount val="1"/>
            <c:pt idx="0">
              <c:v>RED. MOYOBAMBA:  TASA DE INCIDENCIA CASOS  DE VIH-SIDA CONFIRMADOS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174761147702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'ITS-VIH'!$I$66</c:f>
              <c:strCache>
                <c:ptCount val="1"/>
                <c:pt idx="0">
                  <c:v>Indice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20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'ITS-VIH'!$E$67:$E$76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81486279600349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0858180230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50.84</c:v>
                </c:pt>
                <c:pt idx="6">
                  <c:v>73.09</c:v>
                </c:pt>
                <c:pt idx="7">
                  <c:v>55.82</c:v>
                </c:pt>
                <c:pt idx="8">
                  <c:v>0</c:v>
                </c:pt>
                <c:pt idx="9">
                  <c:v>49.28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94.93</c:v>
                </c:pt>
                <c:pt idx="1">
                  <c:v>0</c:v>
                </c:pt>
                <c:pt idx="2">
                  <c:v>98.8</c:v>
                </c:pt>
                <c:pt idx="3">
                  <c:v>0</c:v>
                </c:pt>
                <c:pt idx="4">
                  <c:v>98.51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102.61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5-411A-8C64-D574EEFB38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5-411A-8C64-D574EEFB38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5-411A-8C64-D574EEFB38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5-411A-8C64-D574EEFB38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5-411A-8C64-D574EEFB38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5-411A-8C64-D574EEFB38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5-411A-8C64-D574EEFB38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5-411A-8C64-D574EEFB38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5-411A-8C64-D574EEFB388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35-411A-8C64-D574EEFB3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833181960222327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F-4E6B-88C3-37DF109D58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F-4E6B-88C3-37DF109D58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F-4E6B-88C3-37DF109D58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F-4E6B-88C3-37DF109D58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F-4E6B-88C3-37DF109D58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F-4E6B-88C3-37DF109D58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F-4E6B-88C3-37DF109D58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F-4E6B-88C3-37DF109D58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F-4E6B-88C3-37DF109D584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06F-4E6B-88C3-37DF109D5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2143466432036"/>
          <c:w val="0.92397598361388322"/>
          <c:h val="0.652669922369896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51.16</c:v>
                </c:pt>
                <c:pt idx="6">
                  <c:v>73.83</c:v>
                </c:pt>
                <c:pt idx="7">
                  <c:v>55.82</c:v>
                </c:pt>
                <c:pt idx="8">
                  <c:v>0</c:v>
                </c:pt>
                <c:pt idx="9">
                  <c:v>56.46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100.52</c:v>
                </c:pt>
                <c:pt idx="1">
                  <c:v>0</c:v>
                </c:pt>
                <c:pt idx="2">
                  <c:v>103.42</c:v>
                </c:pt>
                <c:pt idx="3">
                  <c:v>100.28</c:v>
                </c:pt>
                <c:pt idx="4">
                  <c:v>113.76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105.8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1-43F7-9C09-33CEEF2A0F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1-43F7-9C09-33CEEF2A0F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1-43F7-9C09-33CEEF2A0F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1-43F7-9C09-33CEEF2A0F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1-43F7-9C09-33CEEF2A0F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1-43F7-9C09-33CEEF2A0F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1-43F7-9C09-33CEEF2A0F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1-43F7-9C09-33CEEF2A0F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1-43F7-9C09-33CEEF2A0FF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4C1-43F7-9C09-33CEEF2A0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8228466854487225E-2"/>
          <c:y val="0.8805887775166061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COBERTURA DE CASOS CON LEISHMANIASIS TRATADOS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62.69</c:v>
                </c:pt>
                <c:pt idx="1">
                  <c:v>0</c:v>
                </c:pt>
                <c:pt idx="2">
                  <c:v>81.819999999999993</c:v>
                </c:pt>
                <c:pt idx="3">
                  <c:v>50</c:v>
                </c:pt>
                <c:pt idx="4">
                  <c:v>75</c:v>
                </c:pt>
                <c:pt idx="5">
                  <c:v>55.56</c:v>
                </c:pt>
                <c:pt idx="6">
                  <c:v>20</c:v>
                </c:pt>
                <c:pt idx="7">
                  <c:v>66.67</c:v>
                </c:pt>
                <c:pt idx="8">
                  <c:v>69.23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F-4046-9377-36D7963344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F-4046-9377-36D7963344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F-4046-9377-36D7963344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F-4046-9377-36D7963344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F-4046-9377-36D7963344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F-4046-9377-36D7963344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F-4046-9377-36D7963344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7F-4046-9377-36D7963344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F-4046-9377-36D7963344E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17F-4046-9377-36D79633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2258903416889E-2"/>
          <c:y val="0.8833182210991148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VIVIENDAS  EN  ÁREAS  DE  RIESGO DE  DENGUE  CON  VIGILANCIA  ENTOMOLÓGICA  DOMICILIARIA  EN  ESCENARIO II Y III.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81.67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=90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99.32</c:v>
                </c:pt>
                <c:pt idx="3">
                  <c:v>0</c:v>
                </c:pt>
                <c:pt idx="4">
                  <c:v>99.43</c:v>
                </c:pt>
                <c:pt idx="5">
                  <c:v>96.26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105.6</c:v>
                </c:pt>
                <c:pt idx="1">
                  <c:v>0</c:v>
                </c:pt>
                <c:pt idx="2">
                  <c:v>0</c:v>
                </c:pt>
                <c:pt idx="3">
                  <c:v>101.17</c:v>
                </c:pt>
                <c:pt idx="4">
                  <c:v>0</c:v>
                </c:pt>
                <c:pt idx="5">
                  <c:v>0</c:v>
                </c:pt>
                <c:pt idx="6">
                  <c:v>112.16</c:v>
                </c:pt>
                <c:pt idx="7">
                  <c:v>0</c:v>
                </c:pt>
                <c:pt idx="8">
                  <c:v>128.31</c:v>
                </c:pt>
                <c:pt idx="9">
                  <c:v>138.59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A-42D5-BC5B-8B3DE19FC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A-42D5-BC5B-8B3DE19FC2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A-42D5-BC5B-8B3DE19FC2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A-42D5-BC5B-8B3DE19FC2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A-42D5-BC5B-8B3DE19FC2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A-42D5-BC5B-8B3DE19FC2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A-42D5-BC5B-8B3DE19FC2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A-42D5-BC5B-8B3DE19FC2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A-42D5-BC5B-8B3DE19FC27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E7A-42D5-BC5B-8B3DE19FC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4786936036665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METAXENICAS!$V$44</c:f>
          <c:strCache>
            <c:ptCount val="1"/>
            <c:pt idx="0">
              <c:v>RED. MOYOBAMBA:  VIVIENDAS UBICADAS EN ESCENARIO II Y III DE TRANSMISIÓN DE DENGUE PROTEGIDAS CON TRATAMIENTO FOCAL Y CONTROL FÍSICO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METAXENICAS!$H$45:$H$54</c:f>
              <c:numCache>
                <c:formatCode>0.00</c:formatCode>
                <c:ptCount val="10"/>
                <c:pt idx="0">
                  <c:v>81.14</c:v>
                </c:pt>
                <c:pt idx="1">
                  <c:v>0</c:v>
                </c:pt>
                <c:pt idx="2">
                  <c:v>81.2</c:v>
                </c:pt>
                <c:pt idx="3">
                  <c:v>0</c:v>
                </c:pt>
                <c:pt idx="4">
                  <c:v>65.38</c:v>
                </c:pt>
                <c:pt idx="5">
                  <c:v>79.72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METAXENICAS!$J$45:$J$54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100.03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3D-4736-9E9D-35FE2FA21C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D-4736-9E9D-35FE2FA21C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D-4736-9E9D-35FE2FA21C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D-4736-9E9D-35FE2FA21C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D-4736-9E9D-35FE2FA21C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D-4736-9E9D-35FE2FA21C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D-4736-9E9D-35FE2FA21C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D-4736-9E9D-35FE2FA21C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D-4736-9E9D-35FE2FA21C8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B3D-4736-9E9D-35FE2FA21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METAXENICAS!$E$45:$E$54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AGENTES COMUNITARIOS DE SALUD CAPACITADOS REALIZAN ORIENTACIÓN A FAMILIAS DE GESTANTES Y PUERPERAS EN PRÁCTICAS SALUDABLES EN SALUD SEXUAL Y REPRODUCTIVA.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8181979779636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97.72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110</c:v>
                </c:pt>
                <c:pt idx="4">
                  <c:v>105</c:v>
                </c:pt>
                <c:pt idx="5">
                  <c:v>118.52</c:v>
                </c:pt>
                <c:pt idx="6">
                  <c:v>171.43</c:v>
                </c:pt>
                <c:pt idx="7">
                  <c:v>0</c:v>
                </c:pt>
                <c:pt idx="8">
                  <c:v>135.71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0-44D6-86C8-6C19627A3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0-44D6-86C8-6C19627A3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0-44D6-86C8-6C19627A3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0-44D6-86C8-6C19627A3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0-44D6-86C8-6C19627A3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0-44D6-86C8-6C19627A3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0-44D6-86C8-6C19627A3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0-44D6-86C8-6C19627A3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0-44D6-86C8-6C19627A3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740341237955343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METAXENICAS!$V$65</c:f>
          <c:strCache>
            <c:ptCount val="1"/>
            <c:pt idx="0">
              <c:v>RED. MOYOBAMBA:  LOCALIZACIÓN Y DIAGNOSTICO DE CASOS DE MALARIA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METAXENICAS!$H$66:$H$75</c:f>
              <c:numCache>
                <c:formatCode>0.00</c:formatCode>
                <c:ptCount val="10"/>
                <c:pt idx="0">
                  <c:v>20.47</c:v>
                </c:pt>
                <c:pt idx="1">
                  <c:v>0</c:v>
                </c:pt>
                <c:pt idx="2">
                  <c:v>8.1</c:v>
                </c:pt>
                <c:pt idx="3">
                  <c:v>0</c:v>
                </c:pt>
                <c:pt idx="4">
                  <c:v>0</c:v>
                </c:pt>
                <c:pt idx="5">
                  <c:v>87.22</c:v>
                </c:pt>
                <c:pt idx="6">
                  <c:v>0</c:v>
                </c:pt>
                <c:pt idx="7">
                  <c:v>0</c:v>
                </c:pt>
                <c:pt idx="8">
                  <c:v>37.33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6-43CF-878C-E48555DEE8AF}"/>
            </c:ext>
          </c:extLst>
        </c:ser>
        <c:ser>
          <c:idx val="2"/>
          <c:order val="2"/>
          <c:tx>
            <c:strRef>
              <c:f>METAXENICAS!$I$65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METAXENICAS!$I$66:$I$75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6-43CF-878C-E48555DEE8AF}"/>
            </c:ext>
          </c:extLst>
        </c:ser>
        <c:ser>
          <c:idx val="3"/>
          <c:order val="3"/>
          <c:tx>
            <c:strRef>
              <c:f>METAXENICAS!$J$65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METAXENICAS!$J$66:$J$75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6-4639-84C5-40D38C2F81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6-4639-84C5-40D38C2F81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6-4639-84C5-40D38C2F81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6-4639-84C5-40D38C2F81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6-4639-84C5-40D38C2F81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6-4639-84C5-40D38C2F81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6-4639-84C5-40D38C2F81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6-4639-84C5-40D38C2F81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6-4639-84C5-40D38C2F8152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D46-4639-84C5-40D38C2F8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METAXENICAS!$E$66:$E$75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TBC!$V$65</c:f>
          <c:strCache>
            <c:ptCount val="1"/>
            <c:pt idx="0">
              <c:v>RED. MOYOBAMBA:  PORCENTAJE DE CASOS DE TBC TAMIZADOS PARA VIH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TBC!$H$66:$H$75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66.67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TBC!$I$66:$I$75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BFE-93F6-41EB68222B9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TBC!$J$66:$J$75</c:f>
              <c:numCache>
                <c:formatCode>0</c:formatCode>
                <c:ptCount val="10"/>
                <c:pt idx="0">
                  <c:v>100</c:v>
                </c:pt>
                <c:pt idx="1">
                  <c:v>275</c:v>
                </c:pt>
                <c:pt idx="2">
                  <c:v>107.69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5-4C1B-9FB2-0957B373FC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5-4C1B-9FB2-0957B373FC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5-4C1B-9FB2-0957B373FC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5-4C1B-9FB2-0957B373FC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5-4C1B-9FB2-0957B373FC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5-4C1B-9FB2-0957B373FC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5-4C1B-9FB2-0957B373FC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5-4C1B-9FB2-0957B373FC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5-4C1B-9FB2-0957B373FC1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CC5-4C1B-9FB2-0957B373F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TBC!$E$66:$E$75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694446857595149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4787873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</c:v>
                </c:pt>
                <c:pt idx="8">
                  <c:v>0</c:v>
                </c:pt>
                <c:pt idx="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&gt;= 3  -  &lt; 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6.8</c:v>
                </c:pt>
                <c:pt idx="1">
                  <c:v>9</c:v>
                </c:pt>
                <c:pt idx="2">
                  <c:v>0</c:v>
                </c:pt>
                <c:pt idx="3">
                  <c:v>11.4</c:v>
                </c:pt>
                <c:pt idx="4">
                  <c:v>10.6</c:v>
                </c:pt>
                <c:pt idx="5">
                  <c:v>13.2</c:v>
                </c:pt>
                <c:pt idx="6">
                  <c:v>8.6999999999999993</c:v>
                </c:pt>
                <c:pt idx="7">
                  <c:v>0</c:v>
                </c:pt>
                <c:pt idx="8">
                  <c:v>14.9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A-4054-BF5A-952134C758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A-4054-BF5A-952134C758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A-4054-BF5A-952134C758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A-4054-BF5A-952134C758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A-4054-BF5A-952134C75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A-4054-BF5A-952134C758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A-4054-BF5A-952134C758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A-4054-BF5A-952134C758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A-4054-BF5A-952134C75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618973087079712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TBC!$V$86</c:f>
          <c:strCache>
            <c:ptCount val="1"/>
            <c:pt idx="0">
              <c:v>RED. MOYOBAMBA:  TASA DE MORBILIDAD DE TUBERCULOSIS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TBC!$E$87</c:f>
              <c:strCache>
                <c:ptCount val="1"/>
                <c:pt idx="0">
                  <c:v>Casos de TBC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TBC!$E$88:$E$97</c:f>
              <c:numCache>
                <c:formatCode>_(* #,##0_);_(* \(#,##0\);_(* "-"_);_(@_)</c:formatCode>
                <c:ptCount val="10"/>
                <c:pt idx="0" formatCode="0">
                  <c:v>35</c:v>
                </c:pt>
                <c:pt idx="1">
                  <c:v>4</c:v>
                </c:pt>
                <c:pt idx="2">
                  <c:v>13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TBC!$I$87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1"/>
              <c:layout>
                <c:manualLayout>
                  <c:x val="-2.9276248725790009E-2"/>
                  <c:y val="-6.2459473973260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C-4780-B716-8EC58153D2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C-4780-B716-8EC58153D2E6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C-4780-B716-8EC58153D2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C-4780-B716-8EC58153D2E6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C-4780-B716-8EC58153D2E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TBC!$I$88:$I$97</c:f>
              <c:numCache>
                <c:formatCode>0.0</c:formatCode>
                <c:ptCount val="10"/>
                <c:pt idx="0">
                  <c:v>26</c:v>
                </c:pt>
                <c:pt idx="1">
                  <c:v>0</c:v>
                </c:pt>
                <c:pt idx="2">
                  <c:v>22</c:v>
                </c:pt>
                <c:pt idx="3">
                  <c:v>0</c:v>
                </c:pt>
                <c:pt idx="4">
                  <c:v>30</c:v>
                </c:pt>
                <c:pt idx="5">
                  <c:v>28</c:v>
                </c:pt>
                <c:pt idx="6">
                  <c:v>40</c:v>
                </c:pt>
                <c:pt idx="7">
                  <c:v>23</c:v>
                </c:pt>
                <c:pt idx="8">
                  <c:v>0</c:v>
                </c:pt>
                <c:pt idx="9">
                  <c:v>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X 100.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989120611703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60.2</c:v>
                </c:pt>
                <c:pt idx="1">
                  <c:v>0</c:v>
                </c:pt>
                <c:pt idx="2">
                  <c:v>13.2</c:v>
                </c:pt>
                <c:pt idx="3">
                  <c:v>0</c:v>
                </c:pt>
                <c:pt idx="4">
                  <c:v>66.5</c:v>
                </c:pt>
                <c:pt idx="5">
                  <c:v>0</c:v>
                </c:pt>
                <c:pt idx="6">
                  <c:v>87</c:v>
                </c:pt>
                <c:pt idx="7">
                  <c:v>11.9</c:v>
                </c:pt>
                <c:pt idx="8">
                  <c:v>0</c:v>
                </c:pt>
                <c:pt idx="9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112.9</c:v>
                </c:pt>
                <c:pt idx="2">
                  <c:v>0</c:v>
                </c:pt>
                <c:pt idx="3">
                  <c:v>179.6</c:v>
                </c:pt>
                <c:pt idx="4">
                  <c:v>0</c:v>
                </c:pt>
                <c:pt idx="5">
                  <c:v>120</c:v>
                </c:pt>
                <c:pt idx="6">
                  <c:v>0</c:v>
                </c:pt>
                <c:pt idx="7">
                  <c:v>0</c:v>
                </c:pt>
                <c:pt idx="8">
                  <c:v>113.3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C-4FE5-B824-EBFB1860D6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C-4FE5-B824-EBFB1860D6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C-4FE5-B824-EBFB1860D6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C-4FE5-B824-EBFB1860D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C-4FE5-B824-EBFB1860D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C-4FE5-B824-EBFB1860D6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C-4FE5-B824-EBFB1860D6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C-4FE5-B824-EBFB1860D6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C-4FE5-B824-EBFB1860D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50994887107001E-2"/>
          <c:y val="0.8735245079089889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TBC!$V$44</c:f>
          <c:strCache>
            <c:ptCount val="1"/>
            <c:pt idx="0">
              <c:v>RED. MOYOBAMBA:  PORCENTAJE DE CONTACTOS EXAMINADOS DE TBC/CONTACTOS CENSADOS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TBC!$H$44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TBC!$H$45:$H$54</c:f>
              <c:numCache>
                <c:formatCode>0.00</c:formatCode>
                <c:ptCount val="10"/>
                <c:pt idx="0">
                  <c:v>80.709999999999994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33.33</c:v>
                </c:pt>
                <c:pt idx="5">
                  <c:v>85.71</c:v>
                </c:pt>
                <c:pt idx="6">
                  <c:v>12.5</c:v>
                </c:pt>
                <c:pt idx="7">
                  <c:v>50</c:v>
                </c:pt>
                <c:pt idx="8">
                  <c:v>0</c:v>
                </c:pt>
                <c:pt idx="9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TBC!$I$44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TBC!$J$45:$J$54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144.22999999999999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F-40CB-BBF4-95D8EADA3A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F-40CB-BBF4-95D8EADA3A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F-40CB-BBF4-95D8EADA3A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F-40CB-BBF4-95D8EADA3A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F-40CB-BBF4-95D8EADA3A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F-40CB-BBF4-95D8EADA3A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F-40CB-BBF4-95D8EADA3A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F-40CB-BBF4-95D8EADA3A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F-40CB-BBF4-95D8EADA3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TBC!$E$45:$E$54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TBC!$W$110</c:f>
          <c:strCache>
            <c:ptCount val="1"/>
            <c:pt idx="0">
              <c:v>RED. MOYOBAMBA:  TASA DE INCIDENCIA DE TB PULMONAR FROTIS POSITIVO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TBC!$F$111</c:f>
              <c:strCache>
                <c:ptCount val="1"/>
                <c:pt idx="0">
                  <c:v>Sin Riesgo = 0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TBC!$A$112:$A$121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TBC!$F$112:$F$121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64A-B4BE-76E97474D341}"/>
            </c:ext>
          </c:extLst>
        </c:ser>
        <c:ser>
          <c:idx val="2"/>
          <c:order val="1"/>
          <c:tx>
            <c:strRef>
              <c:f>TBC!$G$111</c:f>
              <c:strCache>
                <c:ptCount val="1"/>
                <c:pt idx="0">
                  <c:v>Bajo Riesgo 1 a 24</c:v>
                </c:pt>
              </c:strCache>
            </c:strRef>
          </c:tx>
          <c:spPr>
            <a:solidFill>
              <a:srgbClr val="00B050"/>
            </a:solidFill>
            <a:ln w="25400">
              <a:solidFill>
                <a:schemeClr val="accent1">
                  <a:alpha val="99000"/>
                </a:schemeClr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TBC!$A$112:$A$121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TBC!$G$112:$G$121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22.013750127002403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22.954206358315162</c:v>
                </c:pt>
                <c:pt idx="8">
                  <c:v>0</c:v>
                </c:pt>
                <c:pt idx="9">
                  <c:v>21.299254526091588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C-464A-B4BE-76E97474D341}"/>
            </c:ext>
          </c:extLst>
        </c:ser>
        <c:ser>
          <c:idx val="3"/>
          <c:order val="2"/>
          <c:tx>
            <c:strRef>
              <c:f>TBC!$H$111</c:f>
              <c:strCache>
                <c:ptCount val="1"/>
                <c:pt idx="0">
                  <c:v>Mediano Riesgo 25 a 49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C-464A-B4BE-76E97474D34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TBC!$A$112:$A$121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TBC!$H$112:$H$121</c:f>
              <c:numCache>
                <c:formatCode>0.0</c:formatCode>
                <c:ptCount val="10"/>
                <c:pt idx="0">
                  <c:v>26.00915522263837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29.521747687463098</c:v>
                </c:pt>
                <c:pt idx="5">
                  <c:v>27.974263677416776</c:v>
                </c:pt>
                <c:pt idx="6">
                  <c:v>40.338846308995564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64A-B4BE-76E97474D341}"/>
            </c:ext>
          </c:extLst>
        </c:ser>
        <c:ser>
          <c:idx val="4"/>
          <c:order val="3"/>
          <c:tx>
            <c:strRef>
              <c:f>TBC!$I$111</c:f>
              <c:strCache>
                <c:ptCount val="1"/>
                <c:pt idx="0">
                  <c:v>Alto Riesgo 50 a 74</c:v>
                </c:pt>
              </c:strCache>
            </c:strRef>
          </c:tx>
          <c:spPr>
            <a:solidFill>
              <a:srgbClr val="FF7C5D"/>
            </a:solidFill>
          </c:spPr>
          <c:invertIfNegative val="0"/>
          <c:cat>
            <c:strRef>
              <c:f>TBC!$A$112:$A$121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TBC!$I$112:$I$121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C-464A-B4BE-76E97474D341}"/>
            </c:ext>
          </c:extLst>
        </c:ser>
        <c:ser>
          <c:idx val="5"/>
          <c:order val="4"/>
          <c:tx>
            <c:strRef>
              <c:f>TBC!$J$111</c:f>
              <c:strCache>
                <c:ptCount val="1"/>
                <c:pt idx="0">
                  <c:v>Muy Alto Riesgo &gt;=75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TBC!$A$112:$A$121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TBC!$J$112:$J$121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C-464A-B4BE-76E97474D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4220286171849834"/>
          <c:w val="0.93313333041276814"/>
          <c:h val="7.3212648601852351E-2"/>
        </c:manualLayout>
      </c:layout>
      <c:overlay val="0"/>
      <c:spPr>
        <a:effectLst/>
      </c:spPr>
      <c:txPr>
        <a:bodyPr/>
        <a:lstStyle/>
        <a:p>
          <a:pPr>
            <a:defRPr sz="10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CANES VACUNADOS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101.8</c:v>
                </c:pt>
                <c:pt idx="1">
                  <c:v>0</c:v>
                </c:pt>
                <c:pt idx="2">
                  <c:v>101.4</c:v>
                </c:pt>
                <c:pt idx="3">
                  <c:v>100.9</c:v>
                </c:pt>
                <c:pt idx="4">
                  <c:v>0</c:v>
                </c:pt>
                <c:pt idx="5">
                  <c:v>104.6</c:v>
                </c:pt>
                <c:pt idx="6">
                  <c:v>102.2</c:v>
                </c:pt>
                <c:pt idx="7">
                  <c:v>102.6</c:v>
                </c:pt>
                <c:pt idx="8">
                  <c:v>101.2</c:v>
                </c:pt>
                <c:pt idx="9">
                  <c:v>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78.3</c:v>
                </c:pt>
                <c:pt idx="4">
                  <c:v>87.5</c:v>
                </c:pt>
                <c:pt idx="5">
                  <c:v>0</c:v>
                </c:pt>
                <c:pt idx="6">
                  <c:v>79.3</c:v>
                </c:pt>
                <c:pt idx="7">
                  <c:v>54.5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91.2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103.5</c:v>
                </c:pt>
                <c:pt idx="1">
                  <c:v>0</c:v>
                </c:pt>
                <c:pt idx="2">
                  <c:v>115.9</c:v>
                </c:pt>
                <c:pt idx="3">
                  <c:v>0</c:v>
                </c:pt>
                <c:pt idx="4">
                  <c:v>0</c:v>
                </c:pt>
                <c:pt idx="5">
                  <c:v>109.6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QUE INICIAN TRATAMIENTO CON VACUNA ANTIRRABICA 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67.8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50</c:v>
                </c:pt>
                <c:pt idx="5">
                  <c:v>27</c:v>
                </c:pt>
                <c:pt idx="6">
                  <c:v>50</c:v>
                </c:pt>
                <c:pt idx="7">
                  <c:v>0</c:v>
                </c:pt>
                <c:pt idx="8">
                  <c:v>60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92.4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FAMILIAS DE ADOLESCENTES QUE RECIBEN SESIONES EDUCATIVAS Y DEMOSTRATIVAS PARA PROMOVER PRÁCTICAS SALUDABLES EN SALUD SEXUAL INTEGRAL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510646037495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75.27</c:v>
                </c:pt>
                <c:pt idx="5">
                  <c:v>72.67</c:v>
                </c:pt>
                <c:pt idx="6">
                  <c:v>19.899999999999999</c:v>
                </c:pt>
                <c:pt idx="7">
                  <c:v>72.13</c:v>
                </c:pt>
                <c:pt idx="8">
                  <c:v>0</c:v>
                </c:pt>
                <c:pt idx="9">
                  <c:v>23.39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98.27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142.55000000000001</c:v>
                </c:pt>
                <c:pt idx="3">
                  <c:v>108.91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108.55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5-485F-8579-AB8FEF7769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5-485F-8579-AB8FEF7769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5-485F-8579-AB8FEF7769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5-485F-8579-AB8FEF7769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5-485F-8579-AB8FEF776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5-485F-8579-AB8FEF7769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5-485F-8579-AB8FEF7769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5-485F-8579-AB8FEF7769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5-485F-8579-AB8FEF776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9229052790419E-2"/>
          <c:y val="0.8740236685101647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CONTROLADAS CON VACUNA ANTIRRABICA 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63.8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26.7</c:v>
                </c:pt>
                <c:pt idx="6">
                  <c:v>33.299999999999997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115.4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MUESTRAS DE MURCIELAGOS HEMATOFAGOS REMITIDAS AL LABORATORIO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MUESTRAS CANINAS REMITIDAS AL LABORATORIO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ANIMAL MORDEDOR CONTROLADO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43.8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96.2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149.80000000000001</c:v>
                </c:pt>
                <c:pt idx="1">
                  <c:v>0</c:v>
                </c:pt>
                <c:pt idx="2">
                  <c:v>285.2</c:v>
                </c:pt>
                <c:pt idx="3">
                  <c:v>0</c:v>
                </c:pt>
                <c:pt idx="4">
                  <c:v>0</c:v>
                </c:pt>
                <c:pt idx="5">
                  <c:v>138.19999999999999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PERSONAS MORDIDAS EN LA QUE SE SUSPENDE LA VACUNACION ANTIRRABICA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287.10000000000002</c:v>
                </c:pt>
                <c:pt idx="1">
                  <c:v>0</c:v>
                </c:pt>
                <c:pt idx="2">
                  <c:v>546.70000000000005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300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ZOONOSIS!$A$171</c:f>
          <c:strCache>
            <c:ptCount val="1"/>
            <c:pt idx="0">
              <c:v>RED. MOYOBAMBA: PORCENTAJE DE  CASOS DE RABIA CANINA - POR MICROREDES : ENERO - DICIEMBRE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ZOONOSIS!$H$173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ZOONOSIS!$H$174:$H$183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C-4E6D-BD8D-A84B45790EAE}"/>
            </c:ext>
          </c:extLst>
        </c:ser>
        <c:ser>
          <c:idx val="2"/>
          <c:order val="2"/>
          <c:tx>
            <c:strRef>
              <c:f>ZOONOSIS!$I$173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ZOONOSIS!$I$174:$I$183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C-4E6D-BD8D-A84B45790EAE}"/>
            </c:ext>
          </c:extLst>
        </c:ser>
        <c:ser>
          <c:idx val="3"/>
          <c:order val="3"/>
          <c:tx>
            <c:strRef>
              <c:f>ZOONOSIS!$J$173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ZOONOSIS!$J$174:$J$183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strRef>
              <c:f>ZOONOSIS!$E$173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ZOONOSIS!$E$174:$E$183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s-ES" sz="1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/>
              </a:rPr>
              <a:t>RANKIN POR MICRORED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RANKIN!$C$60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8A3E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RANKIN!$D$60:$L$60</c:f>
              <c:numCache>
                <c:formatCode>General</c:formatCode>
                <c:ptCount val="9"/>
                <c:pt idx="0">
                  <c:v>28</c:v>
                </c:pt>
                <c:pt idx="1">
                  <c:v>34</c:v>
                </c:pt>
                <c:pt idx="2">
                  <c:v>12</c:v>
                </c:pt>
                <c:pt idx="3">
                  <c:v>17</c:v>
                </c:pt>
                <c:pt idx="4">
                  <c:v>18</c:v>
                </c:pt>
                <c:pt idx="5">
                  <c:v>13</c:v>
                </c:pt>
                <c:pt idx="6">
                  <c:v>34</c:v>
                </c:pt>
                <c:pt idx="7">
                  <c:v>11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7-47FF-BE9C-04347B2CE317}"/>
            </c:ext>
          </c:extLst>
        </c:ser>
        <c:ser>
          <c:idx val="0"/>
          <c:order val="1"/>
          <c:tx>
            <c:strRef>
              <c:f>RANKIN!$C$59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RANKIN!$D$59:$L$59</c:f>
              <c:numCache>
                <c:formatCode>General</c:formatCode>
                <c:ptCount val="9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7-47FF-BE9C-04347B2CE317}"/>
            </c:ext>
          </c:extLst>
        </c:ser>
        <c:ser>
          <c:idx val="1"/>
          <c:order val="2"/>
          <c:tx>
            <c:strRef>
              <c:f>RANKIN!$C$58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RANKIN!$D$58:$L$58</c:f>
              <c:numCache>
                <c:formatCode>General</c:formatCode>
                <c:ptCount val="9"/>
                <c:pt idx="0">
                  <c:v>19</c:v>
                </c:pt>
                <c:pt idx="1">
                  <c:v>17</c:v>
                </c:pt>
                <c:pt idx="2">
                  <c:v>38</c:v>
                </c:pt>
                <c:pt idx="3">
                  <c:v>35</c:v>
                </c:pt>
                <c:pt idx="4">
                  <c:v>34</c:v>
                </c:pt>
                <c:pt idx="5">
                  <c:v>38</c:v>
                </c:pt>
                <c:pt idx="6">
                  <c:v>16</c:v>
                </c:pt>
                <c:pt idx="7">
                  <c:v>41</c:v>
                </c:pt>
                <c:pt idx="8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7-47FF-BE9C-04347B2C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8"/>
        <c:shape val="box"/>
        <c:axId val="761003352"/>
        <c:axId val="761002632"/>
        <c:axId val="0"/>
      </c:bar3DChart>
      <c:catAx>
        <c:axId val="76100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2632"/>
        <c:crosses val="autoZero"/>
        <c:auto val="1"/>
        <c:lblAlgn val="ctr"/>
        <c:lblOffset val="100"/>
        <c:noMultiLvlLbl val="0"/>
      </c:catAx>
      <c:valAx>
        <c:axId val="76100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FUNCIONARIOS MUNICIPALES CAPACITADOS GESTIONAN ESPACIOS EDUCATIVOS PARA PROMOVER LA SALUD SEXUAL Y REPRODUCTIVA.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6946287308208"/>
          <c:w val="0.92397598361388322"/>
          <c:h val="0.6262809956159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63.75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6.67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3-42D4-9658-6FECAB7667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3-42D4-9658-6FECAB7667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3-42D4-9658-6FECAB7667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3-42D4-9658-6FECAB7667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3-42D4-9658-6FECAB7667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3-42D4-9658-6FECAB7667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3-42D4-9658-6FECAB7667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3-42D4-9658-6FECAB7667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3-42D4-9658-6FECAB76673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763-42D4-9658-6FECAB766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FAMILIAS CON NIÑO(AS) MENORES DE 12 MESES Y GESTANTES RECIBEN ACOMPAÑAMIENTO A TRAVÉS DE SESIONES DEMOSTRATIVAS EN PREPARACIÓN DE ALIMENTOS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58486500019343"/>
          <c:w val="0.92397598361388322"/>
          <c:h val="0.620742232713683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89.21</c:v>
                </c:pt>
                <c:pt idx="1">
                  <c:v>0</c:v>
                </c:pt>
                <c:pt idx="2">
                  <c:v>0</c:v>
                </c:pt>
                <c:pt idx="3">
                  <c:v>83.82</c:v>
                </c:pt>
                <c:pt idx="4">
                  <c:v>79.040000000000006</c:v>
                </c:pt>
                <c:pt idx="5">
                  <c:v>72.48</c:v>
                </c:pt>
                <c:pt idx="6">
                  <c:v>89.73</c:v>
                </c:pt>
                <c:pt idx="7">
                  <c:v>0</c:v>
                </c:pt>
                <c:pt idx="8">
                  <c:v>88.27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97.96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99.07</c:v>
                </c:pt>
                <c:pt idx="8">
                  <c:v>0</c:v>
                </c:pt>
                <c:pt idx="9">
                  <c:v>95.41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A-40C6-AA35-A87BBDC0E1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A-40C6-AA35-A87BBDC0E1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A-40C6-AA35-A87BBDC0E1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A-40C6-AA35-A87BBDC0E1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A-40C6-AA35-A87BBDC0E1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A-40C6-AA35-A87BBDC0E1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EA-40C6-AA35-A87BBDC0E1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A-40C6-AA35-A87BBDC0E1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A-40C6-AA35-A87BBDC0E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82257236579885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FAMILIA DE LA GESTANTE Y PUERPERA QUE RECIBEN CONSEJERÍA EN EL HOGAR A TRAVÉS DE LA VISITA DOMICILIARIA PARA PROMOVER PRÁCTICAS SALUDABLES EN SALUD SEXUAL Y REPRODUCTIVA DURANTE LA VISITA DOMICILIARIA   - POR MICROREDES :   ENERO - DICIEM</c:v>
            </c:pt>
          </c:strCache>
        </c:strRef>
      </c:tx>
      <c:layout>
        <c:manualLayout>
          <c:xMode val="edge"/>
          <c:yMode val="edge"/>
          <c:x val="9.721190814450946E-2"/>
          <c:y val="1.105354178978600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4901192651048"/>
          <c:w val="0.92397598361388322"/>
          <c:h val="0.584909043276792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84.55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85.94</c:v>
                </c:pt>
                <c:pt idx="5">
                  <c:v>32.26</c:v>
                </c:pt>
                <c:pt idx="6">
                  <c:v>0</c:v>
                </c:pt>
                <c:pt idx="7">
                  <c:v>0</c:v>
                </c:pt>
                <c:pt idx="8">
                  <c:v>81.14</c:v>
                </c:pt>
                <c:pt idx="9">
                  <c:v>44.33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96.36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100.24</c:v>
                </c:pt>
                <c:pt idx="3">
                  <c:v>108.21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101.31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3-4CAC-B399-B4068CB9CD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3-4CAC-B399-B4068CB9CD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3-4CAC-B399-B4068CB9CD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3-4CAC-B399-B4068CB9C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3-4CAC-B399-B4068CB9CD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3-4CAC-B399-B4068CB9CD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3-4CAC-B399-B4068CB9CD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3-4CAC-B399-B4068CB9CD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3-4CAC-B399-B4068CB9C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4344674805557564E-2"/>
          <c:y val="0.87113049881065618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DOCENTES CAPACITADOS REALIZAN EDUCACIÓN SEXUAL INTEGRAL DESDE LA INSTITUCIÓN EDUCATIVA.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0133765007349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23.08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140.97999999999999</c:v>
                </c:pt>
                <c:pt idx="1">
                  <c:v>0</c:v>
                </c:pt>
                <c:pt idx="2">
                  <c:v>106.74</c:v>
                </c:pt>
                <c:pt idx="3">
                  <c:v>400</c:v>
                </c:pt>
                <c:pt idx="4">
                  <c:v>0</c:v>
                </c:pt>
                <c:pt idx="5">
                  <c:v>156.1</c:v>
                </c:pt>
                <c:pt idx="6">
                  <c:v>0</c:v>
                </c:pt>
                <c:pt idx="7">
                  <c:v>166.67</c:v>
                </c:pt>
                <c:pt idx="8">
                  <c:v>100</c:v>
                </c:pt>
                <c:pt idx="9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F-44E6-B7DD-F3FCA6FA05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F-44E6-B7DD-F3FCA6FA05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F-44E6-B7DD-F3FCA6FA05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F-44E6-B7DD-F3FCA6FA05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F-44E6-B7DD-F3FCA6FA05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F-44E6-B7DD-F3FCA6FA05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F-44E6-B7DD-F3FCA6FA05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F-44E6-B7DD-F3FCA6FA05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F-44E6-B7DD-F3FCA6FA0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8382231594589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89647</xdr:colOff>
      <xdr:row>144</xdr:row>
      <xdr:rowOff>156882</xdr:rowOff>
    </xdr:from>
    <xdr:to>
      <xdr:col>17</xdr:col>
      <xdr:colOff>808504</xdr:colOff>
      <xdr:row>163</xdr:row>
      <xdr:rowOff>74940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14708</xdr:colOff>
      <xdr:row>164</xdr:row>
      <xdr:rowOff>184193</xdr:rowOff>
    </xdr:from>
    <xdr:to>
      <xdr:col>18</xdr:col>
      <xdr:colOff>3080</xdr:colOff>
      <xdr:row>183</xdr:row>
      <xdr:rowOff>119759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23813</xdr:colOff>
      <xdr:row>0</xdr:row>
      <xdr:rowOff>95251</xdr:rowOff>
    </xdr:from>
    <xdr:to>
      <xdr:col>18</xdr:col>
      <xdr:colOff>14288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5602</xdr:colOff>
      <xdr:row>185</xdr:row>
      <xdr:rowOff>58133</xdr:rowOff>
    </xdr:from>
    <xdr:to>
      <xdr:col>17</xdr:col>
      <xdr:colOff>823210</xdr:colOff>
      <xdr:row>204</xdr:row>
      <xdr:rowOff>67236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451</xdr:row>
      <xdr:rowOff>179293</xdr:rowOff>
    </xdr:from>
    <xdr:to>
      <xdr:col>18</xdr:col>
      <xdr:colOff>1681</xdr:colOff>
      <xdr:row>470</xdr:row>
      <xdr:rowOff>126764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42CA5FE9-A1A8-4F86-9FAA-E0A82425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89647</xdr:colOff>
      <xdr:row>472</xdr:row>
      <xdr:rowOff>156882</xdr:rowOff>
    </xdr:from>
    <xdr:to>
      <xdr:col>17</xdr:col>
      <xdr:colOff>808504</xdr:colOff>
      <xdr:row>491</xdr:row>
      <xdr:rowOff>74940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0B257969-DDE0-41A7-8C18-857B0388C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14708</xdr:colOff>
      <xdr:row>492</xdr:row>
      <xdr:rowOff>184193</xdr:rowOff>
    </xdr:from>
    <xdr:to>
      <xdr:col>18</xdr:col>
      <xdr:colOff>3080</xdr:colOff>
      <xdr:row>511</xdr:row>
      <xdr:rowOff>119759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C258940-550E-42B5-A8A4-54F18EF31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11206</xdr:colOff>
      <xdr:row>369</xdr:row>
      <xdr:rowOff>145676</xdr:rowOff>
    </xdr:from>
    <xdr:to>
      <xdr:col>18</xdr:col>
      <xdr:colOff>1681</xdr:colOff>
      <xdr:row>388</xdr:row>
      <xdr:rowOff>57429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995D22C7-1C57-4747-AA83-CCEBE743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21788</xdr:colOff>
      <xdr:row>410</xdr:row>
      <xdr:rowOff>170575</xdr:rowOff>
    </xdr:from>
    <xdr:to>
      <xdr:col>18</xdr:col>
      <xdr:colOff>15998</xdr:colOff>
      <xdr:row>429</xdr:row>
      <xdr:rowOff>91747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010FEC87-7F1C-420F-8E4C-DD1FC7247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33618</xdr:colOff>
      <xdr:row>431</xdr:row>
      <xdr:rowOff>179293</xdr:rowOff>
    </xdr:from>
    <xdr:to>
      <xdr:col>18</xdr:col>
      <xdr:colOff>24093</xdr:colOff>
      <xdr:row>450</xdr:row>
      <xdr:rowOff>101551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B2818F10-3102-4E32-97A4-C67C912B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11904</xdr:colOff>
      <xdr:row>390</xdr:row>
      <xdr:rowOff>182795</xdr:rowOff>
    </xdr:from>
    <xdr:to>
      <xdr:col>18</xdr:col>
      <xdr:colOff>2379</xdr:colOff>
      <xdr:row>409</xdr:row>
      <xdr:rowOff>101553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4A3C4A71-A678-42F5-BCAF-00E75074B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5602</xdr:colOff>
      <xdr:row>513</xdr:row>
      <xdr:rowOff>58133</xdr:rowOff>
    </xdr:from>
    <xdr:to>
      <xdr:col>17</xdr:col>
      <xdr:colOff>823210</xdr:colOff>
      <xdr:row>532</xdr:row>
      <xdr:rowOff>67236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383D44F9-FDB3-42C8-B1B8-40BFCD417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11206</xdr:colOff>
      <xdr:row>287</xdr:row>
      <xdr:rowOff>179293</xdr:rowOff>
    </xdr:from>
    <xdr:to>
      <xdr:col>18</xdr:col>
      <xdr:colOff>1681</xdr:colOff>
      <xdr:row>306</xdr:row>
      <xdr:rowOff>126764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E2D70F4E-F6A3-4BA1-AA94-0EBCCEF34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89647</xdr:colOff>
      <xdr:row>308</xdr:row>
      <xdr:rowOff>156882</xdr:rowOff>
    </xdr:from>
    <xdr:to>
      <xdr:col>17</xdr:col>
      <xdr:colOff>808504</xdr:colOff>
      <xdr:row>327</xdr:row>
      <xdr:rowOff>74940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85272FFB-C47F-4763-99D0-68750987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14708</xdr:colOff>
      <xdr:row>328</xdr:row>
      <xdr:rowOff>184193</xdr:rowOff>
    </xdr:from>
    <xdr:to>
      <xdr:col>18</xdr:col>
      <xdr:colOff>3080</xdr:colOff>
      <xdr:row>347</xdr:row>
      <xdr:rowOff>119759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C2BAD287-7AA6-4A4E-A60D-2C28A5DA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11206</xdr:colOff>
      <xdr:row>205</xdr:row>
      <xdr:rowOff>145676</xdr:rowOff>
    </xdr:from>
    <xdr:to>
      <xdr:col>18</xdr:col>
      <xdr:colOff>1681</xdr:colOff>
      <xdr:row>224</xdr:row>
      <xdr:rowOff>57429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D81D41F1-9DF5-4B04-B82E-52BC696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21788</xdr:colOff>
      <xdr:row>246</xdr:row>
      <xdr:rowOff>170575</xdr:rowOff>
    </xdr:from>
    <xdr:to>
      <xdr:col>18</xdr:col>
      <xdr:colOff>15998</xdr:colOff>
      <xdr:row>265</xdr:row>
      <xdr:rowOff>91747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564A1D32-812A-4B63-ACCF-80427E92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33618</xdr:colOff>
      <xdr:row>267</xdr:row>
      <xdr:rowOff>179293</xdr:rowOff>
    </xdr:from>
    <xdr:to>
      <xdr:col>18</xdr:col>
      <xdr:colOff>24093</xdr:colOff>
      <xdr:row>286</xdr:row>
      <xdr:rowOff>101551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09E83307-3117-4888-A006-3348DC97A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11904</xdr:colOff>
      <xdr:row>226</xdr:row>
      <xdr:rowOff>182795</xdr:rowOff>
    </xdr:from>
    <xdr:to>
      <xdr:col>18</xdr:col>
      <xdr:colOff>2379</xdr:colOff>
      <xdr:row>245</xdr:row>
      <xdr:rowOff>101553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C0D8F286-D4BD-4F11-96D0-18BAE376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5602</xdr:colOff>
      <xdr:row>349</xdr:row>
      <xdr:rowOff>58133</xdr:rowOff>
    </xdr:from>
    <xdr:to>
      <xdr:col>17</xdr:col>
      <xdr:colOff>823210</xdr:colOff>
      <xdr:row>368</xdr:row>
      <xdr:rowOff>67236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88535EF2-EE23-4B9B-94E6-1F410E7CC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11206</xdr:colOff>
      <xdr:row>574</xdr:row>
      <xdr:rowOff>179293</xdr:rowOff>
    </xdr:from>
    <xdr:to>
      <xdr:col>18</xdr:col>
      <xdr:colOff>1681</xdr:colOff>
      <xdr:row>593</xdr:row>
      <xdr:rowOff>126764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BE8BF456-B4CD-40BF-91D9-97D5AC787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89647</xdr:colOff>
      <xdr:row>595</xdr:row>
      <xdr:rowOff>156882</xdr:rowOff>
    </xdr:from>
    <xdr:to>
      <xdr:col>17</xdr:col>
      <xdr:colOff>808504</xdr:colOff>
      <xdr:row>614</xdr:row>
      <xdr:rowOff>74940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B83A3361-AE34-4D8A-9589-B768EE06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14708</xdr:colOff>
      <xdr:row>615</xdr:row>
      <xdr:rowOff>184193</xdr:rowOff>
    </xdr:from>
    <xdr:to>
      <xdr:col>18</xdr:col>
      <xdr:colOff>3080</xdr:colOff>
      <xdr:row>634</xdr:row>
      <xdr:rowOff>119759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22EC8D5B-12FC-44C7-BB9E-1DD6EA820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21788</xdr:colOff>
      <xdr:row>533</xdr:row>
      <xdr:rowOff>170575</xdr:rowOff>
    </xdr:from>
    <xdr:to>
      <xdr:col>18</xdr:col>
      <xdr:colOff>15998</xdr:colOff>
      <xdr:row>552</xdr:row>
      <xdr:rowOff>91747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63353BF-A5BE-4A62-98EB-56C744D4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33618</xdr:colOff>
      <xdr:row>554</xdr:row>
      <xdr:rowOff>179293</xdr:rowOff>
    </xdr:from>
    <xdr:to>
      <xdr:col>18</xdr:col>
      <xdr:colOff>24093</xdr:colOff>
      <xdr:row>573</xdr:row>
      <xdr:rowOff>101551</xdr:rowOff>
    </xdr:to>
    <xdr:graphicFrame macro="">
      <xdr:nvGraphicFramePr>
        <xdr:cNvPr id="32" name="37 Gráfico">
          <a:extLst>
            <a:ext uri="{FF2B5EF4-FFF2-40B4-BE49-F238E27FC236}">
              <a16:creationId xmlns:a16="http://schemas.microsoft.com/office/drawing/2014/main" id="{45880C9B-DCFD-466E-9E0C-0F3FC4911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5602</xdr:colOff>
      <xdr:row>636</xdr:row>
      <xdr:rowOff>58133</xdr:rowOff>
    </xdr:from>
    <xdr:to>
      <xdr:col>17</xdr:col>
      <xdr:colOff>823210</xdr:colOff>
      <xdr:row>655</xdr:row>
      <xdr:rowOff>67236</xdr:rowOff>
    </xdr:to>
    <xdr:graphicFrame macro="">
      <xdr:nvGraphicFramePr>
        <xdr:cNvPr id="33" name="37 Gráfico">
          <a:extLst>
            <a:ext uri="{FF2B5EF4-FFF2-40B4-BE49-F238E27FC236}">
              <a16:creationId xmlns:a16="http://schemas.microsoft.com/office/drawing/2014/main" id="{E92092E9-C2BC-419B-836F-1F0B4FFEF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62</xdr:row>
      <xdr:rowOff>192988</xdr:rowOff>
    </xdr:from>
    <xdr:to>
      <xdr:col>18</xdr:col>
      <xdr:colOff>4793</xdr:colOff>
      <xdr:row>81</xdr:row>
      <xdr:rowOff>134470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8B86142-2B23-41D8-B8DE-AFD47119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23829</xdr:colOff>
      <xdr:row>21</xdr:row>
      <xdr:rowOff>130969</xdr:rowOff>
    </xdr:from>
    <xdr:to>
      <xdr:col>18</xdr:col>
      <xdr:colOff>14304</xdr:colOff>
      <xdr:row>40</xdr:row>
      <xdr:rowOff>104776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41</xdr:row>
      <xdr:rowOff>83344</xdr:rowOff>
    </xdr:from>
    <xdr:to>
      <xdr:col>18</xdr:col>
      <xdr:colOff>14312</xdr:colOff>
      <xdr:row>60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23837</xdr:colOff>
      <xdr:row>62</xdr:row>
      <xdr:rowOff>83344</xdr:rowOff>
    </xdr:from>
    <xdr:to>
      <xdr:col>18</xdr:col>
      <xdr:colOff>14312</xdr:colOff>
      <xdr:row>81</xdr:row>
      <xdr:rowOff>57151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61F2BD8-3B06-4058-AE27-A6D104D22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62</xdr:row>
      <xdr:rowOff>59924</xdr:rowOff>
    </xdr:from>
    <xdr:to>
      <xdr:col>18</xdr:col>
      <xdr:colOff>24404</xdr:colOff>
      <xdr:row>81</xdr:row>
      <xdr:rowOff>78441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46225</xdr:colOff>
      <xdr:row>82</xdr:row>
      <xdr:rowOff>201007</xdr:rowOff>
    </xdr:from>
    <xdr:to>
      <xdr:col>18</xdr:col>
      <xdr:colOff>36700</xdr:colOff>
      <xdr:row>101</xdr:row>
      <xdr:rowOff>117663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41</xdr:row>
      <xdr:rowOff>154780</xdr:rowOff>
    </xdr:from>
    <xdr:to>
      <xdr:col>18</xdr:col>
      <xdr:colOff>8217</xdr:colOff>
      <xdr:row>60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202407</xdr:colOff>
      <xdr:row>104</xdr:row>
      <xdr:rowOff>142875</xdr:rowOff>
    </xdr:from>
    <xdr:to>
      <xdr:col>20</xdr:col>
      <xdr:colOff>71437</xdr:colOff>
      <xdr:row>127</xdr:row>
      <xdr:rowOff>66142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6E8AB53C-2451-4CA9-B7B1-5BE4ED872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110379</xdr:colOff>
      <xdr:row>166</xdr:row>
      <xdr:rowOff>116961</xdr:rowOff>
    </xdr:from>
    <xdr:to>
      <xdr:col>18</xdr:col>
      <xdr:colOff>89647</xdr:colOff>
      <xdr:row>185</xdr:row>
      <xdr:rowOff>202687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8C57D53D-E343-47FC-9926-00CB6841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63</xdr:row>
      <xdr:rowOff>104775</xdr:rowOff>
    </xdr:from>
    <xdr:to>
      <xdr:col>12</xdr:col>
      <xdr:colOff>352425</xdr:colOff>
      <xdr:row>85</xdr:row>
      <xdr:rowOff>166689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92B1BD-0D59-46E3-8EBA-EBA9C0EF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3.%20Indicadores%20Sanitarios%20PROMSA,TRANSMISIBLES,VIH,METAXENICAS,ZOONOSIS%20RED%20MOYOBAMBA%20ABRIL%202024++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Indicadores%20Sanitarios%20MATERNO,%20NO%20TRANSMISIBLES,%20DISCAPACIDAD,OCULAR,%20SALUD%20AMBIENTAL,%20EVAM,EDUC_SALUD%20RED%20MOYOBAMBA%20ABRI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</sheetData>
      <sheetData sheetId="18">
        <row r="16">
          <cell r="AT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METAS"/>
      <sheetName val="PROMSA"/>
      <sheetName val="ITS-VIH"/>
      <sheetName val="METAXENICAS"/>
      <sheetName val="TBC"/>
      <sheetName val="ZOONOSIS"/>
      <sheetName val="CONSOLIDADO"/>
      <sheetName val="RANKIN"/>
      <sheetName val="SANITARIOS 2023"/>
    </sheetNames>
    <sheetDataSet>
      <sheetData sheetId="0">
        <row r="15">
          <cell r="B15" t="str">
            <v>RED</v>
          </cell>
        </row>
        <row r="16">
          <cell r="B16" t="str">
            <v>HOSP</v>
          </cell>
        </row>
        <row r="17">
          <cell r="B17" t="str">
            <v>LLUI</v>
          </cell>
        </row>
        <row r="18">
          <cell r="B18" t="str">
            <v>JERI</v>
          </cell>
        </row>
        <row r="19">
          <cell r="B19" t="str">
            <v>YANT</v>
          </cell>
        </row>
        <row r="20">
          <cell r="B20" t="str">
            <v>SORI</v>
          </cell>
        </row>
        <row r="21">
          <cell r="B21" t="str">
            <v>JEPE</v>
          </cell>
        </row>
        <row r="22">
          <cell r="B22" t="str">
            <v>ROQU</v>
          </cell>
        </row>
        <row r="23">
          <cell r="B23" t="str">
            <v>CALZ</v>
          </cell>
        </row>
        <row r="24">
          <cell r="B24" t="str">
            <v>PUEB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CANCER"/>
      <sheetName val="OCULAR_BUCAL_NOTRASNMIS"/>
      <sheetName val="SALUD COLECTIVA"/>
      <sheetName val="MATERNO-PLANIF-ADOLESC"/>
      <sheetName val="DISCAPACIDAD"/>
      <sheetName val="EVAM_EDUC_SALUD"/>
      <sheetName val="CONSOLIDADO"/>
      <sheetName val="RANKIN"/>
      <sheetName val="SANITARIOS 2023"/>
    </sheetNames>
    <sheetDataSet>
      <sheetData sheetId="0">
        <row r="6">
          <cell r="C6">
            <v>4</v>
          </cell>
        </row>
      </sheetData>
      <sheetData sheetId="1">
        <row r="3">
          <cell r="BF3" t="str">
            <v>RED</v>
          </cell>
        </row>
      </sheetData>
      <sheetData sheetId="2">
        <row r="3">
          <cell r="A3" t="str">
            <v>Nº</v>
          </cell>
          <cell r="C3" t="str">
            <v>ETAPA DE VIDA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AK3" t="str">
            <v>&lt;</v>
          </cell>
        </row>
      </sheetData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50"/>
  <sheetViews>
    <sheetView showGridLines="0" zoomScaleNormal="100" workbookViewId="0">
      <selection activeCell="C7" sqref="C7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50.42578125" customWidth="1"/>
    <col min="18" max="18" width="20.140625" customWidth="1"/>
  </cols>
  <sheetData>
    <row r="1" spans="1:13" x14ac:dyDescent="0.25">
      <c r="A1" s="9"/>
      <c r="G1" s="416" t="s">
        <v>14</v>
      </c>
      <c r="H1" s="417"/>
      <c r="I1" s="418"/>
      <c r="K1" s="416" t="s">
        <v>15</v>
      </c>
      <c r="L1" s="417"/>
      <c r="M1" s="418"/>
    </row>
    <row r="2" spans="1:13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</row>
    <row r="3" spans="1:13" x14ac:dyDescent="0.25">
      <c r="B3" s="47" t="s">
        <v>85</v>
      </c>
      <c r="G3" s="55">
        <f>+ROUND(C9*K3/100,1)</f>
        <v>90</v>
      </c>
      <c r="H3" s="14"/>
      <c r="I3" s="14">
        <f>+ROUND(C9*M3/100,1)</f>
        <v>100</v>
      </c>
      <c r="K3" s="14">
        <v>90</v>
      </c>
      <c r="L3" s="14"/>
      <c r="M3" s="14">
        <v>100</v>
      </c>
    </row>
    <row r="4" spans="1:13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</row>
    <row r="5" spans="1:13" ht="7.5" customHeight="1" x14ac:dyDescent="0.25">
      <c r="B5" s="17"/>
    </row>
    <row r="6" spans="1:13" x14ac:dyDescent="0.25">
      <c r="B6" s="18" t="s">
        <v>54</v>
      </c>
      <c r="C6" s="6">
        <v>12</v>
      </c>
    </row>
    <row r="7" spans="1:13" ht="5.25" customHeight="1" x14ac:dyDescent="0.25">
      <c r="B7" s="17"/>
    </row>
    <row r="8" spans="1:13" x14ac:dyDescent="0.25">
      <c r="B8" s="19" t="s">
        <v>8</v>
      </c>
      <c r="C8" s="20">
        <f>100/12</f>
        <v>8.3333333333333339</v>
      </c>
    </row>
    <row r="9" spans="1:13" x14ac:dyDescent="0.25">
      <c r="B9" s="21" t="s">
        <v>70</v>
      </c>
      <c r="C9" s="20">
        <f>C8*C6</f>
        <v>100</v>
      </c>
      <c r="D9" s="22">
        <v>100</v>
      </c>
    </row>
    <row r="10" spans="1:13" ht="12" customHeight="1" x14ac:dyDescent="0.25"/>
    <row r="11" spans="1:13" x14ac:dyDescent="0.25">
      <c r="C11" s="14" t="s">
        <v>55</v>
      </c>
      <c r="D11" s="14" t="s">
        <v>56</v>
      </c>
      <c r="E11" s="14" t="s">
        <v>57</v>
      </c>
    </row>
    <row r="12" spans="1:13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DICIEMBRE</v>
      </c>
      <c r="E12" s="36">
        <v>2024</v>
      </c>
    </row>
    <row r="14" spans="1:13" x14ac:dyDescent="0.25">
      <c r="B14" s="23" t="s">
        <v>16</v>
      </c>
    </row>
    <row r="15" spans="1:13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13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DICIEMBRE</v>
      </c>
      <c r="R50" s="51">
        <v>2019</v>
      </c>
    </row>
  </sheetData>
  <mergeCells count="2">
    <mergeCell ref="K1:M1"/>
    <mergeCell ref="G1:I1"/>
  </mergeCells>
  <conditionalFormatting sqref="B6:C6">
    <cfRule type="expression" dxfId="20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G14" sqref="BG1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+Ago!A4</f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2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1</v>
      </c>
      <c r="AI4" s="387">
        <v>0</v>
      </c>
      <c r="AJ4" s="387">
        <v>0</v>
      </c>
      <c r="AK4" s="387">
        <v>0</v>
      </c>
      <c r="AL4" s="387">
        <v>0</v>
      </c>
      <c r="AM4" s="387">
        <v>5</v>
      </c>
      <c r="AN4" s="387">
        <v>0</v>
      </c>
      <c r="AO4" s="387">
        <v>0</v>
      </c>
      <c r="AP4" s="387">
        <v>0</v>
      </c>
      <c r="AQ4" s="387">
        <v>1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28" si="0">+SUM(T4:W4)</f>
        <v>0</v>
      </c>
      <c r="AZ4" s="37">
        <f t="shared" ref="AZ4:AZ28" si="1">+SUM(X4:AC4)</f>
        <v>2</v>
      </c>
      <c r="BA4" s="37">
        <f t="shared" ref="BA4:BA28" si="2">+SUM(AD4:AH4)</f>
        <v>1</v>
      </c>
      <c r="BB4" s="37">
        <f t="shared" ref="BB4:BB28" si="3">+SUM(AJ4:AL4)</f>
        <v>0</v>
      </c>
      <c r="BC4" s="38">
        <f t="shared" ref="BC4:BC28" si="4">+SUM(AM4:AP4)</f>
        <v>5</v>
      </c>
      <c r="BD4" s="37">
        <f t="shared" ref="BD4:BD28" si="5">+SUM(AQ4:AT4)</f>
        <v>1</v>
      </c>
      <c r="BE4" s="54">
        <f>SUM(AV4:BD4)</f>
        <v>9</v>
      </c>
    </row>
    <row r="5" spans="1:70" x14ac:dyDescent="0.25">
      <c r="A5" s="353">
        <f>+Ago!A5</f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1</v>
      </c>
      <c r="K5" s="387">
        <v>0</v>
      </c>
      <c r="L5" s="387">
        <v>0</v>
      </c>
      <c r="M5" s="387">
        <v>0</v>
      </c>
      <c r="N5" s="387">
        <v>0</v>
      </c>
      <c r="O5" s="387">
        <v>1</v>
      </c>
      <c r="P5" s="387">
        <v>0</v>
      </c>
      <c r="Q5" s="387">
        <v>1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1</v>
      </c>
      <c r="AK5" s="387">
        <v>0</v>
      </c>
      <c r="AL5" s="387">
        <v>0</v>
      </c>
      <c r="AM5" s="387">
        <v>1</v>
      </c>
      <c r="AN5" s="387">
        <v>0</v>
      </c>
      <c r="AO5" s="387">
        <v>0</v>
      </c>
      <c r="AP5" s="387">
        <v>0</v>
      </c>
      <c r="AQ5" s="387">
        <v>2</v>
      </c>
      <c r="AR5" s="387">
        <v>0</v>
      </c>
      <c r="AS5" s="387">
        <v>0</v>
      </c>
      <c r="AT5" s="387">
        <v>0</v>
      </c>
      <c r="AV5" s="37">
        <f t="shared" ref="AV5:AV9" si="6">SUM(D5)</f>
        <v>0</v>
      </c>
      <c r="AW5" s="37">
        <f t="shared" ref="AW5:AW28" si="7">+SUM(G5:P5)</f>
        <v>2</v>
      </c>
      <c r="AX5" s="37">
        <f t="shared" ref="AX5:AX28" si="8">+SUM(Q5:S5)</f>
        <v>1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1</v>
      </c>
      <c r="BC5" s="38">
        <f t="shared" si="4"/>
        <v>1</v>
      </c>
      <c r="BD5" s="37">
        <f t="shared" si="5"/>
        <v>2</v>
      </c>
      <c r="BE5" s="54">
        <f t="shared" ref="BE5:BE54" si="9">SUM(AV5:BD5)</f>
        <v>7</v>
      </c>
    </row>
    <row r="6" spans="1:70" ht="30" x14ac:dyDescent="0.25">
      <c r="A6" s="353">
        <f>+Ago!A6</f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184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260</v>
      </c>
      <c r="U6" s="387">
        <v>0</v>
      </c>
      <c r="V6" s="387">
        <v>0</v>
      </c>
      <c r="W6" s="387">
        <v>0</v>
      </c>
      <c r="X6" s="387">
        <v>309</v>
      </c>
      <c r="Y6" s="387">
        <v>369</v>
      </c>
      <c r="Z6" s="387">
        <v>0</v>
      </c>
      <c r="AA6" s="387">
        <v>0</v>
      </c>
      <c r="AB6" s="387">
        <v>0</v>
      </c>
      <c r="AC6" s="387">
        <v>235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0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6"/>
        <v>0</v>
      </c>
      <c r="AW6" s="37">
        <f t="shared" si="7"/>
        <v>562</v>
      </c>
      <c r="AX6" s="37">
        <f t="shared" si="8"/>
        <v>0</v>
      </c>
      <c r="AY6" s="37">
        <f t="shared" si="0"/>
        <v>260</v>
      </c>
      <c r="AZ6" s="37">
        <f t="shared" si="1"/>
        <v>913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1735</v>
      </c>
    </row>
    <row r="7" spans="1:70" ht="30" x14ac:dyDescent="0.25">
      <c r="A7" s="353">
        <f>+Ago!A7</f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4954</v>
      </c>
      <c r="H7" s="387">
        <v>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0</v>
      </c>
      <c r="Y7" s="387">
        <v>620</v>
      </c>
      <c r="Z7" s="387">
        <v>0</v>
      </c>
      <c r="AA7" s="387">
        <v>0</v>
      </c>
      <c r="AB7" s="387">
        <v>0</v>
      </c>
      <c r="AC7" s="387">
        <v>260</v>
      </c>
      <c r="AD7" s="387">
        <v>0</v>
      </c>
      <c r="AE7" s="387">
        <v>0</v>
      </c>
      <c r="AF7" s="387">
        <v>346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1620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6"/>
        <v>0</v>
      </c>
      <c r="AW7" s="37">
        <f t="shared" si="7"/>
        <v>4954</v>
      </c>
      <c r="AX7" s="37">
        <f t="shared" si="8"/>
        <v>0</v>
      </c>
      <c r="AY7" s="37">
        <f t="shared" si="0"/>
        <v>0</v>
      </c>
      <c r="AZ7" s="37">
        <f t="shared" si="1"/>
        <v>880</v>
      </c>
      <c r="BA7" s="37">
        <f t="shared" si="2"/>
        <v>346</v>
      </c>
      <c r="BB7" s="37">
        <f t="shared" si="3"/>
        <v>0</v>
      </c>
      <c r="BC7" s="38">
        <f t="shared" si="4"/>
        <v>1620</v>
      </c>
      <c r="BD7" s="37">
        <f t="shared" si="5"/>
        <v>0</v>
      </c>
      <c r="BE7" s="54">
        <f t="shared" si="9"/>
        <v>7800</v>
      </c>
    </row>
    <row r="8" spans="1:70" x14ac:dyDescent="0.25">
      <c r="A8" s="353">
        <f>+Ago!A8</f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6</v>
      </c>
      <c r="Y8" s="387">
        <v>36</v>
      </c>
      <c r="Z8" s="387">
        <v>0</v>
      </c>
      <c r="AA8" s="387">
        <v>55</v>
      </c>
      <c r="AB8" s="387">
        <v>12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35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/>
      <c r="AW8" s="37"/>
      <c r="AX8" s="37"/>
      <c r="AY8" s="37"/>
      <c r="AZ8" s="37"/>
      <c r="BA8" s="37"/>
      <c r="BB8" s="37"/>
      <c r="BC8" s="38"/>
      <c r="BD8" s="37"/>
      <c r="BE8" s="54">
        <f t="shared" si="9"/>
        <v>0</v>
      </c>
    </row>
    <row r="9" spans="1:70" x14ac:dyDescent="0.25">
      <c r="A9" s="353">
        <f>+Ago!A9</f>
        <v>1</v>
      </c>
      <c r="B9" s="376" t="str">
        <f>Ene!B9</f>
        <v xml:space="preserve">ATENCIONES 15 A MAS </v>
      </c>
      <c r="C9" s="377" t="s">
        <v>506</v>
      </c>
      <c r="D9" s="378">
        <v>436</v>
      </c>
      <c r="E9" s="378">
        <v>41</v>
      </c>
      <c r="F9" s="378">
        <v>0</v>
      </c>
      <c r="G9" s="378">
        <v>645</v>
      </c>
      <c r="H9" s="378">
        <v>4</v>
      </c>
      <c r="I9" s="378">
        <v>4</v>
      </c>
      <c r="J9" s="378">
        <v>4</v>
      </c>
      <c r="K9" s="378">
        <v>116</v>
      </c>
      <c r="L9" s="378">
        <v>1</v>
      </c>
      <c r="M9" s="378">
        <v>4</v>
      </c>
      <c r="N9" s="378">
        <v>1</v>
      </c>
      <c r="O9" s="378">
        <v>1</v>
      </c>
      <c r="P9" s="378">
        <v>102</v>
      </c>
      <c r="Q9" s="378">
        <v>52</v>
      </c>
      <c r="R9" s="378">
        <v>2</v>
      </c>
      <c r="S9" s="378">
        <v>22</v>
      </c>
      <c r="T9" s="378">
        <v>26</v>
      </c>
      <c r="U9" s="378">
        <v>7</v>
      </c>
      <c r="V9" s="378">
        <v>7</v>
      </c>
      <c r="W9" s="378">
        <v>5</v>
      </c>
      <c r="X9" s="378">
        <v>83</v>
      </c>
      <c r="Y9" s="378">
        <v>261</v>
      </c>
      <c r="Z9" s="378">
        <v>0</v>
      </c>
      <c r="AA9" s="378">
        <v>16</v>
      </c>
      <c r="AB9" s="378">
        <v>11</v>
      </c>
      <c r="AC9" s="378">
        <v>107</v>
      </c>
      <c r="AD9" s="378">
        <v>48</v>
      </c>
      <c r="AE9" s="378">
        <v>8</v>
      </c>
      <c r="AF9" s="378">
        <v>6</v>
      </c>
      <c r="AG9" s="378">
        <v>2</v>
      </c>
      <c r="AH9" s="378">
        <v>7</v>
      </c>
      <c r="AI9" s="378">
        <v>0</v>
      </c>
      <c r="AJ9" s="378">
        <v>48</v>
      </c>
      <c r="AK9" s="378">
        <v>2</v>
      </c>
      <c r="AL9" s="378">
        <v>2</v>
      </c>
      <c r="AM9" s="378">
        <v>281</v>
      </c>
      <c r="AN9" s="378">
        <v>3</v>
      </c>
      <c r="AO9" s="378">
        <v>6</v>
      </c>
      <c r="AP9" s="378">
        <v>3</v>
      </c>
      <c r="AQ9" s="378">
        <v>96</v>
      </c>
      <c r="AR9" s="378">
        <v>18</v>
      </c>
      <c r="AS9" s="378">
        <v>18</v>
      </c>
      <c r="AT9" s="378">
        <v>8</v>
      </c>
      <c r="AV9" s="37">
        <f t="shared" si="6"/>
        <v>436</v>
      </c>
      <c r="AW9" s="37">
        <f t="shared" si="7"/>
        <v>882</v>
      </c>
      <c r="AX9" s="37">
        <f t="shared" si="8"/>
        <v>76</v>
      </c>
      <c r="AY9" s="37">
        <f t="shared" si="0"/>
        <v>45</v>
      </c>
      <c r="AZ9" s="37">
        <f t="shared" si="1"/>
        <v>478</v>
      </c>
      <c r="BA9" s="37">
        <f t="shared" si="2"/>
        <v>71</v>
      </c>
      <c r="BB9" s="37">
        <f t="shared" si="3"/>
        <v>52</v>
      </c>
      <c r="BC9" s="38">
        <f t="shared" si="4"/>
        <v>293</v>
      </c>
      <c r="BD9" s="37">
        <f t="shared" si="5"/>
        <v>140</v>
      </c>
      <c r="BE9" s="54">
        <f t="shared" si="9"/>
        <v>2473</v>
      </c>
    </row>
    <row r="10" spans="1:70" x14ac:dyDescent="0.25">
      <c r="A10" s="353">
        <f>+Ago!A10</f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43</v>
      </c>
      <c r="E10" s="378">
        <v>0</v>
      </c>
      <c r="F10" s="378">
        <v>0</v>
      </c>
      <c r="G10" s="378">
        <v>1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2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6</v>
      </c>
      <c r="Y10" s="378">
        <v>81</v>
      </c>
      <c r="Z10" s="378">
        <v>0</v>
      </c>
      <c r="AA10" s="378">
        <v>6</v>
      </c>
      <c r="AB10" s="378">
        <v>4</v>
      </c>
      <c r="AC10" s="378">
        <v>16</v>
      </c>
      <c r="AD10" s="378">
        <v>2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2</v>
      </c>
      <c r="AK10" s="378">
        <v>0</v>
      </c>
      <c r="AL10" s="378">
        <v>0</v>
      </c>
      <c r="AM10" s="378">
        <v>2</v>
      </c>
      <c r="AN10" s="378">
        <v>0</v>
      </c>
      <c r="AO10" s="378">
        <v>16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ref="AV10:AV28" si="10">SUM(D10)</f>
        <v>43</v>
      </c>
      <c r="AW10" s="37">
        <f t="shared" si="7"/>
        <v>1</v>
      </c>
      <c r="AX10" s="37">
        <f t="shared" si="8"/>
        <v>2</v>
      </c>
      <c r="AY10" s="37">
        <f t="shared" si="0"/>
        <v>0</v>
      </c>
      <c r="AZ10" s="37">
        <f t="shared" si="1"/>
        <v>113</v>
      </c>
      <c r="BA10" s="37">
        <f t="shared" si="2"/>
        <v>2</v>
      </c>
      <c r="BB10" s="37">
        <f t="shared" si="3"/>
        <v>2</v>
      </c>
      <c r="BC10" s="38">
        <f t="shared" si="4"/>
        <v>18</v>
      </c>
      <c r="BD10" s="37">
        <f t="shared" si="5"/>
        <v>0</v>
      </c>
      <c r="BE10" s="54">
        <f t="shared" si="9"/>
        <v>181</v>
      </c>
    </row>
    <row r="11" spans="1:70" x14ac:dyDescent="0.25">
      <c r="A11" s="353">
        <f>+Ago!A11</f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4</v>
      </c>
      <c r="AR11" s="378">
        <v>0</v>
      </c>
      <c r="AS11" s="378">
        <v>0</v>
      </c>
      <c r="AT11" s="378">
        <v>0</v>
      </c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4</v>
      </c>
      <c r="BE11" s="54">
        <f t="shared" si="9"/>
        <v>4</v>
      </c>
    </row>
    <row r="12" spans="1:70" x14ac:dyDescent="0.25">
      <c r="A12" s="353">
        <f>+Ago!A12</f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4</v>
      </c>
      <c r="AR12" s="378">
        <v>0</v>
      </c>
      <c r="AS12" s="378">
        <v>0</v>
      </c>
      <c r="AT12" s="378">
        <v>0</v>
      </c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4</v>
      </c>
      <c r="BE12" s="54">
        <f t="shared" si="9"/>
        <v>4</v>
      </c>
    </row>
    <row r="13" spans="1:70" x14ac:dyDescent="0.25">
      <c r="A13" s="353">
        <f>+Ago!A13</f>
        <v>1</v>
      </c>
      <c r="B13" s="376" t="str">
        <f>Ene!B13</f>
        <v>PORCENTAJE DE CASOS DE TBC TAMIZADOS PARA VIH</v>
      </c>
      <c r="C13" s="377" t="s">
        <v>506</v>
      </c>
      <c r="D13" s="378">
        <v>4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10"/>
        <v>4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4</v>
      </c>
    </row>
    <row r="14" spans="1:70" x14ac:dyDescent="0.25">
      <c r="A14" s="353">
        <f>+Ago!A14</f>
        <v>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1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1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1</v>
      </c>
      <c r="AR14" s="378">
        <v>0</v>
      </c>
      <c r="AS14" s="378">
        <v>0</v>
      </c>
      <c r="AT14" s="378">
        <v>0</v>
      </c>
      <c r="AV14" s="37">
        <f t="shared" si="10"/>
        <v>0</v>
      </c>
      <c r="AW14" s="37">
        <f t="shared" si="7"/>
        <v>1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1</v>
      </c>
      <c r="BB14" s="37">
        <f t="shared" si="3"/>
        <v>0</v>
      </c>
      <c r="BC14" s="38">
        <f t="shared" si="4"/>
        <v>0</v>
      </c>
      <c r="BD14" s="37">
        <f t="shared" si="5"/>
        <v>1</v>
      </c>
      <c r="BE14" s="54">
        <f t="shared" si="9"/>
        <v>3</v>
      </c>
    </row>
    <row r="15" spans="1:70" ht="30" x14ac:dyDescent="0.25">
      <c r="A15" s="353">
        <f>+Ago!A15</f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74</v>
      </c>
      <c r="E15" s="381">
        <v>0</v>
      </c>
      <c r="F15" s="381">
        <v>0</v>
      </c>
      <c r="G15" s="381">
        <v>4</v>
      </c>
      <c r="H15" s="381">
        <v>0</v>
      </c>
      <c r="I15" s="381">
        <v>6</v>
      </c>
      <c r="J15" s="381">
        <v>0</v>
      </c>
      <c r="K15" s="381">
        <v>14</v>
      </c>
      <c r="L15" s="381">
        <v>0</v>
      </c>
      <c r="M15" s="381">
        <v>0</v>
      </c>
      <c r="N15" s="381">
        <v>0</v>
      </c>
      <c r="O15" s="381">
        <v>0</v>
      </c>
      <c r="P15" s="381">
        <v>65</v>
      </c>
      <c r="Q15" s="381">
        <v>19</v>
      </c>
      <c r="R15" s="381">
        <v>0</v>
      </c>
      <c r="S15" s="381">
        <v>4</v>
      </c>
      <c r="T15" s="381">
        <v>2</v>
      </c>
      <c r="U15" s="381">
        <v>0</v>
      </c>
      <c r="V15" s="381">
        <v>8</v>
      </c>
      <c r="W15" s="381">
        <v>0</v>
      </c>
      <c r="X15" s="381">
        <v>0</v>
      </c>
      <c r="Y15" s="381">
        <v>0</v>
      </c>
      <c r="Z15" s="381">
        <v>0</v>
      </c>
      <c r="AA15" s="381">
        <v>1</v>
      </c>
      <c r="AB15" s="381">
        <v>0</v>
      </c>
      <c r="AC15" s="381">
        <v>133</v>
      </c>
      <c r="AD15" s="381">
        <v>6</v>
      </c>
      <c r="AE15" s="381">
        <v>6</v>
      </c>
      <c r="AF15" s="381">
        <v>0</v>
      </c>
      <c r="AG15" s="381">
        <v>0</v>
      </c>
      <c r="AH15" s="381">
        <v>0</v>
      </c>
      <c r="AI15" s="381">
        <v>0</v>
      </c>
      <c r="AJ15" s="381">
        <v>42</v>
      </c>
      <c r="AK15" s="381">
        <v>0</v>
      </c>
      <c r="AL15" s="381">
        <v>0</v>
      </c>
      <c r="AM15" s="381">
        <v>35</v>
      </c>
      <c r="AN15" s="381">
        <v>0</v>
      </c>
      <c r="AO15" s="381">
        <v>0</v>
      </c>
      <c r="AP15" s="381">
        <v>0</v>
      </c>
      <c r="AQ15" s="381">
        <v>0</v>
      </c>
      <c r="AR15" s="381">
        <v>0</v>
      </c>
      <c r="AS15" s="381">
        <v>0</v>
      </c>
      <c r="AT15" s="381">
        <v>1</v>
      </c>
      <c r="AV15" s="37">
        <f t="shared" si="10"/>
        <v>74</v>
      </c>
      <c r="AW15" s="37">
        <f t="shared" si="7"/>
        <v>89</v>
      </c>
      <c r="AX15" s="37">
        <f t="shared" si="8"/>
        <v>23</v>
      </c>
      <c r="AY15" s="37">
        <f t="shared" si="0"/>
        <v>10</v>
      </c>
      <c r="AZ15" s="37">
        <f t="shared" si="1"/>
        <v>134</v>
      </c>
      <c r="BA15" s="37">
        <f t="shared" si="2"/>
        <v>12</v>
      </c>
      <c r="BB15" s="37">
        <f t="shared" si="3"/>
        <v>42</v>
      </c>
      <c r="BC15" s="38">
        <f t="shared" si="4"/>
        <v>35</v>
      </c>
      <c r="BD15" s="37">
        <f t="shared" si="5"/>
        <v>1</v>
      </c>
      <c r="BE15" s="54">
        <f t="shared" si="9"/>
        <v>420</v>
      </c>
    </row>
    <row r="16" spans="1:70" x14ac:dyDescent="0.25">
      <c r="A16" s="353">
        <f>+Ago!A16</f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56</v>
      </c>
      <c r="E16" s="381">
        <v>0</v>
      </c>
      <c r="F16" s="381">
        <v>0</v>
      </c>
      <c r="G16" s="381">
        <v>4</v>
      </c>
      <c r="H16" s="381">
        <v>0</v>
      </c>
      <c r="I16" s="381">
        <v>6</v>
      </c>
      <c r="J16" s="381">
        <v>0</v>
      </c>
      <c r="K16" s="381">
        <v>14</v>
      </c>
      <c r="L16" s="381">
        <v>0</v>
      </c>
      <c r="M16" s="381">
        <v>0</v>
      </c>
      <c r="N16" s="381">
        <v>0</v>
      </c>
      <c r="O16" s="381">
        <v>0</v>
      </c>
      <c r="P16" s="381">
        <v>71</v>
      </c>
      <c r="Q16" s="381">
        <v>19</v>
      </c>
      <c r="R16" s="381">
        <v>0</v>
      </c>
      <c r="S16" s="381">
        <v>4</v>
      </c>
      <c r="T16" s="381">
        <v>2</v>
      </c>
      <c r="U16" s="381">
        <v>0</v>
      </c>
      <c r="V16" s="381">
        <v>8</v>
      </c>
      <c r="W16" s="381">
        <v>0</v>
      </c>
      <c r="X16" s="381">
        <v>0</v>
      </c>
      <c r="Y16" s="381">
        <v>0</v>
      </c>
      <c r="Z16" s="381">
        <v>0</v>
      </c>
      <c r="AA16" s="381">
        <v>1</v>
      </c>
      <c r="AB16" s="381">
        <v>0</v>
      </c>
      <c r="AC16" s="381">
        <v>133</v>
      </c>
      <c r="AD16" s="381">
        <v>6</v>
      </c>
      <c r="AE16" s="381">
        <v>6</v>
      </c>
      <c r="AF16" s="381">
        <v>0</v>
      </c>
      <c r="AG16" s="381">
        <v>0</v>
      </c>
      <c r="AH16" s="381">
        <v>0</v>
      </c>
      <c r="AI16" s="381">
        <v>0</v>
      </c>
      <c r="AJ16" s="381">
        <v>42</v>
      </c>
      <c r="AK16" s="381">
        <v>0</v>
      </c>
      <c r="AL16" s="381">
        <v>0</v>
      </c>
      <c r="AM16" s="381">
        <v>35</v>
      </c>
      <c r="AN16" s="381">
        <v>0</v>
      </c>
      <c r="AO16" s="381">
        <v>0</v>
      </c>
      <c r="AP16" s="381">
        <v>0</v>
      </c>
      <c r="AQ16" s="381">
        <v>0</v>
      </c>
      <c r="AR16" s="381">
        <v>0</v>
      </c>
      <c r="AS16" s="381">
        <v>0</v>
      </c>
      <c r="AT16" s="381">
        <v>0</v>
      </c>
      <c r="AV16" s="37">
        <f t="shared" si="10"/>
        <v>56</v>
      </c>
      <c r="AW16" s="37">
        <f t="shared" si="7"/>
        <v>95</v>
      </c>
      <c r="AX16" s="37">
        <f t="shared" si="8"/>
        <v>23</v>
      </c>
      <c r="AY16" s="37">
        <f t="shared" si="0"/>
        <v>10</v>
      </c>
      <c r="AZ16" s="37">
        <f t="shared" si="1"/>
        <v>134</v>
      </c>
      <c r="BA16" s="37">
        <f t="shared" si="2"/>
        <v>12</v>
      </c>
      <c r="BB16" s="37">
        <f t="shared" si="3"/>
        <v>42</v>
      </c>
      <c r="BC16" s="38">
        <f t="shared" si="4"/>
        <v>35</v>
      </c>
      <c r="BD16" s="37">
        <f t="shared" si="5"/>
        <v>0</v>
      </c>
      <c r="BE16" s="54">
        <f t="shared" si="9"/>
        <v>407</v>
      </c>
    </row>
    <row r="17" spans="1:57" x14ac:dyDescent="0.25">
      <c r="A17" s="353">
        <f>+Ago!A17</f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353">
        <f>+Ago!A18</f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353">
        <f>+Ago!A19</f>
        <v>1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10"/>
        <v>1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1</v>
      </c>
    </row>
    <row r="20" spans="1:57" ht="45" x14ac:dyDescent="0.25">
      <c r="A20" s="353">
        <f>+Ago!A20</f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14</v>
      </c>
      <c r="H20" s="384">
        <v>0</v>
      </c>
      <c r="I20" s="384">
        <v>0</v>
      </c>
      <c r="J20" s="384">
        <v>1</v>
      </c>
      <c r="K20" s="384">
        <v>3</v>
      </c>
      <c r="L20" s="384">
        <v>0</v>
      </c>
      <c r="M20" s="384">
        <v>2</v>
      </c>
      <c r="N20" s="384">
        <v>0</v>
      </c>
      <c r="O20" s="384">
        <v>0</v>
      </c>
      <c r="P20" s="384">
        <v>9</v>
      </c>
      <c r="Q20" s="384">
        <v>0</v>
      </c>
      <c r="R20" s="384">
        <v>1</v>
      </c>
      <c r="S20" s="384">
        <v>1</v>
      </c>
      <c r="T20" s="384">
        <v>4</v>
      </c>
      <c r="U20" s="384">
        <v>0</v>
      </c>
      <c r="V20" s="384">
        <v>3</v>
      </c>
      <c r="W20" s="384">
        <v>3</v>
      </c>
      <c r="X20" s="384">
        <v>0</v>
      </c>
      <c r="Y20" s="384">
        <v>5</v>
      </c>
      <c r="Z20" s="384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0</v>
      </c>
      <c r="AF20" s="384">
        <v>0</v>
      </c>
      <c r="AG20" s="384">
        <v>1</v>
      </c>
      <c r="AH20" s="384">
        <v>3</v>
      </c>
      <c r="AI20" s="384">
        <v>0</v>
      </c>
      <c r="AJ20" s="384">
        <v>7</v>
      </c>
      <c r="AK20" s="384">
        <v>2</v>
      </c>
      <c r="AL20" s="384">
        <v>1</v>
      </c>
      <c r="AM20" s="384">
        <v>4</v>
      </c>
      <c r="AN20" s="384">
        <v>0</v>
      </c>
      <c r="AO20" s="384">
        <v>0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10"/>
        <v>0</v>
      </c>
      <c r="AW20" s="37">
        <f t="shared" si="7"/>
        <v>29</v>
      </c>
      <c r="AX20" s="37">
        <f t="shared" si="8"/>
        <v>2</v>
      </c>
      <c r="AY20" s="37">
        <f>+SUM(T20:W20)</f>
        <v>10</v>
      </c>
      <c r="AZ20" s="37">
        <f t="shared" si="1"/>
        <v>5</v>
      </c>
      <c r="BA20" s="37">
        <f t="shared" si="2"/>
        <v>4</v>
      </c>
      <c r="BB20" s="37">
        <f t="shared" si="3"/>
        <v>10</v>
      </c>
      <c r="BC20" s="38">
        <f t="shared" si="4"/>
        <v>4</v>
      </c>
      <c r="BD20" s="37">
        <f t="shared" si="5"/>
        <v>0</v>
      </c>
      <c r="BE20" s="54">
        <f t="shared" si="9"/>
        <v>64</v>
      </c>
    </row>
    <row r="21" spans="1:57" ht="30" x14ac:dyDescent="0.25">
      <c r="A21" s="353">
        <f>+Ago!A21</f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38</v>
      </c>
      <c r="H21" s="384">
        <v>4</v>
      </c>
      <c r="I21" s="384">
        <v>0</v>
      </c>
      <c r="J21" s="384">
        <v>0</v>
      </c>
      <c r="K21" s="384">
        <v>4</v>
      </c>
      <c r="L21" s="384">
        <v>0</v>
      </c>
      <c r="M21" s="384">
        <v>0</v>
      </c>
      <c r="N21" s="384">
        <v>0</v>
      </c>
      <c r="O21" s="384">
        <v>0</v>
      </c>
      <c r="P21" s="384">
        <v>12</v>
      </c>
      <c r="Q21" s="384">
        <v>0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4</v>
      </c>
      <c r="Z21" s="384">
        <v>0</v>
      </c>
      <c r="AA21" s="384">
        <v>2</v>
      </c>
      <c r="AB21" s="384">
        <v>1</v>
      </c>
      <c r="AC21" s="384">
        <v>3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2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10"/>
        <v>0</v>
      </c>
      <c r="AW21" s="37">
        <f t="shared" si="7"/>
        <v>58</v>
      </c>
      <c r="AX21" s="37">
        <f t="shared" si="8"/>
        <v>0</v>
      </c>
      <c r="AY21" s="37">
        <f t="shared" si="0"/>
        <v>0</v>
      </c>
      <c r="AZ21" s="37">
        <f t="shared" si="1"/>
        <v>10</v>
      </c>
      <c r="BA21" s="37">
        <f t="shared" si="2"/>
        <v>0</v>
      </c>
      <c r="BB21" s="37">
        <f t="shared" si="3"/>
        <v>0</v>
      </c>
      <c r="BC21" s="38">
        <f t="shared" si="4"/>
        <v>2</v>
      </c>
      <c r="BD21" s="37">
        <f t="shared" si="5"/>
        <v>0</v>
      </c>
      <c r="BE21" s="54">
        <f t="shared" si="9"/>
        <v>70</v>
      </c>
    </row>
    <row r="22" spans="1:57" ht="30" x14ac:dyDescent="0.25">
      <c r="A22" s="353">
        <f>+Ago!A22</f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260</v>
      </c>
      <c r="H22" s="384">
        <v>0</v>
      </c>
      <c r="I22" s="384">
        <v>0</v>
      </c>
      <c r="J22" s="384">
        <v>32</v>
      </c>
      <c r="K22" s="384">
        <v>0</v>
      </c>
      <c r="L22" s="384">
        <v>0</v>
      </c>
      <c r="M22" s="384">
        <v>0</v>
      </c>
      <c r="N22" s="384">
        <v>16</v>
      </c>
      <c r="O22" s="384">
        <v>0</v>
      </c>
      <c r="P22" s="384">
        <v>43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10"/>
        <v>0</v>
      </c>
      <c r="AW22" s="37">
        <f t="shared" si="7"/>
        <v>351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351</v>
      </c>
    </row>
    <row r="23" spans="1:57" x14ac:dyDescent="0.25">
      <c r="A23" s="353">
        <f>+Ago!A23</f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48</v>
      </c>
      <c r="H23" s="384">
        <v>2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10"/>
        <v>0</v>
      </c>
      <c r="AW23" s="37">
        <f t="shared" si="7"/>
        <v>50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50</v>
      </c>
    </row>
    <row r="24" spans="1:57" ht="30" x14ac:dyDescent="0.25">
      <c r="A24" s="353">
        <f>+Ago!A24</f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30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10"/>
        <v>0</v>
      </c>
      <c r="AW24" s="37">
        <f t="shared" si="7"/>
        <v>30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30</v>
      </c>
    </row>
    <row r="25" spans="1:57" ht="30" x14ac:dyDescent="0.25">
      <c r="A25" s="353">
        <f>+Ago!A25</f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37</v>
      </c>
      <c r="H25" s="384">
        <v>5</v>
      </c>
      <c r="I25" s="384">
        <v>2</v>
      </c>
      <c r="J25" s="384">
        <v>2</v>
      </c>
      <c r="K25" s="384">
        <v>1</v>
      </c>
      <c r="L25" s="384">
        <v>0</v>
      </c>
      <c r="M25" s="384">
        <v>4</v>
      </c>
      <c r="N25" s="384">
        <v>6</v>
      </c>
      <c r="O25" s="384">
        <v>0</v>
      </c>
      <c r="P25" s="384">
        <v>22</v>
      </c>
      <c r="Q25" s="384">
        <v>0</v>
      </c>
      <c r="R25" s="384">
        <v>1</v>
      </c>
      <c r="S25" s="384">
        <v>5</v>
      </c>
      <c r="T25" s="384">
        <v>3</v>
      </c>
      <c r="U25" s="384">
        <v>0</v>
      </c>
      <c r="V25" s="384">
        <v>4</v>
      </c>
      <c r="W25" s="384">
        <v>7</v>
      </c>
      <c r="X25" s="384">
        <v>0</v>
      </c>
      <c r="Y25" s="384">
        <v>7</v>
      </c>
      <c r="Z25" s="384">
        <v>4</v>
      </c>
      <c r="AA25" s="384">
        <v>5</v>
      </c>
      <c r="AB25" s="384">
        <v>4</v>
      </c>
      <c r="AC25" s="384">
        <v>5</v>
      </c>
      <c r="AD25" s="384">
        <v>3</v>
      </c>
      <c r="AE25" s="384">
        <v>8</v>
      </c>
      <c r="AF25" s="384">
        <v>6</v>
      </c>
      <c r="AG25" s="384">
        <v>0</v>
      </c>
      <c r="AH25" s="384">
        <v>4</v>
      </c>
      <c r="AI25" s="384">
        <v>0</v>
      </c>
      <c r="AJ25" s="384">
        <v>7</v>
      </c>
      <c r="AK25" s="384">
        <v>2</v>
      </c>
      <c r="AL25" s="384">
        <v>2</v>
      </c>
      <c r="AM25" s="384">
        <v>8</v>
      </c>
      <c r="AN25" s="384">
        <v>2</v>
      </c>
      <c r="AO25" s="384">
        <v>0</v>
      </c>
      <c r="AP25" s="384">
        <v>0</v>
      </c>
      <c r="AQ25" s="384">
        <v>10</v>
      </c>
      <c r="AR25" s="384">
        <v>0</v>
      </c>
      <c r="AS25" s="384">
        <v>4</v>
      </c>
      <c r="AT25" s="384">
        <v>8</v>
      </c>
      <c r="AV25" s="37">
        <f t="shared" si="10"/>
        <v>0</v>
      </c>
      <c r="AW25" s="37">
        <f t="shared" si="7"/>
        <v>79</v>
      </c>
      <c r="AX25" s="37">
        <f t="shared" si="8"/>
        <v>6</v>
      </c>
      <c r="AY25" s="37">
        <f t="shared" si="0"/>
        <v>14</v>
      </c>
      <c r="AZ25" s="37">
        <f t="shared" si="1"/>
        <v>25</v>
      </c>
      <c r="BA25" s="37">
        <f t="shared" si="2"/>
        <v>21</v>
      </c>
      <c r="BB25" s="37">
        <f t="shared" si="3"/>
        <v>11</v>
      </c>
      <c r="BC25" s="38">
        <f t="shared" si="4"/>
        <v>10</v>
      </c>
      <c r="BD25" s="37">
        <f t="shared" si="5"/>
        <v>22</v>
      </c>
      <c r="BE25" s="54">
        <f t="shared" si="9"/>
        <v>188</v>
      </c>
    </row>
    <row r="26" spans="1:57" x14ac:dyDescent="0.25">
      <c r="A26" s="353">
        <f>+Ago!A26</f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15</v>
      </c>
      <c r="H26" s="384">
        <v>1</v>
      </c>
      <c r="I26" s="384">
        <v>0</v>
      </c>
      <c r="J26" s="384">
        <v>1</v>
      </c>
      <c r="K26" s="384">
        <v>0</v>
      </c>
      <c r="L26" s="384">
        <v>0</v>
      </c>
      <c r="M26" s="384">
        <v>1</v>
      </c>
      <c r="N26" s="384">
        <v>0</v>
      </c>
      <c r="O26" s="384">
        <v>0</v>
      </c>
      <c r="P26" s="384">
        <v>2</v>
      </c>
      <c r="Q26" s="384">
        <v>2</v>
      </c>
      <c r="R26" s="384">
        <v>1</v>
      </c>
      <c r="S26" s="384">
        <v>0</v>
      </c>
      <c r="T26" s="384">
        <v>1</v>
      </c>
      <c r="U26" s="384">
        <v>0</v>
      </c>
      <c r="V26" s="384">
        <v>0</v>
      </c>
      <c r="W26" s="384">
        <v>0</v>
      </c>
      <c r="X26" s="384">
        <v>0</v>
      </c>
      <c r="Y26" s="384">
        <v>5</v>
      </c>
      <c r="Z26" s="384">
        <v>0</v>
      </c>
      <c r="AA26" s="384">
        <v>0</v>
      </c>
      <c r="AB26" s="384">
        <v>0</v>
      </c>
      <c r="AC26" s="384">
        <v>0</v>
      </c>
      <c r="AD26" s="384">
        <v>6</v>
      </c>
      <c r="AE26" s="384">
        <v>0</v>
      </c>
      <c r="AF26" s="384">
        <v>1</v>
      </c>
      <c r="AG26" s="384">
        <v>1</v>
      </c>
      <c r="AH26" s="384">
        <v>1</v>
      </c>
      <c r="AI26" s="384">
        <v>0</v>
      </c>
      <c r="AJ26" s="384">
        <v>3</v>
      </c>
      <c r="AK26" s="384">
        <v>0</v>
      </c>
      <c r="AL26" s="384">
        <v>0</v>
      </c>
      <c r="AM26" s="384">
        <v>1</v>
      </c>
      <c r="AN26" s="384">
        <v>1</v>
      </c>
      <c r="AO26" s="384">
        <v>3</v>
      </c>
      <c r="AP26" s="384">
        <v>1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10"/>
        <v>0</v>
      </c>
      <c r="AW26" s="37">
        <f t="shared" si="7"/>
        <v>20</v>
      </c>
      <c r="AX26" s="37">
        <f t="shared" si="8"/>
        <v>3</v>
      </c>
      <c r="AY26" s="37">
        <f t="shared" si="0"/>
        <v>1</v>
      </c>
      <c r="AZ26" s="37">
        <f t="shared" si="1"/>
        <v>5</v>
      </c>
      <c r="BA26" s="37">
        <f t="shared" si="2"/>
        <v>9</v>
      </c>
      <c r="BB26" s="37">
        <f t="shared" si="3"/>
        <v>3</v>
      </c>
      <c r="BC26" s="38">
        <f t="shared" si="4"/>
        <v>6</v>
      </c>
      <c r="BD26" s="37">
        <f t="shared" si="5"/>
        <v>0</v>
      </c>
      <c r="BE26" s="54">
        <f t="shared" si="9"/>
        <v>47</v>
      </c>
    </row>
    <row r="27" spans="1:57" ht="30" x14ac:dyDescent="0.25">
      <c r="A27" s="353">
        <f>+Ago!A27</f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10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10"/>
        <v>0</v>
      </c>
      <c r="AW27" s="37">
        <f t="shared" si="7"/>
        <v>10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10</v>
      </c>
    </row>
    <row r="28" spans="1:57" ht="45" x14ac:dyDescent="0.25">
      <c r="A28" s="353">
        <f>+Ago!A28</f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353">
        <f>+Ago!A29</f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4</v>
      </c>
      <c r="H29" s="384">
        <v>0</v>
      </c>
      <c r="I29" s="384">
        <v>2</v>
      </c>
      <c r="J29" s="384">
        <v>4</v>
      </c>
      <c r="K29" s="384">
        <v>0</v>
      </c>
      <c r="L29" s="384">
        <v>1</v>
      </c>
      <c r="M29" s="384">
        <v>2</v>
      </c>
      <c r="N29" s="384">
        <v>9</v>
      </c>
      <c r="O29" s="384">
        <v>1</v>
      </c>
      <c r="P29" s="384">
        <v>6</v>
      </c>
      <c r="Q29" s="384">
        <v>9</v>
      </c>
      <c r="R29" s="384">
        <v>6</v>
      </c>
      <c r="S29" s="384">
        <v>8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20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ref="AV29:AV31" si="11">SUM(D29)</f>
        <v>0</v>
      </c>
      <c r="AW29" s="37">
        <f t="shared" ref="AW29:AW31" si="12">+SUM(G29:P29)</f>
        <v>29</v>
      </c>
      <c r="AX29" s="37">
        <f t="shared" ref="AX29:AX31" si="13">+SUM(Q29:S29)</f>
        <v>23</v>
      </c>
      <c r="AY29" s="37">
        <f t="shared" ref="AY29:AY31" si="14">+SUM(T29:W29)</f>
        <v>0</v>
      </c>
      <c r="AZ29" s="37">
        <f t="shared" ref="AZ29:AZ31" si="15">+SUM(X29:AC29)</f>
        <v>20</v>
      </c>
      <c r="BA29" s="37">
        <f t="shared" ref="BA29:BA31" si="16">+SUM(AD29:AH29)</f>
        <v>0</v>
      </c>
      <c r="BB29" s="37">
        <f t="shared" ref="BB29:BB31" si="17">+SUM(AJ29:AL29)</f>
        <v>0</v>
      </c>
      <c r="BC29" s="38">
        <f t="shared" ref="BC29:BC31" si="18">+SUM(AM29:AP29)</f>
        <v>0</v>
      </c>
      <c r="BD29" s="37">
        <f t="shared" ref="BD29:BD31" si="19">+SUM(AQ29:AT29)</f>
        <v>0</v>
      </c>
      <c r="BE29" s="54">
        <f t="shared" si="9"/>
        <v>72</v>
      </c>
    </row>
    <row r="30" spans="1:57" ht="45" x14ac:dyDescent="0.25">
      <c r="A30" s="353">
        <f>+Ago!A30</f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5</v>
      </c>
      <c r="H30" s="384">
        <v>0</v>
      </c>
      <c r="I30" s="384">
        <v>0</v>
      </c>
      <c r="J30" s="384">
        <v>5</v>
      </c>
      <c r="K30" s="384">
        <v>0</v>
      </c>
      <c r="L30" s="384">
        <v>0</v>
      </c>
      <c r="M30" s="384">
        <v>0</v>
      </c>
      <c r="N30" s="384">
        <v>4</v>
      </c>
      <c r="O30" s="384">
        <v>0</v>
      </c>
      <c r="P30" s="384">
        <v>0</v>
      </c>
      <c r="Q30" s="384">
        <v>0</v>
      </c>
      <c r="R30" s="384">
        <v>1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4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11"/>
        <v>0</v>
      </c>
      <c r="AW30" s="37">
        <f t="shared" si="12"/>
        <v>14</v>
      </c>
      <c r="AX30" s="37">
        <f t="shared" si="13"/>
        <v>1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7">
        <f t="shared" si="17"/>
        <v>0</v>
      </c>
      <c r="BC30" s="38">
        <f t="shared" si="18"/>
        <v>4</v>
      </c>
      <c r="BD30" s="37">
        <f t="shared" si="19"/>
        <v>0</v>
      </c>
      <c r="BE30" s="54">
        <f>SUM(AV30:BD30)</f>
        <v>19</v>
      </c>
    </row>
    <row r="31" spans="1:57" ht="30" x14ac:dyDescent="0.25">
      <c r="A31" s="353">
        <f>+Ago!A31</f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62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30</v>
      </c>
      <c r="Y31" s="384">
        <v>9</v>
      </c>
      <c r="Z31" s="384">
        <v>0</v>
      </c>
      <c r="AA31" s="384">
        <v>0</v>
      </c>
      <c r="AB31" s="384">
        <v>0</v>
      </c>
      <c r="AC31" s="384">
        <v>0</v>
      </c>
      <c r="AD31" s="384">
        <v>23</v>
      </c>
      <c r="AE31" s="384">
        <v>0</v>
      </c>
      <c r="AF31" s="384">
        <v>28</v>
      </c>
      <c r="AG31" s="384">
        <v>0</v>
      </c>
      <c r="AH31" s="384">
        <v>11</v>
      </c>
      <c r="AI31" s="384">
        <v>0</v>
      </c>
      <c r="AJ31" s="384">
        <v>0</v>
      </c>
      <c r="AK31" s="384">
        <v>0</v>
      </c>
      <c r="AL31" s="384">
        <v>0</v>
      </c>
      <c r="AM31" s="384">
        <v>45</v>
      </c>
      <c r="AN31" s="384">
        <v>0</v>
      </c>
      <c r="AO31" s="384">
        <v>30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11"/>
        <v>0</v>
      </c>
      <c r="AW31" s="37">
        <f t="shared" si="12"/>
        <v>62</v>
      </c>
      <c r="AX31" s="37">
        <f t="shared" si="13"/>
        <v>0</v>
      </c>
      <c r="AY31" s="37">
        <f t="shared" si="14"/>
        <v>0</v>
      </c>
      <c r="AZ31" s="37">
        <f t="shared" si="15"/>
        <v>39</v>
      </c>
      <c r="BA31" s="37">
        <f t="shared" si="16"/>
        <v>62</v>
      </c>
      <c r="BB31" s="37">
        <f t="shared" si="17"/>
        <v>0</v>
      </c>
      <c r="BC31" s="38">
        <f t="shared" si="18"/>
        <v>75</v>
      </c>
      <c r="BD31" s="37">
        <f t="shared" si="19"/>
        <v>0</v>
      </c>
      <c r="BE31" s="54">
        <f t="shared" si="9"/>
        <v>238</v>
      </c>
    </row>
    <row r="32" spans="1:57" ht="30" x14ac:dyDescent="0.25">
      <c r="A32" s="353">
        <f>+Ago!A32</f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160</v>
      </c>
      <c r="H32" s="384">
        <v>0</v>
      </c>
      <c r="I32" s="384">
        <v>0</v>
      </c>
      <c r="J32" s="384">
        <v>30</v>
      </c>
      <c r="K32" s="384">
        <v>0</v>
      </c>
      <c r="L32" s="384">
        <v>0</v>
      </c>
      <c r="M32" s="384">
        <v>0</v>
      </c>
      <c r="N32" s="384">
        <v>5</v>
      </c>
      <c r="O32" s="384">
        <v>0</v>
      </c>
      <c r="P32" s="384">
        <v>26</v>
      </c>
      <c r="Q32" s="384">
        <v>0</v>
      </c>
      <c r="R32" s="384">
        <v>12</v>
      </c>
      <c r="S32" s="384">
        <v>10</v>
      </c>
      <c r="T32" s="384">
        <v>0</v>
      </c>
      <c r="U32" s="384">
        <v>0</v>
      </c>
      <c r="V32" s="384">
        <v>0</v>
      </c>
      <c r="W32" s="384">
        <v>0</v>
      </c>
      <c r="X32" s="384">
        <v>15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20">SUM(D32)</f>
        <v>0</v>
      </c>
      <c r="AW32" s="37">
        <f t="shared" ref="AW32:AW51" si="21">+SUM(G32:P32)</f>
        <v>221</v>
      </c>
      <c r="AX32" s="37">
        <f t="shared" ref="AX32:AX51" si="22">+SUM(Q32:S32)</f>
        <v>22</v>
      </c>
      <c r="AY32" s="37">
        <f t="shared" ref="AY32:AY51" si="23">+SUM(T32:W32)</f>
        <v>0</v>
      </c>
      <c r="AZ32" s="37">
        <f t="shared" ref="AZ32:AZ51" si="24">+SUM(X32:AC32)</f>
        <v>15</v>
      </c>
      <c r="BA32" s="37">
        <f t="shared" ref="BA32:BA51" si="25">+SUM(AD32:AH32)</f>
        <v>0</v>
      </c>
      <c r="BB32" s="37">
        <f t="shared" ref="BB32:BB51" si="26">+SUM(AJ32:AL32)</f>
        <v>0</v>
      </c>
      <c r="BC32" s="38">
        <f t="shared" ref="BC32:BC51" si="27">+SUM(AM32:AP32)</f>
        <v>0</v>
      </c>
      <c r="BD32" s="37">
        <f t="shared" ref="BD32:BD51" si="28">+SUM(AQ32:AT32)</f>
        <v>0</v>
      </c>
      <c r="BE32" s="54">
        <f t="shared" si="9"/>
        <v>258</v>
      </c>
    </row>
    <row r="33" spans="1:57" ht="30" x14ac:dyDescent="0.25">
      <c r="A33" s="353">
        <f>+Ago!A33</f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4</v>
      </c>
      <c r="H33" s="384">
        <v>0</v>
      </c>
      <c r="I33" s="384">
        <v>2</v>
      </c>
      <c r="J33" s="384">
        <v>4</v>
      </c>
      <c r="K33" s="384">
        <v>0</v>
      </c>
      <c r="L33" s="384">
        <v>0</v>
      </c>
      <c r="M33" s="384">
        <v>0</v>
      </c>
      <c r="N33" s="384">
        <v>2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24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20"/>
        <v>0</v>
      </c>
      <c r="AW33" s="37">
        <f t="shared" si="21"/>
        <v>12</v>
      </c>
      <c r="AX33" s="37">
        <f t="shared" si="22"/>
        <v>0</v>
      </c>
      <c r="AY33" s="37">
        <f t="shared" si="23"/>
        <v>0</v>
      </c>
      <c r="AZ33" s="37">
        <f t="shared" si="24"/>
        <v>24</v>
      </c>
      <c r="BA33" s="37">
        <f t="shared" si="25"/>
        <v>0</v>
      </c>
      <c r="BB33" s="37">
        <f t="shared" si="26"/>
        <v>0</v>
      </c>
      <c r="BC33" s="38">
        <f t="shared" si="27"/>
        <v>0</v>
      </c>
      <c r="BD33" s="37">
        <f t="shared" si="28"/>
        <v>0</v>
      </c>
      <c r="BE33" s="54">
        <f t="shared" si="9"/>
        <v>36</v>
      </c>
    </row>
    <row r="34" spans="1:57" ht="30" x14ac:dyDescent="0.25">
      <c r="A34" s="353">
        <f>+Ago!A34</f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20"/>
        <v>0</v>
      </c>
      <c r="AW34" s="37">
        <f t="shared" si="21"/>
        <v>0</v>
      </c>
      <c r="AX34" s="37">
        <f t="shared" si="22"/>
        <v>0</v>
      </c>
      <c r="AY34" s="37">
        <f t="shared" si="23"/>
        <v>0</v>
      </c>
      <c r="AZ34" s="37">
        <f t="shared" si="24"/>
        <v>0</v>
      </c>
      <c r="BA34" s="37">
        <f t="shared" si="25"/>
        <v>0</v>
      </c>
      <c r="BB34" s="37">
        <f t="shared" si="26"/>
        <v>0</v>
      </c>
      <c r="BC34" s="38">
        <f t="shared" si="27"/>
        <v>0</v>
      </c>
      <c r="BD34" s="37">
        <f t="shared" si="28"/>
        <v>0</v>
      </c>
      <c r="BE34" s="54">
        <f t="shared" si="9"/>
        <v>0</v>
      </c>
    </row>
    <row r="35" spans="1:57" ht="30" x14ac:dyDescent="0.25">
      <c r="A35" s="353">
        <f>+Ago!A35</f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20"/>
        <v>0</v>
      </c>
      <c r="AW35" s="37">
        <f t="shared" si="21"/>
        <v>0</v>
      </c>
      <c r="AX35" s="37">
        <f t="shared" si="22"/>
        <v>0</v>
      </c>
      <c r="AY35" s="37">
        <f t="shared" si="23"/>
        <v>0</v>
      </c>
      <c r="AZ35" s="37">
        <f t="shared" si="24"/>
        <v>0</v>
      </c>
      <c r="BA35" s="37">
        <f t="shared" si="25"/>
        <v>0</v>
      </c>
      <c r="BB35" s="37">
        <f t="shared" si="26"/>
        <v>0</v>
      </c>
      <c r="BC35" s="38">
        <f t="shared" si="27"/>
        <v>0</v>
      </c>
      <c r="BD35" s="37">
        <f t="shared" si="28"/>
        <v>0</v>
      </c>
      <c r="BE35" s="54">
        <f t="shared" si="9"/>
        <v>0</v>
      </c>
    </row>
    <row r="36" spans="1:57" ht="30" x14ac:dyDescent="0.25">
      <c r="A36" s="353">
        <f>+Ago!A36</f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592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24</v>
      </c>
      <c r="O36" s="384">
        <v>18</v>
      </c>
      <c r="P36" s="384">
        <v>53</v>
      </c>
      <c r="Q36" s="384">
        <v>0</v>
      </c>
      <c r="R36" s="384">
        <v>6</v>
      </c>
      <c r="S36" s="384">
        <v>48</v>
      </c>
      <c r="T36" s="384">
        <v>41</v>
      </c>
      <c r="U36" s="384">
        <v>26</v>
      </c>
      <c r="V36" s="384">
        <v>0</v>
      </c>
      <c r="W36" s="384">
        <v>0</v>
      </c>
      <c r="X36" s="384">
        <v>161</v>
      </c>
      <c r="Y36" s="384">
        <v>4</v>
      </c>
      <c r="Z36" s="384">
        <v>0</v>
      </c>
      <c r="AA36" s="384">
        <v>0</v>
      </c>
      <c r="AB36" s="384">
        <v>0</v>
      </c>
      <c r="AC36" s="384">
        <v>0</v>
      </c>
      <c r="AD36" s="384">
        <v>25</v>
      </c>
      <c r="AE36" s="384">
        <v>0</v>
      </c>
      <c r="AF36" s="384">
        <v>0</v>
      </c>
      <c r="AG36" s="384">
        <v>0</v>
      </c>
      <c r="AH36" s="384">
        <v>11</v>
      </c>
      <c r="AI36" s="384">
        <v>0</v>
      </c>
      <c r="AJ36" s="384">
        <v>0</v>
      </c>
      <c r="AK36" s="384">
        <v>0</v>
      </c>
      <c r="AL36" s="384">
        <v>0</v>
      </c>
      <c r="AM36" s="384">
        <v>80</v>
      </c>
      <c r="AN36" s="384">
        <v>15</v>
      </c>
      <c r="AO36" s="384">
        <v>0</v>
      </c>
      <c r="AP36" s="384">
        <v>16</v>
      </c>
      <c r="AQ36" s="384">
        <v>1</v>
      </c>
      <c r="AR36" s="384">
        <v>0</v>
      </c>
      <c r="AS36" s="384">
        <v>0</v>
      </c>
      <c r="AT36" s="384">
        <v>0</v>
      </c>
      <c r="AV36" s="37">
        <f t="shared" si="20"/>
        <v>0</v>
      </c>
      <c r="AW36" s="37">
        <f t="shared" si="21"/>
        <v>687</v>
      </c>
      <c r="AX36" s="37">
        <f t="shared" si="22"/>
        <v>54</v>
      </c>
      <c r="AY36" s="37">
        <f t="shared" si="23"/>
        <v>67</v>
      </c>
      <c r="AZ36" s="37">
        <f t="shared" si="24"/>
        <v>165</v>
      </c>
      <c r="BA36" s="37">
        <f t="shared" si="25"/>
        <v>36</v>
      </c>
      <c r="BB36" s="37">
        <f t="shared" si="26"/>
        <v>0</v>
      </c>
      <c r="BC36" s="38">
        <f t="shared" si="27"/>
        <v>111</v>
      </c>
      <c r="BD36" s="37">
        <f t="shared" si="28"/>
        <v>1</v>
      </c>
      <c r="BE36" s="54">
        <f t="shared" si="9"/>
        <v>1121</v>
      </c>
    </row>
    <row r="37" spans="1:57" ht="30" x14ac:dyDescent="0.25">
      <c r="A37" s="353">
        <f>+Ago!A37</f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986</v>
      </c>
      <c r="H37" s="384">
        <v>0</v>
      </c>
      <c r="I37" s="384">
        <v>0</v>
      </c>
      <c r="J37" s="384">
        <v>0</v>
      </c>
      <c r="K37" s="384">
        <v>0</v>
      </c>
      <c r="L37" s="384">
        <v>0</v>
      </c>
      <c r="M37" s="384">
        <v>0</v>
      </c>
      <c r="N37" s="384">
        <v>0</v>
      </c>
      <c r="O37" s="384">
        <v>13</v>
      </c>
      <c r="P37" s="384">
        <v>53</v>
      </c>
      <c r="Q37" s="384">
        <v>0</v>
      </c>
      <c r="R37" s="384">
        <v>6</v>
      </c>
      <c r="S37" s="384">
        <v>50</v>
      </c>
      <c r="T37" s="384">
        <v>34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103</v>
      </c>
      <c r="AN37" s="384">
        <v>15</v>
      </c>
      <c r="AO37" s="384">
        <v>0</v>
      </c>
      <c r="AP37" s="384">
        <v>23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20"/>
        <v>0</v>
      </c>
      <c r="AW37" s="37">
        <f t="shared" si="21"/>
        <v>1052</v>
      </c>
      <c r="AX37" s="37">
        <f t="shared" si="22"/>
        <v>56</v>
      </c>
      <c r="AY37" s="37">
        <f t="shared" si="23"/>
        <v>34</v>
      </c>
      <c r="AZ37" s="37">
        <f t="shared" si="24"/>
        <v>0</v>
      </c>
      <c r="BA37" s="37">
        <f t="shared" si="25"/>
        <v>0</v>
      </c>
      <c r="BB37" s="37">
        <f t="shared" si="26"/>
        <v>0</v>
      </c>
      <c r="BC37" s="38">
        <f t="shared" si="27"/>
        <v>141</v>
      </c>
      <c r="BD37" s="37">
        <f t="shared" si="28"/>
        <v>0</v>
      </c>
      <c r="BE37" s="54">
        <f t="shared" si="9"/>
        <v>1283</v>
      </c>
    </row>
    <row r="38" spans="1:57" ht="30" x14ac:dyDescent="0.25">
      <c r="A38" s="353">
        <f>+Ago!A38</f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20"/>
        <v>0</v>
      </c>
      <c r="AW38" s="37">
        <f t="shared" si="21"/>
        <v>0</v>
      </c>
      <c r="AX38" s="37">
        <f t="shared" si="22"/>
        <v>0</v>
      </c>
      <c r="AY38" s="37">
        <f t="shared" si="23"/>
        <v>0</v>
      </c>
      <c r="AZ38" s="37">
        <f t="shared" si="24"/>
        <v>0</v>
      </c>
      <c r="BA38" s="37">
        <f t="shared" si="25"/>
        <v>0</v>
      </c>
      <c r="BB38" s="37">
        <f t="shared" si="26"/>
        <v>0</v>
      </c>
      <c r="BC38" s="38">
        <f t="shared" si="27"/>
        <v>0</v>
      </c>
      <c r="BD38" s="37">
        <f t="shared" si="28"/>
        <v>0</v>
      </c>
      <c r="BE38" s="54">
        <f t="shared" si="9"/>
        <v>0</v>
      </c>
    </row>
    <row r="39" spans="1:57" ht="30" x14ac:dyDescent="0.25">
      <c r="A39" s="353">
        <f>+Ago!A39</f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20"/>
        <v>0</v>
      </c>
      <c r="AW39" s="37">
        <f t="shared" si="21"/>
        <v>0</v>
      </c>
      <c r="AX39" s="37">
        <f t="shared" si="22"/>
        <v>0</v>
      </c>
      <c r="AY39" s="37">
        <f t="shared" si="23"/>
        <v>0</v>
      </c>
      <c r="AZ39" s="37">
        <f t="shared" si="24"/>
        <v>0</v>
      </c>
      <c r="BA39" s="37">
        <f t="shared" si="25"/>
        <v>0</v>
      </c>
      <c r="BB39" s="37">
        <f t="shared" si="26"/>
        <v>0</v>
      </c>
      <c r="BC39" s="38">
        <f t="shared" si="27"/>
        <v>0</v>
      </c>
      <c r="BD39" s="37">
        <f t="shared" si="28"/>
        <v>0</v>
      </c>
      <c r="BE39" s="54">
        <f t="shared" si="9"/>
        <v>0</v>
      </c>
    </row>
    <row r="40" spans="1:57" ht="30" x14ac:dyDescent="0.25">
      <c r="A40" s="353">
        <f>+Ago!A40</f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24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6</v>
      </c>
      <c r="AI40" s="384">
        <v>0</v>
      </c>
      <c r="AJ40" s="384">
        <v>6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20"/>
        <v>0</v>
      </c>
      <c r="AW40" s="37">
        <f t="shared" si="21"/>
        <v>0</v>
      </c>
      <c r="AX40" s="37">
        <f t="shared" si="22"/>
        <v>0</v>
      </c>
      <c r="AY40" s="37">
        <f t="shared" si="23"/>
        <v>0</v>
      </c>
      <c r="AZ40" s="37">
        <f t="shared" si="24"/>
        <v>24</v>
      </c>
      <c r="BA40" s="37">
        <f t="shared" si="25"/>
        <v>6</v>
      </c>
      <c r="BB40" s="37">
        <f t="shared" si="26"/>
        <v>6</v>
      </c>
      <c r="BC40" s="38">
        <f t="shared" si="27"/>
        <v>0</v>
      </c>
      <c r="BD40" s="37">
        <f t="shared" si="28"/>
        <v>0</v>
      </c>
      <c r="BE40" s="54">
        <f t="shared" si="9"/>
        <v>36</v>
      </c>
    </row>
    <row r="41" spans="1:57" ht="30" x14ac:dyDescent="0.25">
      <c r="A41" s="353">
        <f>+Ago!A41</f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29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20"/>
        <v>0</v>
      </c>
      <c r="AW41" s="37">
        <f t="shared" si="21"/>
        <v>0</v>
      </c>
      <c r="AX41" s="37">
        <f t="shared" si="22"/>
        <v>0</v>
      </c>
      <c r="AY41" s="37">
        <f t="shared" si="23"/>
        <v>0</v>
      </c>
      <c r="AZ41" s="37">
        <f t="shared" si="24"/>
        <v>0</v>
      </c>
      <c r="BA41" s="37">
        <f t="shared" si="25"/>
        <v>0</v>
      </c>
      <c r="BB41" s="37">
        <f t="shared" si="26"/>
        <v>0</v>
      </c>
      <c r="BC41" s="38">
        <f t="shared" si="27"/>
        <v>29</v>
      </c>
      <c r="BD41" s="37">
        <f t="shared" si="28"/>
        <v>0</v>
      </c>
      <c r="BE41" s="54">
        <f t="shared" si="9"/>
        <v>29</v>
      </c>
    </row>
    <row r="42" spans="1:57" ht="30" x14ac:dyDescent="0.25">
      <c r="A42" s="353">
        <f>+Ago!A42</f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10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20"/>
        <v>0</v>
      </c>
      <c r="AW42" s="37">
        <f t="shared" si="21"/>
        <v>10</v>
      </c>
      <c r="AX42" s="37">
        <f t="shared" si="22"/>
        <v>0</v>
      </c>
      <c r="AY42" s="37">
        <f t="shared" si="23"/>
        <v>0</v>
      </c>
      <c r="AZ42" s="37">
        <f t="shared" si="24"/>
        <v>0</v>
      </c>
      <c r="BA42" s="37">
        <f t="shared" si="25"/>
        <v>0</v>
      </c>
      <c r="BB42" s="37">
        <f t="shared" si="26"/>
        <v>0</v>
      </c>
      <c r="BC42" s="38">
        <f t="shared" si="27"/>
        <v>0</v>
      </c>
      <c r="BD42" s="37">
        <f t="shared" si="28"/>
        <v>0</v>
      </c>
      <c r="BE42" s="54">
        <f t="shared" si="9"/>
        <v>10</v>
      </c>
    </row>
    <row r="43" spans="1:57" ht="30" x14ac:dyDescent="0.25">
      <c r="A43" s="353">
        <f>+Ago!A43</f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20"/>
        <v>0</v>
      </c>
      <c r="AW43" s="37">
        <f t="shared" si="21"/>
        <v>0</v>
      </c>
      <c r="AX43" s="37">
        <f t="shared" si="22"/>
        <v>0</v>
      </c>
      <c r="AY43" s="37">
        <f t="shared" si="23"/>
        <v>0</v>
      </c>
      <c r="AZ43" s="37">
        <f t="shared" si="24"/>
        <v>0</v>
      </c>
      <c r="BA43" s="37">
        <f t="shared" si="25"/>
        <v>0</v>
      </c>
      <c r="BB43" s="37">
        <f t="shared" si="26"/>
        <v>0</v>
      </c>
      <c r="BC43" s="38">
        <f t="shared" si="27"/>
        <v>0</v>
      </c>
      <c r="BD43" s="37">
        <f t="shared" si="28"/>
        <v>0</v>
      </c>
      <c r="BE43" s="54">
        <f>SUM(AV43:BD43)</f>
        <v>0</v>
      </c>
    </row>
    <row r="44" spans="1:57" ht="30" x14ac:dyDescent="0.25">
      <c r="A44" s="353">
        <f>+Ago!A44</f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20"/>
        <v>0</v>
      </c>
      <c r="AW44" s="37">
        <f t="shared" si="21"/>
        <v>0</v>
      </c>
      <c r="AX44" s="37">
        <f t="shared" si="22"/>
        <v>0</v>
      </c>
      <c r="AY44" s="37">
        <f t="shared" si="23"/>
        <v>0</v>
      </c>
      <c r="AZ44" s="37">
        <f t="shared" si="24"/>
        <v>0</v>
      </c>
      <c r="BA44" s="37">
        <f t="shared" si="25"/>
        <v>0</v>
      </c>
      <c r="BB44" s="37">
        <f t="shared" si="26"/>
        <v>0</v>
      </c>
      <c r="BC44" s="38">
        <f t="shared" si="27"/>
        <v>0</v>
      </c>
      <c r="BD44" s="37">
        <f t="shared" si="28"/>
        <v>0</v>
      </c>
      <c r="BE44" s="54">
        <f t="shared" si="9"/>
        <v>0</v>
      </c>
    </row>
    <row r="45" spans="1:57" ht="30" x14ac:dyDescent="0.25">
      <c r="A45" s="353">
        <f>+Ago!A45</f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24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20"/>
        <v>0</v>
      </c>
      <c r="AW45" s="37">
        <f t="shared" si="21"/>
        <v>0</v>
      </c>
      <c r="AX45" s="37">
        <f t="shared" si="22"/>
        <v>0</v>
      </c>
      <c r="AY45" s="37">
        <f t="shared" si="23"/>
        <v>24</v>
      </c>
      <c r="AZ45" s="37">
        <f t="shared" si="24"/>
        <v>0</v>
      </c>
      <c r="BA45" s="37">
        <f t="shared" si="25"/>
        <v>0</v>
      </c>
      <c r="BB45" s="37">
        <f t="shared" si="26"/>
        <v>0</v>
      </c>
      <c r="BC45" s="38">
        <f t="shared" si="27"/>
        <v>0</v>
      </c>
      <c r="BD45" s="37">
        <f t="shared" si="28"/>
        <v>0</v>
      </c>
      <c r="BE45" s="54">
        <f t="shared" si="9"/>
        <v>24</v>
      </c>
    </row>
    <row r="46" spans="1:57" ht="30" x14ac:dyDescent="0.25">
      <c r="A46" s="353">
        <f>+Ago!A46</f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19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20"/>
        <v>0</v>
      </c>
      <c r="AW46" s="37">
        <f t="shared" si="21"/>
        <v>0</v>
      </c>
      <c r="AX46" s="37">
        <f t="shared" si="22"/>
        <v>0</v>
      </c>
      <c r="AY46" s="37">
        <f t="shared" si="23"/>
        <v>0</v>
      </c>
      <c r="AZ46" s="37">
        <f t="shared" si="24"/>
        <v>0</v>
      </c>
      <c r="BA46" s="37">
        <f t="shared" si="25"/>
        <v>0</v>
      </c>
      <c r="BB46" s="37">
        <f t="shared" si="26"/>
        <v>19</v>
      </c>
      <c r="BC46" s="38">
        <f t="shared" si="27"/>
        <v>0</v>
      </c>
      <c r="BD46" s="37">
        <f t="shared" si="28"/>
        <v>0</v>
      </c>
      <c r="BE46" s="54">
        <f t="shared" si="9"/>
        <v>19</v>
      </c>
    </row>
    <row r="47" spans="1:57" ht="30" x14ac:dyDescent="0.25">
      <c r="A47" s="353">
        <f>+Ago!A47</f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259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0</v>
      </c>
      <c r="N47" s="384">
        <v>33</v>
      </c>
      <c r="O47" s="384">
        <v>0</v>
      </c>
      <c r="P47" s="384">
        <v>0</v>
      </c>
      <c r="Q47" s="384">
        <v>0</v>
      </c>
      <c r="R47" s="384">
        <v>0</v>
      </c>
      <c r="S47" s="384">
        <v>14</v>
      </c>
      <c r="T47" s="384">
        <v>6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19</v>
      </c>
      <c r="AN47" s="384">
        <v>0</v>
      </c>
      <c r="AO47" s="384">
        <v>7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20"/>
        <v>0</v>
      </c>
      <c r="AW47" s="37">
        <f t="shared" si="21"/>
        <v>292</v>
      </c>
      <c r="AX47" s="37">
        <f t="shared" si="22"/>
        <v>14</v>
      </c>
      <c r="AY47" s="37">
        <f t="shared" si="23"/>
        <v>6</v>
      </c>
      <c r="AZ47" s="37">
        <f t="shared" si="24"/>
        <v>0</v>
      </c>
      <c r="BA47" s="37">
        <f t="shared" si="25"/>
        <v>0</v>
      </c>
      <c r="BB47" s="37">
        <f t="shared" si="26"/>
        <v>0</v>
      </c>
      <c r="BC47" s="38">
        <f t="shared" si="27"/>
        <v>26</v>
      </c>
      <c r="BD47" s="37">
        <f t="shared" si="28"/>
        <v>0</v>
      </c>
      <c r="BE47" s="54">
        <f t="shared" si="9"/>
        <v>338</v>
      </c>
    </row>
    <row r="48" spans="1:57" ht="30" x14ac:dyDescent="0.25">
      <c r="A48" s="353">
        <f>+Ago!A48</f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20"/>
        <v>0</v>
      </c>
      <c r="AW48" s="37">
        <f t="shared" si="21"/>
        <v>0</v>
      </c>
      <c r="AX48" s="37">
        <f t="shared" si="22"/>
        <v>0</v>
      </c>
      <c r="AY48" s="37">
        <f t="shared" si="23"/>
        <v>0</v>
      </c>
      <c r="AZ48" s="37">
        <f t="shared" si="24"/>
        <v>0</v>
      </c>
      <c r="BA48" s="37">
        <f t="shared" si="25"/>
        <v>0</v>
      </c>
      <c r="BB48" s="37">
        <f t="shared" si="26"/>
        <v>0</v>
      </c>
      <c r="BC48" s="38">
        <f t="shared" si="27"/>
        <v>0</v>
      </c>
      <c r="BD48" s="37">
        <f t="shared" si="28"/>
        <v>0</v>
      </c>
      <c r="BE48" s="54">
        <f t="shared" si="9"/>
        <v>0</v>
      </c>
    </row>
    <row r="49" spans="1:57" x14ac:dyDescent="0.25">
      <c r="A49" s="353">
        <f>+Ago!A49</f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20"/>
        <v>0</v>
      </c>
      <c r="AW49" s="37">
        <f t="shared" si="21"/>
        <v>0</v>
      </c>
      <c r="AX49" s="37">
        <f t="shared" si="22"/>
        <v>0</v>
      </c>
      <c r="AY49" s="37">
        <f t="shared" si="23"/>
        <v>0</v>
      </c>
      <c r="AZ49" s="37">
        <f t="shared" si="24"/>
        <v>0</v>
      </c>
      <c r="BA49" s="37">
        <f t="shared" si="25"/>
        <v>0</v>
      </c>
      <c r="BB49" s="37">
        <f t="shared" si="26"/>
        <v>0</v>
      </c>
      <c r="BC49" s="38">
        <f t="shared" si="27"/>
        <v>0</v>
      </c>
      <c r="BD49" s="37">
        <f t="shared" si="28"/>
        <v>0</v>
      </c>
      <c r="BE49" s="54">
        <f t="shared" si="9"/>
        <v>0</v>
      </c>
    </row>
    <row r="50" spans="1:57" x14ac:dyDescent="0.25">
      <c r="A50" s="353">
        <f>+Ago!A50</f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2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20"/>
        <v>0</v>
      </c>
      <c r="AW50" s="37">
        <f t="shared" si="21"/>
        <v>2</v>
      </c>
      <c r="AX50" s="37">
        <f t="shared" si="22"/>
        <v>0</v>
      </c>
      <c r="AY50" s="37">
        <f t="shared" si="23"/>
        <v>0</v>
      </c>
      <c r="AZ50" s="37">
        <f t="shared" si="24"/>
        <v>0</v>
      </c>
      <c r="BA50" s="37">
        <f t="shared" si="25"/>
        <v>0</v>
      </c>
      <c r="BB50" s="37">
        <f t="shared" si="26"/>
        <v>0</v>
      </c>
      <c r="BC50" s="38">
        <f t="shared" si="27"/>
        <v>0</v>
      </c>
      <c r="BD50" s="37">
        <f t="shared" si="28"/>
        <v>0</v>
      </c>
      <c r="BE50" s="54">
        <f t="shared" si="9"/>
        <v>2</v>
      </c>
    </row>
    <row r="51" spans="1:57" ht="30" x14ac:dyDescent="0.25">
      <c r="A51" s="353">
        <f>+Ago!A51</f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6</v>
      </c>
      <c r="H51" s="384">
        <v>3</v>
      </c>
      <c r="I51" s="384">
        <v>3</v>
      </c>
      <c r="J51" s="384">
        <v>3</v>
      </c>
      <c r="K51" s="384">
        <v>3</v>
      </c>
      <c r="L51" s="384">
        <v>3</v>
      </c>
      <c r="M51" s="384">
        <v>3</v>
      </c>
      <c r="N51" s="384">
        <v>3</v>
      </c>
      <c r="O51" s="384">
        <v>3</v>
      </c>
      <c r="P51" s="384">
        <v>3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6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20"/>
        <v>0</v>
      </c>
      <c r="AW51" s="37">
        <f t="shared" si="21"/>
        <v>33</v>
      </c>
      <c r="AX51" s="37">
        <f t="shared" si="22"/>
        <v>0</v>
      </c>
      <c r="AY51" s="37">
        <f t="shared" si="23"/>
        <v>0</v>
      </c>
      <c r="AZ51" s="37">
        <f t="shared" si="24"/>
        <v>6</v>
      </c>
      <c r="BA51" s="37">
        <f t="shared" si="25"/>
        <v>0</v>
      </c>
      <c r="BB51" s="37">
        <f t="shared" si="26"/>
        <v>0</v>
      </c>
      <c r="BC51" s="38">
        <f t="shared" si="27"/>
        <v>0</v>
      </c>
      <c r="BD51" s="37">
        <f t="shared" si="28"/>
        <v>0</v>
      </c>
      <c r="BE51" s="54">
        <f t="shared" si="9"/>
        <v>39</v>
      </c>
    </row>
    <row r="52" spans="1:57" x14ac:dyDescent="0.25">
      <c r="A52" s="353">
        <f>+Ago!A52</f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26</v>
      </c>
      <c r="H52" s="375">
        <v>0</v>
      </c>
      <c r="I52" s="375">
        <v>0</v>
      </c>
      <c r="J52" s="375">
        <v>0</v>
      </c>
      <c r="K52" s="375">
        <v>2</v>
      </c>
      <c r="L52" s="375">
        <v>0</v>
      </c>
      <c r="M52" s="375">
        <v>0</v>
      </c>
      <c r="N52" s="375">
        <v>0</v>
      </c>
      <c r="O52" s="375">
        <v>0</v>
      </c>
      <c r="P52" s="375">
        <v>4</v>
      </c>
      <c r="Q52" s="375">
        <v>1</v>
      </c>
      <c r="R52" s="375">
        <v>0</v>
      </c>
      <c r="S52" s="375">
        <v>0</v>
      </c>
      <c r="T52" s="375">
        <v>1</v>
      </c>
      <c r="U52" s="375">
        <v>2</v>
      </c>
      <c r="V52" s="375">
        <v>0</v>
      </c>
      <c r="W52" s="375">
        <v>0</v>
      </c>
      <c r="X52" s="375">
        <v>1</v>
      </c>
      <c r="Y52" s="375">
        <v>7</v>
      </c>
      <c r="Z52" s="375">
        <v>0</v>
      </c>
      <c r="AA52" s="375">
        <v>0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2</v>
      </c>
      <c r="AK52" s="375">
        <v>0</v>
      </c>
      <c r="AL52" s="375">
        <v>0</v>
      </c>
      <c r="AM52" s="375">
        <v>3</v>
      </c>
      <c r="AN52" s="375">
        <v>0</v>
      </c>
      <c r="AO52" s="375">
        <v>1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9">SUM(D52)</f>
        <v>0</v>
      </c>
      <c r="AW52" s="37">
        <f t="shared" ref="AW52:AW59" si="30">+SUM(G52:P52)</f>
        <v>32</v>
      </c>
      <c r="AX52" s="37">
        <f t="shared" ref="AX52:AX59" si="31">+SUM(Q52:S52)</f>
        <v>1</v>
      </c>
      <c r="AY52" s="37">
        <f t="shared" ref="AY52:AY59" si="32">+SUM(T52:W52)</f>
        <v>3</v>
      </c>
      <c r="AZ52" s="37">
        <f t="shared" ref="AZ52:AZ59" si="33">+SUM(X52:AC52)</f>
        <v>8</v>
      </c>
      <c r="BA52" s="37">
        <f t="shared" ref="BA52:BA59" si="34">+SUM(AD52:AH52)</f>
        <v>0</v>
      </c>
      <c r="BB52" s="37">
        <f t="shared" ref="BB52:BB59" si="35">+SUM(AJ52:AL52)</f>
        <v>2</v>
      </c>
      <c r="BC52" s="38">
        <f t="shared" ref="BC52:BC59" si="36">+SUM(AM52:AP52)</f>
        <v>4</v>
      </c>
      <c r="BD52" s="37">
        <f t="shared" ref="BD52:BD59" si="37">+SUM(AQ52:AT52)</f>
        <v>0</v>
      </c>
      <c r="BE52" s="54">
        <f t="shared" si="9"/>
        <v>50</v>
      </c>
    </row>
    <row r="53" spans="1:57" x14ac:dyDescent="0.25">
      <c r="A53" s="353">
        <f>+Ago!A53</f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15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1</v>
      </c>
      <c r="Q53" s="375">
        <v>1</v>
      </c>
      <c r="R53" s="375">
        <v>0</v>
      </c>
      <c r="S53" s="375">
        <v>0</v>
      </c>
      <c r="T53" s="375">
        <v>1</v>
      </c>
      <c r="U53" s="375">
        <v>0</v>
      </c>
      <c r="V53" s="375">
        <v>0</v>
      </c>
      <c r="W53" s="375">
        <v>0</v>
      </c>
      <c r="X53" s="375">
        <v>0</v>
      </c>
      <c r="Y53" s="375">
        <v>1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1</v>
      </c>
      <c r="AR53" s="375">
        <v>0</v>
      </c>
      <c r="AS53" s="375">
        <v>0</v>
      </c>
      <c r="AT53" s="375">
        <v>0</v>
      </c>
      <c r="AV53" s="37">
        <f t="shared" si="29"/>
        <v>0</v>
      </c>
      <c r="AW53" s="37">
        <f t="shared" si="30"/>
        <v>16</v>
      </c>
      <c r="AX53" s="37">
        <f t="shared" si="31"/>
        <v>1</v>
      </c>
      <c r="AY53" s="37">
        <f t="shared" si="32"/>
        <v>1</v>
      </c>
      <c r="AZ53" s="37">
        <f t="shared" si="33"/>
        <v>1</v>
      </c>
      <c r="BA53" s="37">
        <f t="shared" si="34"/>
        <v>0</v>
      </c>
      <c r="BB53" s="37">
        <f t="shared" si="35"/>
        <v>0</v>
      </c>
      <c r="BC53" s="38">
        <f t="shared" si="36"/>
        <v>0</v>
      </c>
      <c r="BD53" s="37">
        <f t="shared" si="37"/>
        <v>1</v>
      </c>
      <c r="BE53" s="54">
        <f t="shared" si="9"/>
        <v>20</v>
      </c>
    </row>
    <row r="54" spans="1:57" x14ac:dyDescent="0.25">
      <c r="A54" s="353">
        <f>+Ago!A54</f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3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9"/>
        <v>0</v>
      </c>
      <c r="AW54" s="37">
        <f t="shared" si="30"/>
        <v>3</v>
      </c>
      <c r="AX54" s="37">
        <f t="shared" si="31"/>
        <v>0</v>
      </c>
      <c r="AY54" s="37">
        <f t="shared" si="32"/>
        <v>0</v>
      </c>
      <c r="AZ54" s="37">
        <f t="shared" si="33"/>
        <v>0</v>
      </c>
      <c r="BA54" s="37">
        <f t="shared" si="34"/>
        <v>0</v>
      </c>
      <c r="BB54" s="37">
        <f t="shared" si="35"/>
        <v>0</v>
      </c>
      <c r="BC54" s="38">
        <f t="shared" si="36"/>
        <v>0</v>
      </c>
      <c r="BD54" s="37">
        <f t="shared" si="37"/>
        <v>0</v>
      </c>
      <c r="BE54" s="54">
        <f t="shared" si="9"/>
        <v>3</v>
      </c>
    </row>
    <row r="55" spans="1:57" x14ac:dyDescent="0.25">
      <c r="A55" s="353">
        <f>+Ago!A55</f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11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1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9"/>
        <v>0</v>
      </c>
      <c r="AW55" s="37">
        <f t="shared" si="30"/>
        <v>12</v>
      </c>
      <c r="AX55" s="37">
        <f t="shared" si="31"/>
        <v>0</v>
      </c>
      <c r="AY55" s="37">
        <f t="shared" si="32"/>
        <v>0</v>
      </c>
      <c r="AZ55" s="37">
        <f t="shared" si="33"/>
        <v>0</v>
      </c>
      <c r="BA55" s="37">
        <f t="shared" si="34"/>
        <v>0</v>
      </c>
      <c r="BB55" s="37">
        <f t="shared" si="35"/>
        <v>0</v>
      </c>
      <c r="BC55" s="38">
        <f t="shared" si="36"/>
        <v>0</v>
      </c>
      <c r="BD55" s="37">
        <f t="shared" si="37"/>
        <v>0</v>
      </c>
      <c r="BE55" s="54">
        <f t="shared" ref="BE55:BE59" si="38">SUM(AV55:BD55)</f>
        <v>12</v>
      </c>
    </row>
    <row r="56" spans="1:57" x14ac:dyDescent="0.25">
      <c r="A56" s="353">
        <f>+Ago!A56</f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9"/>
        <v>0</v>
      </c>
      <c r="AW56" s="37">
        <f t="shared" si="30"/>
        <v>0</v>
      </c>
      <c r="AX56" s="37">
        <f t="shared" si="31"/>
        <v>0</v>
      </c>
      <c r="AY56" s="37">
        <f t="shared" si="32"/>
        <v>0</v>
      </c>
      <c r="AZ56" s="37">
        <f t="shared" si="33"/>
        <v>0</v>
      </c>
      <c r="BA56" s="37">
        <f t="shared" si="34"/>
        <v>0</v>
      </c>
      <c r="BB56" s="37">
        <f t="shared" si="35"/>
        <v>0</v>
      </c>
      <c r="BC56" s="38">
        <f t="shared" si="36"/>
        <v>0</v>
      </c>
      <c r="BD56" s="37">
        <f t="shared" si="37"/>
        <v>0</v>
      </c>
      <c r="BE56" s="54">
        <f t="shared" si="38"/>
        <v>0</v>
      </c>
    </row>
    <row r="57" spans="1:57" x14ac:dyDescent="0.25">
      <c r="A57" s="353">
        <f>+Ago!A57</f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9"/>
        <v>0</v>
      </c>
      <c r="AW57" s="37">
        <f t="shared" si="30"/>
        <v>0</v>
      </c>
      <c r="AX57" s="37">
        <f t="shared" si="31"/>
        <v>0</v>
      </c>
      <c r="AY57" s="37">
        <f t="shared" si="32"/>
        <v>0</v>
      </c>
      <c r="AZ57" s="37">
        <f t="shared" si="33"/>
        <v>0</v>
      </c>
      <c r="BA57" s="37">
        <f t="shared" si="34"/>
        <v>0</v>
      </c>
      <c r="BB57" s="37">
        <f t="shared" si="35"/>
        <v>0</v>
      </c>
      <c r="BC57" s="38">
        <f t="shared" si="36"/>
        <v>0</v>
      </c>
      <c r="BD57" s="37">
        <f t="shared" si="37"/>
        <v>0</v>
      </c>
      <c r="BE57" s="54">
        <f t="shared" si="38"/>
        <v>0</v>
      </c>
    </row>
    <row r="58" spans="1:57" x14ac:dyDescent="0.25">
      <c r="A58" s="353">
        <f>+Ago!A58</f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9"/>
        <v>0</v>
      </c>
      <c r="AW58" s="37">
        <f t="shared" si="30"/>
        <v>0</v>
      </c>
      <c r="AX58" s="37">
        <f t="shared" si="31"/>
        <v>0</v>
      </c>
      <c r="AY58" s="37">
        <f t="shared" si="32"/>
        <v>0</v>
      </c>
      <c r="AZ58" s="37">
        <f t="shared" si="33"/>
        <v>0</v>
      </c>
      <c r="BA58" s="37">
        <f t="shared" si="34"/>
        <v>0</v>
      </c>
      <c r="BB58" s="37">
        <f t="shared" si="35"/>
        <v>0</v>
      </c>
      <c r="BC58" s="38">
        <f t="shared" si="36"/>
        <v>0</v>
      </c>
      <c r="BD58" s="37">
        <f t="shared" si="37"/>
        <v>0</v>
      </c>
      <c r="BE58" s="54">
        <f t="shared" si="38"/>
        <v>0</v>
      </c>
    </row>
    <row r="59" spans="1:57" x14ac:dyDescent="0.25">
      <c r="A59" s="353">
        <f>+Ago!A59</f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15</v>
      </c>
      <c r="H59" s="375">
        <v>0</v>
      </c>
      <c r="I59" s="375">
        <v>0</v>
      </c>
      <c r="J59" s="375">
        <v>0</v>
      </c>
      <c r="K59" s="375">
        <v>2</v>
      </c>
      <c r="L59" s="375">
        <v>0</v>
      </c>
      <c r="M59" s="375">
        <v>0</v>
      </c>
      <c r="N59" s="375">
        <v>0</v>
      </c>
      <c r="O59" s="375">
        <v>0</v>
      </c>
      <c r="P59" s="375">
        <v>1</v>
      </c>
      <c r="Q59" s="375">
        <v>1</v>
      </c>
      <c r="R59" s="375">
        <v>0</v>
      </c>
      <c r="S59" s="375">
        <v>0</v>
      </c>
      <c r="T59" s="375">
        <v>1</v>
      </c>
      <c r="U59" s="375">
        <v>0</v>
      </c>
      <c r="V59" s="375">
        <v>0</v>
      </c>
      <c r="W59" s="375">
        <v>0</v>
      </c>
      <c r="X59" s="375">
        <v>1</v>
      </c>
      <c r="Y59" s="375">
        <v>5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2</v>
      </c>
      <c r="AN59" s="375">
        <v>0</v>
      </c>
      <c r="AO59" s="375">
        <v>1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9"/>
        <v>0</v>
      </c>
      <c r="AW59" s="37">
        <f t="shared" si="30"/>
        <v>18</v>
      </c>
      <c r="AX59" s="37">
        <f t="shared" si="31"/>
        <v>1</v>
      </c>
      <c r="AY59" s="37">
        <f t="shared" si="32"/>
        <v>1</v>
      </c>
      <c r="AZ59" s="37">
        <f t="shared" si="33"/>
        <v>6</v>
      </c>
      <c r="BA59" s="37">
        <f t="shared" si="34"/>
        <v>0</v>
      </c>
      <c r="BB59" s="37">
        <f t="shared" si="35"/>
        <v>0</v>
      </c>
      <c r="BC59" s="38">
        <f t="shared" si="36"/>
        <v>3</v>
      </c>
      <c r="BD59" s="37">
        <f t="shared" si="37"/>
        <v>0</v>
      </c>
      <c r="BE59" s="54">
        <f t="shared" si="38"/>
        <v>29</v>
      </c>
    </row>
    <row r="60" spans="1:57" x14ac:dyDescent="0.25">
      <c r="A60" s="353">
        <f>+Ago!A60</f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39">SUM(D60)</f>
        <v>0</v>
      </c>
      <c r="AW60" s="37">
        <f t="shared" ref="AW60" si="40">+SUM(G60:P60)</f>
        <v>0</v>
      </c>
      <c r="AX60" s="37">
        <f t="shared" ref="AX60" si="41">+SUM(Q60:S60)</f>
        <v>0</v>
      </c>
      <c r="AY60" s="37">
        <f t="shared" ref="AY60" si="42">+SUM(T60:W60)</f>
        <v>0</v>
      </c>
      <c r="AZ60" s="37">
        <f t="shared" ref="AZ60" si="43">+SUM(X60:AC60)</f>
        <v>0</v>
      </c>
      <c r="BA60" s="37">
        <f t="shared" ref="BA60" si="44">+SUM(AD60:AH60)</f>
        <v>0</v>
      </c>
      <c r="BB60" s="37">
        <f t="shared" ref="BB60" si="45">+SUM(AJ60:AL60)</f>
        <v>0</v>
      </c>
      <c r="BC60" s="38">
        <f t="shared" ref="BC60" si="46">+SUM(AM60:AP60)</f>
        <v>0</v>
      </c>
      <c r="BD60" s="37">
        <f t="shared" ref="BD60" si="47">+SUM(AQ60:AT60)</f>
        <v>0</v>
      </c>
      <c r="BE60" s="54">
        <f t="shared" ref="BE60" si="48">SUM(AV60:BD60)</f>
        <v>0</v>
      </c>
    </row>
  </sheetData>
  <sheetProtection selectLockedCells="1"/>
  <conditionalFormatting sqref="A3:AT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F20" sqref="BF2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+Set!A4</f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1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31" si="0">+SUM(T4:W4)</f>
        <v>0</v>
      </c>
      <c r="AZ4" s="37">
        <f>+SUM(X4:AC4)</f>
        <v>1</v>
      </c>
      <c r="BA4" s="37">
        <f>+SUM(AD4:AI4)</f>
        <v>0</v>
      </c>
      <c r="BB4" s="37">
        <f t="shared" ref="BB4:BB31" si="1">+SUM(AJ4:AL4)</f>
        <v>0</v>
      </c>
      <c r="BC4" s="38">
        <f>+SUM(AM4:AP4)</f>
        <v>0</v>
      </c>
      <c r="BD4" s="37">
        <f>+SUM(AQ4:AT4)</f>
        <v>0</v>
      </c>
      <c r="BE4" s="54">
        <f>SUM(AV4:BD4)</f>
        <v>1</v>
      </c>
    </row>
    <row r="5" spans="1:70" x14ac:dyDescent="0.25">
      <c r="A5" s="353">
        <f>+Set!A5</f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2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3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9" si="2">SUM(D5)</f>
        <v>0</v>
      </c>
      <c r="AW5" s="37">
        <f t="shared" ref="AW5:AW31" si="3">+SUM(G5:P5)</f>
        <v>0</v>
      </c>
      <c r="AX5" s="37">
        <f t="shared" ref="AX5:AX31" si="4">+SUM(Q5:S5)</f>
        <v>0</v>
      </c>
      <c r="AY5" s="37">
        <f t="shared" si="0"/>
        <v>0</v>
      </c>
      <c r="AZ5" s="37">
        <f t="shared" ref="AZ5:AZ31" si="5">+SUM(X5:AC5)</f>
        <v>2</v>
      </c>
      <c r="BA5" s="37">
        <f t="shared" ref="BA5:BA60" si="6">+SUM(AD5:AI5)</f>
        <v>0</v>
      </c>
      <c r="BB5" s="37">
        <f t="shared" si="1"/>
        <v>0</v>
      </c>
      <c r="BC5" s="38">
        <f t="shared" ref="BC5:BC31" si="7">+SUM(AM5:AP5)</f>
        <v>3</v>
      </c>
      <c r="BD5" s="37">
        <f t="shared" ref="BD5:BD31" si="8">+SUM(AQ5:AT5)</f>
        <v>0</v>
      </c>
      <c r="BE5" s="54">
        <f t="shared" ref="BE5:BE51" si="9">SUM(AV5:BD5)</f>
        <v>5</v>
      </c>
    </row>
    <row r="6" spans="1:70" ht="30" x14ac:dyDescent="0.25">
      <c r="A6" s="353">
        <f>+Set!A6</f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0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300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2"/>
        <v>0</v>
      </c>
      <c r="AW6" s="37">
        <f t="shared" si="3"/>
        <v>0</v>
      </c>
      <c r="AX6" s="37">
        <f t="shared" si="4"/>
        <v>0</v>
      </c>
      <c r="AY6" s="37">
        <f t="shared" si="0"/>
        <v>0</v>
      </c>
      <c r="AZ6" s="37">
        <f t="shared" si="5"/>
        <v>0</v>
      </c>
      <c r="BA6" s="37">
        <f t="shared" si="6"/>
        <v>0</v>
      </c>
      <c r="BB6" s="37">
        <f t="shared" si="1"/>
        <v>0</v>
      </c>
      <c r="BC6" s="38">
        <f t="shared" si="7"/>
        <v>300</v>
      </c>
      <c r="BD6" s="37">
        <f t="shared" si="8"/>
        <v>0</v>
      </c>
      <c r="BE6" s="54">
        <f t="shared" si="9"/>
        <v>300</v>
      </c>
    </row>
    <row r="7" spans="1:70" ht="30" x14ac:dyDescent="0.25">
      <c r="A7" s="353">
        <f>+Set!A7</f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12560</v>
      </c>
      <c r="H7" s="387">
        <v>226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546</v>
      </c>
      <c r="U7" s="387">
        <v>0</v>
      </c>
      <c r="V7" s="387">
        <v>0</v>
      </c>
      <c r="W7" s="387">
        <v>0</v>
      </c>
      <c r="X7" s="387">
        <v>786</v>
      </c>
      <c r="Y7" s="387">
        <v>4518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213</v>
      </c>
      <c r="AN7" s="387">
        <v>0</v>
      </c>
      <c r="AO7" s="387">
        <v>0</v>
      </c>
      <c r="AP7" s="387">
        <v>0</v>
      </c>
      <c r="AQ7" s="387">
        <v>845</v>
      </c>
      <c r="AR7" s="387">
        <v>0</v>
      </c>
      <c r="AS7" s="387">
        <v>0</v>
      </c>
      <c r="AT7" s="387">
        <v>0</v>
      </c>
      <c r="AV7" s="37">
        <f t="shared" si="2"/>
        <v>0</v>
      </c>
      <c r="AW7" s="37">
        <f t="shared" si="3"/>
        <v>12786</v>
      </c>
      <c r="AX7" s="37">
        <f t="shared" si="4"/>
        <v>0</v>
      </c>
      <c r="AY7" s="37">
        <f t="shared" si="0"/>
        <v>546</v>
      </c>
      <c r="AZ7" s="37">
        <f t="shared" si="5"/>
        <v>5304</v>
      </c>
      <c r="BA7" s="37">
        <f t="shared" si="6"/>
        <v>0</v>
      </c>
      <c r="BB7" s="37">
        <f t="shared" si="1"/>
        <v>0</v>
      </c>
      <c r="BC7" s="38">
        <f t="shared" si="7"/>
        <v>213</v>
      </c>
      <c r="BD7" s="37">
        <f t="shared" si="8"/>
        <v>845</v>
      </c>
      <c r="BE7" s="54">
        <f t="shared" si="9"/>
        <v>19694</v>
      </c>
    </row>
    <row r="8" spans="1:70" x14ac:dyDescent="0.25">
      <c r="A8" s="353">
        <f>+Set!A8</f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68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10</v>
      </c>
      <c r="Y8" s="387">
        <v>17</v>
      </c>
      <c r="Z8" s="387">
        <v>26</v>
      </c>
      <c r="AA8" s="387">
        <v>2</v>
      </c>
      <c r="AB8" s="387">
        <v>9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41</v>
      </c>
      <c r="AN8" s="387">
        <v>2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/>
      <c r="AW8" s="37"/>
      <c r="AX8" s="37"/>
      <c r="AY8" s="37"/>
      <c r="AZ8" s="37"/>
      <c r="BA8" s="37">
        <f t="shared" si="6"/>
        <v>0</v>
      </c>
      <c r="BB8" s="37"/>
      <c r="BC8" s="38"/>
      <c r="BD8" s="37"/>
      <c r="BE8" s="54">
        <f t="shared" si="9"/>
        <v>0</v>
      </c>
    </row>
    <row r="9" spans="1:70" x14ac:dyDescent="0.25">
      <c r="A9" s="353">
        <f>+Set!A9</f>
        <v>1</v>
      </c>
      <c r="B9" s="376" t="str">
        <f>Ene!B9</f>
        <v xml:space="preserve">ATENCIONES 15 A MAS </v>
      </c>
      <c r="C9" s="377" t="s">
        <v>506</v>
      </c>
      <c r="D9" s="378">
        <v>496</v>
      </c>
      <c r="E9" s="378">
        <v>21</v>
      </c>
      <c r="F9" s="378">
        <v>0</v>
      </c>
      <c r="G9" s="378">
        <v>619</v>
      </c>
      <c r="H9" s="378">
        <v>0</v>
      </c>
      <c r="I9" s="378">
        <v>9</v>
      </c>
      <c r="J9" s="378">
        <v>16</v>
      </c>
      <c r="K9" s="378">
        <v>16</v>
      </c>
      <c r="L9" s="378">
        <v>0</v>
      </c>
      <c r="M9" s="378">
        <v>9</v>
      </c>
      <c r="N9" s="378">
        <v>1</v>
      </c>
      <c r="O9" s="378">
        <v>5</v>
      </c>
      <c r="P9" s="378">
        <v>143</v>
      </c>
      <c r="Q9" s="378">
        <v>27</v>
      </c>
      <c r="R9" s="378">
        <v>7</v>
      </c>
      <c r="S9" s="378">
        <v>6</v>
      </c>
      <c r="T9" s="378">
        <v>38</v>
      </c>
      <c r="U9" s="378">
        <v>2</v>
      </c>
      <c r="V9" s="378">
        <v>9</v>
      </c>
      <c r="W9" s="378">
        <v>31</v>
      </c>
      <c r="X9" s="378">
        <v>15</v>
      </c>
      <c r="Y9" s="378">
        <v>196</v>
      </c>
      <c r="Z9" s="378">
        <v>0</v>
      </c>
      <c r="AA9" s="378">
        <v>40</v>
      </c>
      <c r="AB9" s="378">
        <v>4</v>
      </c>
      <c r="AC9" s="378">
        <v>6</v>
      </c>
      <c r="AD9" s="378">
        <v>85</v>
      </c>
      <c r="AE9" s="378">
        <v>4</v>
      </c>
      <c r="AF9" s="378">
        <v>3</v>
      </c>
      <c r="AG9" s="378">
        <v>13</v>
      </c>
      <c r="AH9" s="378">
        <v>3</v>
      </c>
      <c r="AI9" s="378">
        <v>0</v>
      </c>
      <c r="AJ9" s="378">
        <v>147</v>
      </c>
      <c r="AK9" s="378">
        <v>6</v>
      </c>
      <c r="AL9" s="378">
        <v>4</v>
      </c>
      <c r="AM9" s="378">
        <v>85</v>
      </c>
      <c r="AN9" s="378">
        <v>1</v>
      </c>
      <c r="AO9" s="378">
        <v>0</v>
      </c>
      <c r="AP9" s="378">
        <v>3</v>
      </c>
      <c r="AQ9" s="378">
        <v>65</v>
      </c>
      <c r="AR9" s="378">
        <v>2</v>
      </c>
      <c r="AS9" s="378">
        <v>3</v>
      </c>
      <c r="AT9" s="378">
        <v>29</v>
      </c>
      <c r="AV9" s="37">
        <f t="shared" si="2"/>
        <v>496</v>
      </c>
      <c r="AW9" s="37">
        <f t="shared" si="3"/>
        <v>818</v>
      </c>
      <c r="AX9" s="37">
        <f t="shared" si="4"/>
        <v>40</v>
      </c>
      <c r="AY9" s="37">
        <f t="shared" si="0"/>
        <v>80</v>
      </c>
      <c r="AZ9" s="37">
        <f t="shared" si="5"/>
        <v>261</v>
      </c>
      <c r="BA9" s="37">
        <f t="shared" si="6"/>
        <v>108</v>
      </c>
      <c r="BB9" s="37">
        <f t="shared" si="1"/>
        <v>157</v>
      </c>
      <c r="BC9" s="38">
        <f t="shared" si="7"/>
        <v>89</v>
      </c>
      <c r="BD9" s="37">
        <f t="shared" si="8"/>
        <v>99</v>
      </c>
      <c r="BE9" s="54">
        <f t="shared" si="9"/>
        <v>2148</v>
      </c>
    </row>
    <row r="10" spans="1:70" x14ac:dyDescent="0.25">
      <c r="A10" s="353">
        <f>+Set!A10</f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53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78">
        <v>1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2</v>
      </c>
      <c r="V10" s="378">
        <v>0</v>
      </c>
      <c r="W10" s="378">
        <v>0</v>
      </c>
      <c r="X10" s="378">
        <v>5</v>
      </c>
      <c r="Y10" s="378">
        <v>37</v>
      </c>
      <c r="Z10" s="378">
        <v>12</v>
      </c>
      <c r="AA10" s="378">
        <v>2</v>
      </c>
      <c r="AB10" s="378">
        <v>3</v>
      </c>
      <c r="AC10" s="378">
        <v>3</v>
      </c>
      <c r="AD10" s="378">
        <v>4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1</v>
      </c>
      <c r="AK10" s="378">
        <v>0</v>
      </c>
      <c r="AL10" s="378">
        <v>0</v>
      </c>
      <c r="AM10" s="378">
        <v>7</v>
      </c>
      <c r="AN10" s="378">
        <v>5</v>
      </c>
      <c r="AO10" s="378">
        <v>0</v>
      </c>
      <c r="AP10" s="378">
        <v>4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ref="AV10:AV28" si="10">SUM(D10)</f>
        <v>53</v>
      </c>
      <c r="AW10" s="37">
        <f t="shared" si="3"/>
        <v>1</v>
      </c>
      <c r="AX10" s="37">
        <f t="shared" si="4"/>
        <v>0</v>
      </c>
      <c r="AY10" s="37">
        <f t="shared" si="0"/>
        <v>2</v>
      </c>
      <c r="AZ10" s="37">
        <f t="shared" si="5"/>
        <v>62</v>
      </c>
      <c r="BA10" s="37">
        <f t="shared" si="6"/>
        <v>4</v>
      </c>
      <c r="BB10" s="37">
        <f t="shared" si="1"/>
        <v>1</v>
      </c>
      <c r="BC10" s="38">
        <f t="shared" si="7"/>
        <v>16</v>
      </c>
      <c r="BD10" s="37">
        <f t="shared" si="8"/>
        <v>0</v>
      </c>
      <c r="BE10" s="54">
        <f t="shared" si="9"/>
        <v>139</v>
      </c>
    </row>
    <row r="11" spans="1:70" x14ac:dyDescent="0.25">
      <c r="A11" s="353">
        <f>+Set!A11</f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10"/>
        <v>0</v>
      </c>
      <c r="AW11" s="37">
        <f t="shared" si="3"/>
        <v>0</v>
      </c>
      <c r="AX11" s="37">
        <f t="shared" si="4"/>
        <v>0</v>
      </c>
      <c r="AY11" s="37">
        <f t="shared" si="0"/>
        <v>0</v>
      </c>
      <c r="AZ11" s="37">
        <f t="shared" si="5"/>
        <v>0</v>
      </c>
      <c r="BA11" s="37">
        <f t="shared" si="6"/>
        <v>0</v>
      </c>
      <c r="BB11" s="37">
        <f t="shared" si="1"/>
        <v>0</v>
      </c>
      <c r="BC11" s="38">
        <f t="shared" si="7"/>
        <v>0</v>
      </c>
      <c r="BD11" s="37">
        <f t="shared" si="8"/>
        <v>0</v>
      </c>
      <c r="BE11" s="54">
        <f t="shared" si="9"/>
        <v>0</v>
      </c>
    </row>
    <row r="12" spans="1:70" x14ac:dyDescent="0.25">
      <c r="A12" s="353">
        <f>+Set!A12</f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10"/>
        <v>0</v>
      </c>
      <c r="AW12" s="37">
        <f t="shared" si="3"/>
        <v>0</v>
      </c>
      <c r="AX12" s="37">
        <f t="shared" si="4"/>
        <v>0</v>
      </c>
      <c r="AY12" s="37">
        <f t="shared" si="0"/>
        <v>0</v>
      </c>
      <c r="AZ12" s="37">
        <f t="shared" si="5"/>
        <v>0</v>
      </c>
      <c r="BA12" s="37">
        <f t="shared" si="6"/>
        <v>0</v>
      </c>
      <c r="BB12" s="37">
        <f t="shared" si="1"/>
        <v>0</v>
      </c>
      <c r="BC12" s="38">
        <f t="shared" si="7"/>
        <v>0</v>
      </c>
      <c r="BD12" s="37">
        <f t="shared" si="8"/>
        <v>0</v>
      </c>
      <c r="BE12" s="54">
        <f t="shared" si="9"/>
        <v>0</v>
      </c>
    </row>
    <row r="13" spans="1:70" x14ac:dyDescent="0.25">
      <c r="A13" s="353">
        <f>+Set!A13</f>
        <v>1</v>
      </c>
      <c r="B13" s="376" t="str">
        <f>Ene!B13</f>
        <v>PORCENTAJE DE CASOS DE TBC TAMIZADOS PARA VIH</v>
      </c>
      <c r="C13" s="377" t="s">
        <v>506</v>
      </c>
      <c r="D13" s="378">
        <v>2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10"/>
        <v>2</v>
      </c>
      <c r="AW13" s="37">
        <f t="shared" si="3"/>
        <v>0</v>
      </c>
      <c r="AX13" s="37">
        <f t="shared" si="4"/>
        <v>0</v>
      </c>
      <c r="AY13" s="37">
        <f t="shared" si="0"/>
        <v>0</v>
      </c>
      <c r="AZ13" s="37">
        <f t="shared" si="5"/>
        <v>0</v>
      </c>
      <c r="BA13" s="37">
        <f t="shared" si="6"/>
        <v>0</v>
      </c>
      <c r="BB13" s="37">
        <f t="shared" si="1"/>
        <v>0</v>
      </c>
      <c r="BC13" s="38">
        <f t="shared" si="7"/>
        <v>0</v>
      </c>
      <c r="BD13" s="37">
        <f t="shared" si="8"/>
        <v>0</v>
      </c>
      <c r="BE13" s="54">
        <f t="shared" si="9"/>
        <v>2</v>
      </c>
    </row>
    <row r="14" spans="1:70" x14ac:dyDescent="0.25">
      <c r="A14" s="353">
        <f>+Set!A14</f>
        <v>1</v>
      </c>
      <c r="B14" s="376" t="str">
        <f>Ene!B14</f>
        <v>TASA DE MORBILIDAD DE TUBERCULOSIS</v>
      </c>
      <c r="C14" s="377" t="s">
        <v>506</v>
      </c>
      <c r="D14" s="378">
        <v>1</v>
      </c>
      <c r="E14" s="378">
        <v>0</v>
      </c>
      <c r="F14" s="378">
        <v>0</v>
      </c>
      <c r="G14" s="378">
        <v>2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10"/>
        <v>1</v>
      </c>
      <c r="AW14" s="37">
        <f t="shared" si="3"/>
        <v>2</v>
      </c>
      <c r="AX14" s="37">
        <f t="shared" si="4"/>
        <v>0</v>
      </c>
      <c r="AY14" s="37">
        <f t="shared" si="0"/>
        <v>0</v>
      </c>
      <c r="AZ14" s="37">
        <f t="shared" si="5"/>
        <v>0</v>
      </c>
      <c r="BA14" s="37">
        <f t="shared" si="6"/>
        <v>0</v>
      </c>
      <c r="BB14" s="37">
        <f t="shared" si="1"/>
        <v>0</v>
      </c>
      <c r="BC14" s="38">
        <f t="shared" si="7"/>
        <v>0</v>
      </c>
      <c r="BD14" s="37">
        <f t="shared" si="8"/>
        <v>0</v>
      </c>
      <c r="BE14" s="54">
        <f t="shared" si="9"/>
        <v>3</v>
      </c>
    </row>
    <row r="15" spans="1:70" ht="30" x14ac:dyDescent="0.25">
      <c r="A15" s="353">
        <f>+Set!A15</f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68</v>
      </c>
      <c r="E15" s="381">
        <v>0</v>
      </c>
      <c r="F15" s="381">
        <v>0</v>
      </c>
      <c r="G15" s="381">
        <v>214</v>
      </c>
      <c r="H15" s="381">
        <v>0</v>
      </c>
      <c r="I15" s="381">
        <v>9</v>
      </c>
      <c r="J15" s="381">
        <v>0</v>
      </c>
      <c r="K15" s="381">
        <v>0</v>
      </c>
      <c r="L15" s="381">
        <v>2</v>
      </c>
      <c r="M15" s="381">
        <v>0</v>
      </c>
      <c r="N15" s="381">
        <v>0</v>
      </c>
      <c r="O15" s="381">
        <v>0</v>
      </c>
      <c r="P15" s="381">
        <v>95</v>
      </c>
      <c r="Q15" s="381">
        <v>0</v>
      </c>
      <c r="R15" s="381">
        <v>4</v>
      </c>
      <c r="S15" s="381">
        <v>11</v>
      </c>
      <c r="T15" s="381">
        <v>5</v>
      </c>
      <c r="U15" s="381">
        <v>0</v>
      </c>
      <c r="V15" s="381">
        <v>10</v>
      </c>
      <c r="W15" s="381">
        <v>26</v>
      </c>
      <c r="X15" s="381">
        <v>2</v>
      </c>
      <c r="Y15" s="381">
        <v>16</v>
      </c>
      <c r="Z15" s="381">
        <v>0</v>
      </c>
      <c r="AA15" s="381">
        <v>3</v>
      </c>
      <c r="AB15" s="381">
        <v>1</v>
      </c>
      <c r="AC15" s="381">
        <v>0</v>
      </c>
      <c r="AD15" s="381">
        <v>15</v>
      </c>
      <c r="AE15" s="381">
        <v>3</v>
      </c>
      <c r="AF15" s="381">
        <v>0</v>
      </c>
      <c r="AG15" s="381">
        <v>11</v>
      </c>
      <c r="AH15" s="381">
        <v>0</v>
      </c>
      <c r="AI15" s="381">
        <v>0</v>
      </c>
      <c r="AJ15" s="381">
        <v>6</v>
      </c>
      <c r="AK15" s="381">
        <v>0</v>
      </c>
      <c r="AL15" s="381">
        <v>0</v>
      </c>
      <c r="AM15" s="381">
        <v>21</v>
      </c>
      <c r="AN15" s="381">
        <v>1</v>
      </c>
      <c r="AO15" s="381">
        <v>0</v>
      </c>
      <c r="AP15" s="381">
        <v>5</v>
      </c>
      <c r="AQ15" s="381">
        <v>0</v>
      </c>
      <c r="AR15" s="381">
        <v>0</v>
      </c>
      <c r="AS15" s="381">
        <v>0</v>
      </c>
      <c r="AT15" s="381">
        <v>3</v>
      </c>
      <c r="AV15" s="37">
        <f t="shared" si="10"/>
        <v>68</v>
      </c>
      <c r="AW15" s="37">
        <f t="shared" si="3"/>
        <v>320</v>
      </c>
      <c r="AX15" s="37">
        <f t="shared" si="4"/>
        <v>15</v>
      </c>
      <c r="AY15" s="37">
        <f t="shared" si="0"/>
        <v>41</v>
      </c>
      <c r="AZ15" s="37">
        <f t="shared" si="5"/>
        <v>22</v>
      </c>
      <c r="BA15" s="37">
        <f t="shared" si="6"/>
        <v>29</v>
      </c>
      <c r="BB15" s="37">
        <f t="shared" si="1"/>
        <v>6</v>
      </c>
      <c r="BC15" s="38">
        <f t="shared" si="7"/>
        <v>27</v>
      </c>
      <c r="BD15" s="37">
        <f t="shared" si="8"/>
        <v>3</v>
      </c>
      <c r="BE15" s="54">
        <f t="shared" si="9"/>
        <v>531</v>
      </c>
    </row>
    <row r="16" spans="1:70" x14ac:dyDescent="0.25">
      <c r="A16" s="353">
        <f>+Set!A16</f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49</v>
      </c>
      <c r="E16" s="381">
        <v>0</v>
      </c>
      <c r="F16" s="381">
        <v>0</v>
      </c>
      <c r="G16" s="381">
        <v>185</v>
      </c>
      <c r="H16" s="381">
        <v>0</v>
      </c>
      <c r="I16" s="381">
        <v>9</v>
      </c>
      <c r="J16" s="381">
        <v>0</v>
      </c>
      <c r="K16" s="381">
        <v>0</v>
      </c>
      <c r="L16" s="381">
        <v>2</v>
      </c>
      <c r="M16" s="381">
        <v>0</v>
      </c>
      <c r="N16" s="381">
        <v>0</v>
      </c>
      <c r="O16" s="381">
        <v>0</v>
      </c>
      <c r="P16" s="381">
        <v>96</v>
      </c>
      <c r="Q16" s="381">
        <v>0</v>
      </c>
      <c r="R16" s="381">
        <v>4</v>
      </c>
      <c r="S16" s="381">
        <v>11</v>
      </c>
      <c r="T16" s="381">
        <v>5</v>
      </c>
      <c r="U16" s="381">
        <v>0</v>
      </c>
      <c r="V16" s="381">
        <v>10</v>
      </c>
      <c r="W16" s="381">
        <v>26</v>
      </c>
      <c r="X16" s="381">
        <v>2</v>
      </c>
      <c r="Y16" s="381">
        <v>16</v>
      </c>
      <c r="Z16" s="381">
        <v>0</v>
      </c>
      <c r="AA16" s="381">
        <v>3</v>
      </c>
      <c r="AB16" s="381">
        <v>1</v>
      </c>
      <c r="AC16" s="381">
        <v>0</v>
      </c>
      <c r="AD16" s="381">
        <v>15</v>
      </c>
      <c r="AE16" s="381">
        <v>3</v>
      </c>
      <c r="AF16" s="381">
        <v>0</v>
      </c>
      <c r="AG16" s="381">
        <v>11</v>
      </c>
      <c r="AH16" s="381">
        <v>0</v>
      </c>
      <c r="AI16" s="381">
        <v>0</v>
      </c>
      <c r="AJ16" s="381">
        <v>6</v>
      </c>
      <c r="AK16" s="381">
        <v>0</v>
      </c>
      <c r="AL16" s="381">
        <v>0</v>
      </c>
      <c r="AM16" s="381">
        <v>21</v>
      </c>
      <c r="AN16" s="381">
        <v>1</v>
      </c>
      <c r="AO16" s="381">
        <v>0</v>
      </c>
      <c r="AP16" s="381">
        <v>5</v>
      </c>
      <c r="AQ16" s="381">
        <v>0</v>
      </c>
      <c r="AR16" s="381">
        <v>0</v>
      </c>
      <c r="AS16" s="381">
        <v>0</v>
      </c>
      <c r="AT16" s="381">
        <v>0</v>
      </c>
      <c r="AV16" s="37">
        <f t="shared" si="10"/>
        <v>49</v>
      </c>
      <c r="AW16" s="37">
        <f t="shared" si="3"/>
        <v>292</v>
      </c>
      <c r="AX16" s="37">
        <f t="shared" si="4"/>
        <v>15</v>
      </c>
      <c r="AY16" s="37">
        <f t="shared" si="0"/>
        <v>41</v>
      </c>
      <c r="AZ16" s="37">
        <f t="shared" si="5"/>
        <v>22</v>
      </c>
      <c r="BA16" s="37">
        <f t="shared" si="6"/>
        <v>29</v>
      </c>
      <c r="BB16" s="37">
        <f t="shared" si="1"/>
        <v>6</v>
      </c>
      <c r="BC16" s="38">
        <f t="shared" si="7"/>
        <v>27</v>
      </c>
      <c r="BD16" s="37">
        <f t="shared" si="8"/>
        <v>0</v>
      </c>
      <c r="BE16" s="54">
        <f t="shared" si="9"/>
        <v>481</v>
      </c>
    </row>
    <row r="17" spans="1:57" x14ac:dyDescent="0.25">
      <c r="A17" s="353">
        <f>+Set!A17</f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10"/>
        <v>0</v>
      </c>
      <c r="AW17" s="37">
        <f t="shared" si="3"/>
        <v>0</v>
      </c>
      <c r="AX17" s="37">
        <f t="shared" si="4"/>
        <v>0</v>
      </c>
      <c r="AY17" s="37">
        <f t="shared" si="0"/>
        <v>0</v>
      </c>
      <c r="AZ17" s="37">
        <f t="shared" si="5"/>
        <v>0</v>
      </c>
      <c r="BA17" s="37">
        <f t="shared" si="6"/>
        <v>0</v>
      </c>
      <c r="BB17" s="37">
        <f t="shared" si="1"/>
        <v>0</v>
      </c>
      <c r="BC17" s="38">
        <f t="shared" si="7"/>
        <v>0</v>
      </c>
      <c r="BD17" s="37">
        <f t="shared" si="8"/>
        <v>0</v>
      </c>
      <c r="BE17" s="54">
        <f t="shared" si="9"/>
        <v>0</v>
      </c>
    </row>
    <row r="18" spans="1:57" x14ac:dyDescent="0.25">
      <c r="A18" s="353">
        <f>+Set!A18</f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10"/>
        <v>0</v>
      </c>
      <c r="AW18" s="37">
        <f t="shared" si="3"/>
        <v>0</v>
      </c>
      <c r="AX18" s="37">
        <f t="shared" si="4"/>
        <v>0</v>
      </c>
      <c r="AY18" s="37">
        <f t="shared" si="0"/>
        <v>0</v>
      </c>
      <c r="AZ18" s="37">
        <f t="shared" si="5"/>
        <v>0</v>
      </c>
      <c r="BA18" s="37">
        <f t="shared" si="6"/>
        <v>0</v>
      </c>
      <c r="BB18" s="37">
        <f t="shared" si="1"/>
        <v>0</v>
      </c>
      <c r="BC18" s="38">
        <f t="shared" si="7"/>
        <v>0</v>
      </c>
      <c r="BD18" s="37">
        <f t="shared" si="8"/>
        <v>0</v>
      </c>
      <c r="BE18" s="54">
        <f t="shared" si="9"/>
        <v>0</v>
      </c>
    </row>
    <row r="19" spans="1:57" x14ac:dyDescent="0.25">
      <c r="A19" s="353">
        <f>+Set!A19</f>
        <v>1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1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10"/>
        <v>1</v>
      </c>
      <c r="AW19" s="37">
        <f t="shared" si="3"/>
        <v>0</v>
      </c>
      <c r="AX19" s="37">
        <f t="shared" si="4"/>
        <v>0</v>
      </c>
      <c r="AY19" s="37">
        <f t="shared" si="0"/>
        <v>0</v>
      </c>
      <c r="AZ19" s="37">
        <f t="shared" si="5"/>
        <v>0</v>
      </c>
      <c r="BA19" s="37">
        <f t="shared" si="6"/>
        <v>1</v>
      </c>
      <c r="BB19" s="37">
        <f t="shared" si="1"/>
        <v>0</v>
      </c>
      <c r="BC19" s="38">
        <f t="shared" si="7"/>
        <v>0</v>
      </c>
      <c r="BD19" s="37">
        <f t="shared" si="8"/>
        <v>0</v>
      </c>
      <c r="BE19" s="54">
        <f t="shared" si="9"/>
        <v>2</v>
      </c>
    </row>
    <row r="20" spans="1:57" ht="45" x14ac:dyDescent="0.25">
      <c r="A20" s="353">
        <f>+Set!A20</f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18</v>
      </c>
      <c r="H20" s="384">
        <v>0</v>
      </c>
      <c r="I20" s="384">
        <v>0</v>
      </c>
      <c r="J20" s="384">
        <v>0</v>
      </c>
      <c r="K20" s="384">
        <v>0</v>
      </c>
      <c r="L20" s="384">
        <v>0</v>
      </c>
      <c r="M20" s="384">
        <v>0</v>
      </c>
      <c r="N20" s="384">
        <v>0</v>
      </c>
      <c r="O20" s="384">
        <v>0</v>
      </c>
      <c r="P20" s="384">
        <v>3</v>
      </c>
      <c r="Q20" s="384">
        <v>4</v>
      </c>
      <c r="R20" s="384">
        <v>0</v>
      </c>
      <c r="S20" s="384">
        <v>0</v>
      </c>
      <c r="T20" s="384">
        <v>1</v>
      </c>
      <c r="U20" s="384">
        <v>0</v>
      </c>
      <c r="V20" s="384">
        <v>0</v>
      </c>
      <c r="W20" s="384">
        <v>4</v>
      </c>
      <c r="X20" s="384">
        <v>0</v>
      </c>
      <c r="Y20" s="384">
        <v>7</v>
      </c>
      <c r="Z20" s="384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2</v>
      </c>
      <c r="AF20" s="384">
        <v>1</v>
      </c>
      <c r="AG20" s="384">
        <v>0</v>
      </c>
      <c r="AH20" s="384">
        <v>0</v>
      </c>
      <c r="AI20" s="384">
        <v>0</v>
      </c>
      <c r="AJ20" s="384">
        <v>2</v>
      </c>
      <c r="AK20" s="384">
        <v>0</v>
      </c>
      <c r="AL20" s="384">
        <v>0</v>
      </c>
      <c r="AM20" s="384">
        <v>0</v>
      </c>
      <c r="AN20" s="384">
        <v>0</v>
      </c>
      <c r="AO20" s="384">
        <v>1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10"/>
        <v>0</v>
      </c>
      <c r="AW20" s="37">
        <f t="shared" si="3"/>
        <v>21</v>
      </c>
      <c r="AX20" s="37">
        <f t="shared" si="4"/>
        <v>4</v>
      </c>
      <c r="AY20" s="37">
        <f>+SUM(T20:W20)</f>
        <v>5</v>
      </c>
      <c r="AZ20" s="37">
        <f t="shared" si="5"/>
        <v>7</v>
      </c>
      <c r="BA20" s="37">
        <f t="shared" si="6"/>
        <v>3</v>
      </c>
      <c r="BB20" s="37">
        <f t="shared" si="1"/>
        <v>2</v>
      </c>
      <c r="BC20" s="38">
        <f t="shared" si="7"/>
        <v>1</v>
      </c>
      <c r="BD20" s="37">
        <f t="shared" si="8"/>
        <v>0</v>
      </c>
      <c r="BE20" s="54">
        <f t="shared" si="9"/>
        <v>43</v>
      </c>
    </row>
    <row r="21" spans="1:57" ht="30" x14ac:dyDescent="0.25">
      <c r="A21" s="353">
        <f>+Set!A21</f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2</v>
      </c>
      <c r="J21" s="384">
        <v>1</v>
      </c>
      <c r="K21" s="384">
        <v>2</v>
      </c>
      <c r="L21" s="384">
        <v>0</v>
      </c>
      <c r="M21" s="384">
        <v>0</v>
      </c>
      <c r="N21" s="384">
        <v>0</v>
      </c>
      <c r="O21" s="384">
        <v>2</v>
      </c>
      <c r="P21" s="384">
        <v>7</v>
      </c>
      <c r="Q21" s="384">
        <v>0</v>
      </c>
      <c r="R21" s="384">
        <v>0</v>
      </c>
      <c r="S21" s="384">
        <v>0</v>
      </c>
      <c r="T21" s="384">
        <v>4</v>
      </c>
      <c r="U21" s="384">
        <v>0</v>
      </c>
      <c r="V21" s="384">
        <v>0</v>
      </c>
      <c r="W21" s="384">
        <v>5</v>
      </c>
      <c r="X21" s="384">
        <v>0</v>
      </c>
      <c r="Y21" s="384">
        <v>5</v>
      </c>
      <c r="Z21" s="384">
        <v>0</v>
      </c>
      <c r="AA21" s="384">
        <v>0</v>
      </c>
      <c r="AB21" s="384">
        <v>1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1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10"/>
        <v>0</v>
      </c>
      <c r="AW21" s="37">
        <f t="shared" si="3"/>
        <v>14</v>
      </c>
      <c r="AX21" s="37">
        <f t="shared" si="4"/>
        <v>0</v>
      </c>
      <c r="AY21" s="37">
        <f t="shared" si="0"/>
        <v>9</v>
      </c>
      <c r="AZ21" s="37">
        <f t="shared" si="5"/>
        <v>6</v>
      </c>
      <c r="BA21" s="37">
        <f t="shared" si="6"/>
        <v>0</v>
      </c>
      <c r="BB21" s="37">
        <f t="shared" si="1"/>
        <v>0</v>
      </c>
      <c r="BC21" s="38">
        <f t="shared" si="7"/>
        <v>1</v>
      </c>
      <c r="BD21" s="37">
        <f t="shared" si="8"/>
        <v>0</v>
      </c>
      <c r="BE21" s="54">
        <f t="shared" si="9"/>
        <v>30</v>
      </c>
    </row>
    <row r="22" spans="1:57" ht="30" x14ac:dyDescent="0.25">
      <c r="A22" s="353">
        <f>+Set!A22</f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70</v>
      </c>
      <c r="H22" s="384">
        <v>64</v>
      </c>
      <c r="I22" s="384">
        <v>295</v>
      </c>
      <c r="J22" s="384">
        <v>0</v>
      </c>
      <c r="K22" s="384">
        <v>15</v>
      </c>
      <c r="L22" s="384">
        <v>16</v>
      </c>
      <c r="M22" s="384">
        <v>58</v>
      </c>
      <c r="N22" s="384">
        <v>0</v>
      </c>
      <c r="O22" s="384">
        <v>0</v>
      </c>
      <c r="P22" s="384">
        <v>43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30</v>
      </c>
      <c r="Y22" s="384">
        <v>30</v>
      </c>
      <c r="Z22" s="384">
        <v>48</v>
      </c>
      <c r="AA22" s="384">
        <v>30</v>
      </c>
      <c r="AB22" s="384">
        <v>86</v>
      </c>
      <c r="AC22" s="384">
        <v>44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16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10"/>
        <v>0</v>
      </c>
      <c r="AW22" s="37">
        <f t="shared" si="3"/>
        <v>561</v>
      </c>
      <c r="AX22" s="37">
        <f t="shared" si="4"/>
        <v>0</v>
      </c>
      <c r="AY22" s="37">
        <f t="shared" si="0"/>
        <v>0</v>
      </c>
      <c r="AZ22" s="37">
        <f t="shared" si="5"/>
        <v>268</v>
      </c>
      <c r="BA22" s="37">
        <f t="shared" si="6"/>
        <v>0</v>
      </c>
      <c r="BB22" s="37">
        <f t="shared" si="1"/>
        <v>0</v>
      </c>
      <c r="BC22" s="38">
        <f t="shared" si="7"/>
        <v>16</v>
      </c>
      <c r="BD22" s="37">
        <f t="shared" si="8"/>
        <v>0</v>
      </c>
      <c r="BE22" s="54">
        <f t="shared" si="9"/>
        <v>845</v>
      </c>
    </row>
    <row r="23" spans="1:57" x14ac:dyDescent="0.25">
      <c r="A23" s="353">
        <f>+Set!A23</f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14</v>
      </c>
      <c r="H23" s="384">
        <v>0</v>
      </c>
      <c r="I23" s="384">
        <v>7</v>
      </c>
      <c r="J23" s="384">
        <v>0</v>
      </c>
      <c r="K23" s="384">
        <v>4</v>
      </c>
      <c r="L23" s="384">
        <v>0</v>
      </c>
      <c r="M23" s="384">
        <v>3</v>
      </c>
      <c r="N23" s="384">
        <v>0</v>
      </c>
      <c r="O23" s="384">
        <v>3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13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25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10"/>
        <v>0</v>
      </c>
      <c r="AW23" s="37">
        <f t="shared" si="3"/>
        <v>31</v>
      </c>
      <c r="AX23" s="37">
        <f t="shared" si="4"/>
        <v>0</v>
      </c>
      <c r="AY23" s="37">
        <f t="shared" si="0"/>
        <v>0</v>
      </c>
      <c r="AZ23" s="37">
        <f t="shared" si="5"/>
        <v>13</v>
      </c>
      <c r="BA23" s="37">
        <f t="shared" si="6"/>
        <v>0</v>
      </c>
      <c r="BB23" s="37">
        <f t="shared" si="1"/>
        <v>25</v>
      </c>
      <c r="BC23" s="38">
        <f t="shared" si="7"/>
        <v>0</v>
      </c>
      <c r="BD23" s="37">
        <f t="shared" si="8"/>
        <v>0</v>
      </c>
      <c r="BE23" s="54">
        <f t="shared" si="9"/>
        <v>69</v>
      </c>
    </row>
    <row r="24" spans="1:57" ht="30" x14ac:dyDescent="0.25">
      <c r="A24" s="353">
        <f>+Set!A24</f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30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10"/>
        <v>0</v>
      </c>
      <c r="AW24" s="37">
        <f t="shared" si="3"/>
        <v>30</v>
      </c>
      <c r="AX24" s="37">
        <f t="shared" si="4"/>
        <v>0</v>
      </c>
      <c r="AY24" s="37">
        <f t="shared" si="0"/>
        <v>0</v>
      </c>
      <c r="AZ24" s="37">
        <f t="shared" si="5"/>
        <v>0</v>
      </c>
      <c r="BA24" s="37">
        <f t="shared" si="6"/>
        <v>0</v>
      </c>
      <c r="BB24" s="37">
        <f t="shared" si="1"/>
        <v>0</v>
      </c>
      <c r="BC24" s="38">
        <f t="shared" si="7"/>
        <v>0</v>
      </c>
      <c r="BD24" s="37">
        <f t="shared" si="8"/>
        <v>0</v>
      </c>
      <c r="BE24" s="54">
        <f t="shared" si="9"/>
        <v>30</v>
      </c>
    </row>
    <row r="25" spans="1:57" ht="30" x14ac:dyDescent="0.25">
      <c r="A25" s="353">
        <f>+Set!A25</f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85</v>
      </c>
      <c r="H25" s="384">
        <v>3</v>
      </c>
      <c r="I25" s="384">
        <v>2</v>
      </c>
      <c r="J25" s="384">
        <v>2</v>
      </c>
      <c r="K25" s="384">
        <v>7</v>
      </c>
      <c r="L25" s="384">
        <v>2</v>
      </c>
      <c r="M25" s="384">
        <v>2</v>
      </c>
      <c r="N25" s="384">
        <v>1</v>
      </c>
      <c r="O25" s="384">
        <v>0</v>
      </c>
      <c r="P25" s="384">
        <v>19</v>
      </c>
      <c r="Q25" s="384">
        <v>4</v>
      </c>
      <c r="R25" s="384">
        <v>0</v>
      </c>
      <c r="S25" s="384">
        <v>5</v>
      </c>
      <c r="T25" s="384">
        <v>4</v>
      </c>
      <c r="U25" s="384">
        <v>4</v>
      </c>
      <c r="V25" s="384">
        <v>1</v>
      </c>
      <c r="W25" s="384">
        <v>3</v>
      </c>
      <c r="X25" s="384">
        <v>4</v>
      </c>
      <c r="Y25" s="384">
        <v>10</v>
      </c>
      <c r="Z25" s="384">
        <v>0</v>
      </c>
      <c r="AA25" s="384">
        <v>12</v>
      </c>
      <c r="AB25" s="384">
        <v>5</v>
      </c>
      <c r="AC25" s="384">
        <v>5</v>
      </c>
      <c r="AD25" s="384">
        <v>1</v>
      </c>
      <c r="AE25" s="384">
        <v>0</v>
      </c>
      <c r="AF25" s="384">
        <v>5</v>
      </c>
      <c r="AG25" s="384">
        <v>0</v>
      </c>
      <c r="AH25" s="384">
        <v>6</v>
      </c>
      <c r="AI25" s="384">
        <v>0</v>
      </c>
      <c r="AJ25" s="384">
        <v>18</v>
      </c>
      <c r="AK25" s="384">
        <v>4</v>
      </c>
      <c r="AL25" s="384">
        <v>1</v>
      </c>
      <c r="AM25" s="384">
        <v>10</v>
      </c>
      <c r="AN25" s="384">
        <v>1</v>
      </c>
      <c r="AO25" s="384">
        <v>0</v>
      </c>
      <c r="AP25" s="384">
        <v>0</v>
      </c>
      <c r="AQ25" s="384">
        <v>3</v>
      </c>
      <c r="AR25" s="384">
        <v>1</v>
      </c>
      <c r="AS25" s="384">
        <v>0</v>
      </c>
      <c r="AT25" s="384">
        <v>3</v>
      </c>
      <c r="AV25" s="37">
        <f t="shared" si="10"/>
        <v>0</v>
      </c>
      <c r="AW25" s="37">
        <f t="shared" si="3"/>
        <v>123</v>
      </c>
      <c r="AX25" s="37">
        <f t="shared" si="4"/>
        <v>9</v>
      </c>
      <c r="AY25" s="37">
        <f t="shared" si="0"/>
        <v>12</v>
      </c>
      <c r="AZ25" s="37">
        <f t="shared" si="5"/>
        <v>36</v>
      </c>
      <c r="BA25" s="37">
        <f t="shared" si="6"/>
        <v>12</v>
      </c>
      <c r="BB25" s="37">
        <f t="shared" si="1"/>
        <v>23</v>
      </c>
      <c r="BC25" s="38">
        <f t="shared" si="7"/>
        <v>11</v>
      </c>
      <c r="BD25" s="37">
        <f t="shared" si="8"/>
        <v>7</v>
      </c>
      <c r="BE25" s="54">
        <f t="shared" si="9"/>
        <v>233</v>
      </c>
    </row>
    <row r="26" spans="1:57" x14ac:dyDescent="0.25">
      <c r="A26" s="353">
        <f>+Set!A26</f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24</v>
      </c>
      <c r="H26" s="384">
        <v>0</v>
      </c>
      <c r="I26" s="384">
        <v>1</v>
      </c>
      <c r="J26" s="384">
        <v>2</v>
      </c>
      <c r="K26" s="384">
        <v>4</v>
      </c>
      <c r="L26" s="384">
        <v>1</v>
      </c>
      <c r="M26" s="384">
        <v>2</v>
      </c>
      <c r="N26" s="384">
        <v>1</v>
      </c>
      <c r="O26" s="384">
        <v>1</v>
      </c>
      <c r="P26" s="384">
        <v>0</v>
      </c>
      <c r="Q26" s="384">
        <v>1</v>
      </c>
      <c r="R26" s="384">
        <v>1</v>
      </c>
      <c r="S26" s="384">
        <v>1</v>
      </c>
      <c r="T26" s="384">
        <v>0</v>
      </c>
      <c r="U26" s="384">
        <v>0</v>
      </c>
      <c r="V26" s="384">
        <v>0</v>
      </c>
      <c r="W26" s="384">
        <v>0</v>
      </c>
      <c r="X26" s="384">
        <v>1</v>
      </c>
      <c r="Y26" s="384">
        <v>9</v>
      </c>
      <c r="Z26" s="384">
        <v>0</v>
      </c>
      <c r="AA26" s="384">
        <v>1</v>
      </c>
      <c r="AB26" s="384">
        <v>0</v>
      </c>
      <c r="AC26" s="384">
        <v>0</v>
      </c>
      <c r="AD26" s="384">
        <v>3</v>
      </c>
      <c r="AE26" s="384">
        <v>0</v>
      </c>
      <c r="AF26" s="384">
        <v>1</v>
      </c>
      <c r="AG26" s="384">
        <v>0</v>
      </c>
      <c r="AH26" s="384">
        <v>2</v>
      </c>
      <c r="AI26" s="384">
        <v>0</v>
      </c>
      <c r="AJ26" s="384">
        <v>2</v>
      </c>
      <c r="AK26" s="384">
        <v>0</v>
      </c>
      <c r="AL26" s="384">
        <v>0</v>
      </c>
      <c r="AM26" s="384">
        <v>5</v>
      </c>
      <c r="AN26" s="384">
        <v>0</v>
      </c>
      <c r="AO26" s="384">
        <v>2</v>
      </c>
      <c r="AP26" s="384">
        <v>0</v>
      </c>
      <c r="AQ26" s="384">
        <v>4</v>
      </c>
      <c r="AR26" s="384">
        <v>0</v>
      </c>
      <c r="AS26" s="384">
        <v>0</v>
      </c>
      <c r="AT26" s="384">
        <v>0</v>
      </c>
      <c r="AV26" s="37">
        <f t="shared" si="10"/>
        <v>0</v>
      </c>
      <c r="AW26" s="37">
        <f t="shared" si="3"/>
        <v>36</v>
      </c>
      <c r="AX26" s="37">
        <f t="shared" si="4"/>
        <v>3</v>
      </c>
      <c r="AY26" s="37">
        <f t="shared" si="0"/>
        <v>0</v>
      </c>
      <c r="AZ26" s="37">
        <f t="shared" si="5"/>
        <v>11</v>
      </c>
      <c r="BA26" s="37">
        <f t="shared" si="6"/>
        <v>6</v>
      </c>
      <c r="BB26" s="37">
        <f t="shared" si="1"/>
        <v>2</v>
      </c>
      <c r="BC26" s="38">
        <f t="shared" si="7"/>
        <v>7</v>
      </c>
      <c r="BD26" s="37">
        <f t="shared" si="8"/>
        <v>4</v>
      </c>
      <c r="BE26" s="54">
        <f t="shared" si="9"/>
        <v>69</v>
      </c>
    </row>
    <row r="27" spans="1:57" ht="30" x14ac:dyDescent="0.25">
      <c r="A27" s="353">
        <f>+Set!A27</f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125</v>
      </c>
      <c r="H27" s="384">
        <v>8</v>
      </c>
      <c r="I27" s="384">
        <v>0</v>
      </c>
      <c r="J27" s="384">
        <v>15</v>
      </c>
      <c r="K27" s="384">
        <v>35</v>
      </c>
      <c r="L27" s="384">
        <v>6</v>
      </c>
      <c r="M27" s="384">
        <v>10</v>
      </c>
      <c r="N27" s="384">
        <v>14</v>
      </c>
      <c r="O27" s="384">
        <v>0</v>
      </c>
      <c r="P27" s="384">
        <v>18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10"/>
        <v>0</v>
      </c>
      <c r="AW27" s="37">
        <f t="shared" si="3"/>
        <v>231</v>
      </c>
      <c r="AX27" s="37">
        <f t="shared" si="4"/>
        <v>0</v>
      </c>
      <c r="AY27" s="37">
        <f t="shared" si="0"/>
        <v>0</v>
      </c>
      <c r="AZ27" s="37">
        <f t="shared" si="5"/>
        <v>0</v>
      </c>
      <c r="BA27" s="37">
        <f t="shared" si="6"/>
        <v>0</v>
      </c>
      <c r="BB27" s="37">
        <f t="shared" si="1"/>
        <v>0</v>
      </c>
      <c r="BC27" s="38">
        <f t="shared" si="7"/>
        <v>0</v>
      </c>
      <c r="BD27" s="37">
        <f t="shared" si="8"/>
        <v>0</v>
      </c>
      <c r="BE27" s="54">
        <f t="shared" si="9"/>
        <v>231</v>
      </c>
    </row>
    <row r="28" spans="1:57" ht="45" x14ac:dyDescent="0.25">
      <c r="A28" s="353">
        <f>+Set!A28</f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10"/>
        <v>0</v>
      </c>
      <c r="AW28" s="37">
        <f t="shared" si="3"/>
        <v>0</v>
      </c>
      <c r="AX28" s="37">
        <f t="shared" si="4"/>
        <v>0</v>
      </c>
      <c r="AY28" s="37">
        <f t="shared" si="0"/>
        <v>0</v>
      </c>
      <c r="AZ28" s="37">
        <f t="shared" si="5"/>
        <v>0</v>
      </c>
      <c r="BA28" s="37">
        <f t="shared" si="6"/>
        <v>0</v>
      </c>
      <c r="BB28" s="37">
        <f t="shared" si="1"/>
        <v>0</v>
      </c>
      <c r="BC28" s="38">
        <f t="shared" si="7"/>
        <v>0</v>
      </c>
      <c r="BD28" s="37">
        <f t="shared" si="8"/>
        <v>0</v>
      </c>
      <c r="BE28" s="54">
        <f t="shared" si="9"/>
        <v>0</v>
      </c>
    </row>
    <row r="29" spans="1:57" ht="30" x14ac:dyDescent="0.25">
      <c r="A29" s="353">
        <f>+Set!A29</f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6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11</v>
      </c>
      <c r="AK29" s="384">
        <v>8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ref="AV29:AV31" si="11">SUM(D29)</f>
        <v>0</v>
      </c>
      <c r="AW29" s="37">
        <f t="shared" si="3"/>
        <v>0</v>
      </c>
      <c r="AX29" s="37">
        <f t="shared" si="4"/>
        <v>0</v>
      </c>
      <c r="AY29" s="37">
        <f t="shared" si="0"/>
        <v>6</v>
      </c>
      <c r="AZ29" s="37">
        <f t="shared" si="5"/>
        <v>0</v>
      </c>
      <c r="BA29" s="37">
        <f t="shared" si="6"/>
        <v>0</v>
      </c>
      <c r="BB29" s="37">
        <f t="shared" si="1"/>
        <v>19</v>
      </c>
      <c r="BC29" s="38">
        <f t="shared" si="7"/>
        <v>0</v>
      </c>
      <c r="BD29" s="37">
        <f t="shared" si="8"/>
        <v>0</v>
      </c>
      <c r="BE29" s="54">
        <f t="shared" si="9"/>
        <v>25</v>
      </c>
    </row>
    <row r="30" spans="1:57" ht="45" x14ac:dyDescent="0.25">
      <c r="A30" s="353">
        <f>+Set!A30</f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4</v>
      </c>
      <c r="I30" s="384">
        <v>8</v>
      </c>
      <c r="J30" s="384">
        <v>5</v>
      </c>
      <c r="K30" s="384">
        <v>0</v>
      </c>
      <c r="L30" s="384">
        <v>4</v>
      </c>
      <c r="M30" s="384">
        <v>4</v>
      </c>
      <c r="N30" s="384">
        <v>0</v>
      </c>
      <c r="O30" s="384">
        <v>4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3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11"/>
        <v>0</v>
      </c>
      <c r="AW30" s="37">
        <f t="shared" si="3"/>
        <v>29</v>
      </c>
      <c r="AX30" s="37">
        <f t="shared" si="4"/>
        <v>0</v>
      </c>
      <c r="AY30" s="37">
        <f t="shared" si="0"/>
        <v>0</v>
      </c>
      <c r="AZ30" s="37">
        <f t="shared" si="5"/>
        <v>0</v>
      </c>
      <c r="BA30" s="37">
        <f t="shared" si="6"/>
        <v>0</v>
      </c>
      <c r="BB30" s="37">
        <f t="shared" si="1"/>
        <v>0</v>
      </c>
      <c r="BC30" s="38">
        <f t="shared" si="7"/>
        <v>3</v>
      </c>
      <c r="BD30" s="37">
        <f t="shared" si="8"/>
        <v>0</v>
      </c>
      <c r="BE30" s="54">
        <f t="shared" si="9"/>
        <v>32</v>
      </c>
    </row>
    <row r="31" spans="1:57" ht="30" x14ac:dyDescent="0.25">
      <c r="A31" s="353">
        <f>+Set!A31</f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43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5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14</v>
      </c>
      <c r="Y31" s="384">
        <v>5</v>
      </c>
      <c r="Z31" s="384">
        <v>0</v>
      </c>
      <c r="AA31" s="384">
        <v>0</v>
      </c>
      <c r="AB31" s="384">
        <v>0</v>
      </c>
      <c r="AC31" s="384">
        <v>0</v>
      </c>
      <c r="AD31" s="384">
        <v>0</v>
      </c>
      <c r="AE31" s="384">
        <v>0</v>
      </c>
      <c r="AF31" s="384">
        <v>13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7</v>
      </c>
      <c r="AN31" s="384">
        <v>0</v>
      </c>
      <c r="AO31" s="384">
        <v>8</v>
      </c>
      <c r="AP31" s="384">
        <v>7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11"/>
        <v>0</v>
      </c>
      <c r="AW31" s="37">
        <f t="shared" si="3"/>
        <v>48</v>
      </c>
      <c r="AX31" s="37">
        <f t="shared" si="4"/>
        <v>0</v>
      </c>
      <c r="AY31" s="37">
        <f t="shared" si="0"/>
        <v>0</v>
      </c>
      <c r="AZ31" s="37">
        <f t="shared" si="5"/>
        <v>19</v>
      </c>
      <c r="BA31" s="37">
        <f t="shared" si="6"/>
        <v>13</v>
      </c>
      <c r="BB31" s="37">
        <f t="shared" si="1"/>
        <v>0</v>
      </c>
      <c r="BC31" s="38">
        <f t="shared" si="7"/>
        <v>22</v>
      </c>
      <c r="BD31" s="37">
        <f t="shared" si="8"/>
        <v>0</v>
      </c>
      <c r="BE31" s="54">
        <f t="shared" si="9"/>
        <v>102</v>
      </c>
    </row>
    <row r="32" spans="1:57" ht="30" x14ac:dyDescent="0.25">
      <c r="A32" s="353">
        <f>+Set!A32</f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82</v>
      </c>
      <c r="H32" s="384">
        <v>36</v>
      </c>
      <c r="I32" s="384">
        <v>40</v>
      </c>
      <c r="J32" s="384">
        <v>0</v>
      </c>
      <c r="K32" s="384">
        <v>0</v>
      </c>
      <c r="L32" s="384">
        <v>5</v>
      </c>
      <c r="M32" s="384">
        <v>7</v>
      </c>
      <c r="N32" s="384">
        <v>0</v>
      </c>
      <c r="O32" s="384">
        <v>12</v>
      </c>
      <c r="P32" s="384">
        <v>0</v>
      </c>
      <c r="Q32" s="384">
        <v>0</v>
      </c>
      <c r="R32" s="384">
        <v>0</v>
      </c>
      <c r="S32" s="384">
        <v>20</v>
      </c>
      <c r="T32" s="384">
        <v>0</v>
      </c>
      <c r="U32" s="384">
        <v>0</v>
      </c>
      <c r="V32" s="384">
        <v>0</v>
      </c>
      <c r="W32" s="384">
        <v>0</v>
      </c>
      <c r="X32" s="384">
        <v>15</v>
      </c>
      <c r="Y32" s="384">
        <v>46</v>
      </c>
      <c r="Z32" s="384">
        <v>0</v>
      </c>
      <c r="AA32" s="384">
        <v>60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152</v>
      </c>
      <c r="AK32" s="384">
        <v>0</v>
      </c>
      <c r="AL32" s="384">
        <v>0</v>
      </c>
      <c r="AM32" s="384">
        <v>0</v>
      </c>
      <c r="AN32" s="384">
        <v>0</v>
      </c>
      <c r="AO32" s="384">
        <v>44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2">SUM(D32)</f>
        <v>0</v>
      </c>
      <c r="AW32" s="37">
        <f t="shared" ref="AW32:AW51" si="13">+SUM(G32:P32)</f>
        <v>182</v>
      </c>
      <c r="AX32" s="37">
        <f t="shared" ref="AX32:AX51" si="14">+SUM(Q32:S32)</f>
        <v>20</v>
      </c>
      <c r="AY32" s="37">
        <f t="shared" ref="AY32:AY51" si="15">+SUM(T32:W32)</f>
        <v>0</v>
      </c>
      <c r="AZ32" s="37">
        <f t="shared" ref="AZ32:AZ51" si="16">+SUM(X32:AC32)</f>
        <v>121</v>
      </c>
      <c r="BA32" s="37">
        <f t="shared" si="6"/>
        <v>0</v>
      </c>
      <c r="BB32" s="37">
        <f t="shared" ref="BB32:BB51" si="17">+SUM(AJ32:AL32)</f>
        <v>152</v>
      </c>
      <c r="BC32" s="38">
        <f t="shared" ref="BC32:BC51" si="18">+SUM(AM32:AP32)</f>
        <v>44</v>
      </c>
      <c r="BD32" s="37">
        <f t="shared" ref="BD32:BD51" si="19">+SUM(AQ32:AT32)</f>
        <v>0</v>
      </c>
      <c r="BE32" s="54">
        <f t="shared" si="9"/>
        <v>519</v>
      </c>
    </row>
    <row r="33" spans="1:57" ht="30" x14ac:dyDescent="0.25">
      <c r="A33" s="353">
        <f>+Set!A33</f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2</v>
      </c>
      <c r="J33" s="384">
        <v>0</v>
      </c>
      <c r="K33" s="384">
        <v>2</v>
      </c>
      <c r="L33" s="384">
        <v>2</v>
      </c>
      <c r="M33" s="384">
        <v>4</v>
      </c>
      <c r="N33" s="384">
        <v>0</v>
      </c>
      <c r="O33" s="384">
        <v>2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2"/>
        <v>0</v>
      </c>
      <c r="AW33" s="37">
        <f t="shared" si="13"/>
        <v>12</v>
      </c>
      <c r="AX33" s="37">
        <f t="shared" si="14"/>
        <v>0</v>
      </c>
      <c r="AY33" s="37">
        <f t="shared" si="15"/>
        <v>0</v>
      </c>
      <c r="AZ33" s="37">
        <f t="shared" si="16"/>
        <v>0</v>
      </c>
      <c r="BA33" s="37">
        <f t="shared" si="6"/>
        <v>0</v>
      </c>
      <c r="BB33" s="37">
        <f t="shared" si="17"/>
        <v>0</v>
      </c>
      <c r="BC33" s="38">
        <f t="shared" si="18"/>
        <v>0</v>
      </c>
      <c r="BD33" s="37">
        <f t="shared" si="19"/>
        <v>0</v>
      </c>
      <c r="BE33" s="54">
        <f t="shared" si="9"/>
        <v>12</v>
      </c>
    </row>
    <row r="34" spans="1:57" ht="30" x14ac:dyDescent="0.25">
      <c r="A34" s="353">
        <f>+Set!A34</f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1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2"/>
        <v>0</v>
      </c>
      <c r="AW34" s="37">
        <f t="shared" si="13"/>
        <v>1</v>
      </c>
      <c r="AX34" s="37">
        <f t="shared" si="14"/>
        <v>0</v>
      </c>
      <c r="AY34" s="37">
        <f t="shared" si="15"/>
        <v>0</v>
      </c>
      <c r="AZ34" s="37">
        <f t="shared" si="16"/>
        <v>0</v>
      </c>
      <c r="BA34" s="37">
        <f t="shared" si="6"/>
        <v>0</v>
      </c>
      <c r="BB34" s="37">
        <f t="shared" si="17"/>
        <v>0</v>
      </c>
      <c r="BC34" s="38">
        <f t="shared" si="18"/>
        <v>0</v>
      </c>
      <c r="BD34" s="37">
        <f t="shared" si="19"/>
        <v>0</v>
      </c>
      <c r="BE34" s="54">
        <f t="shared" si="9"/>
        <v>1</v>
      </c>
    </row>
    <row r="35" spans="1:57" ht="30" x14ac:dyDescent="0.25">
      <c r="A35" s="353">
        <f>+Set!A35</f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2"/>
        <v>0</v>
      </c>
      <c r="AW35" s="37">
        <f t="shared" si="13"/>
        <v>0</v>
      </c>
      <c r="AX35" s="37">
        <f t="shared" si="14"/>
        <v>0</v>
      </c>
      <c r="AY35" s="37">
        <f t="shared" si="15"/>
        <v>0</v>
      </c>
      <c r="AZ35" s="37">
        <f t="shared" si="16"/>
        <v>0</v>
      </c>
      <c r="BA35" s="37">
        <f t="shared" si="6"/>
        <v>0</v>
      </c>
      <c r="BB35" s="37">
        <f t="shared" si="17"/>
        <v>0</v>
      </c>
      <c r="BC35" s="38">
        <f t="shared" si="18"/>
        <v>0</v>
      </c>
      <c r="BD35" s="37">
        <f t="shared" si="19"/>
        <v>0</v>
      </c>
      <c r="BE35" s="54">
        <f t="shared" si="9"/>
        <v>0</v>
      </c>
    </row>
    <row r="36" spans="1:57" ht="30" x14ac:dyDescent="0.25">
      <c r="A36" s="353">
        <f>+Set!A36</f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765</v>
      </c>
      <c r="H36" s="384">
        <v>0</v>
      </c>
      <c r="I36" s="384">
        <v>0</v>
      </c>
      <c r="J36" s="384">
        <v>0</v>
      </c>
      <c r="K36" s="384">
        <v>301</v>
      </c>
      <c r="L36" s="384">
        <v>0</v>
      </c>
      <c r="M36" s="384">
        <v>0</v>
      </c>
      <c r="N36" s="384">
        <v>46</v>
      </c>
      <c r="O36" s="384">
        <v>78</v>
      </c>
      <c r="P36" s="384">
        <v>0</v>
      </c>
      <c r="Q36" s="384">
        <v>0</v>
      </c>
      <c r="R36" s="384">
        <v>15</v>
      </c>
      <c r="S36" s="384">
        <v>43</v>
      </c>
      <c r="T36" s="384">
        <v>16</v>
      </c>
      <c r="U36" s="384">
        <v>0</v>
      </c>
      <c r="V36" s="384">
        <v>0</v>
      </c>
      <c r="W36" s="384">
        <v>0</v>
      </c>
      <c r="X36" s="384">
        <v>177</v>
      </c>
      <c r="Y36" s="384">
        <v>355</v>
      </c>
      <c r="Z36" s="384">
        <v>0</v>
      </c>
      <c r="AA36" s="384">
        <v>32</v>
      </c>
      <c r="AB36" s="384">
        <v>0</v>
      </c>
      <c r="AC36" s="384">
        <v>109</v>
      </c>
      <c r="AD36" s="384">
        <v>0</v>
      </c>
      <c r="AE36" s="384">
        <v>0</v>
      </c>
      <c r="AF36" s="384">
        <v>0</v>
      </c>
      <c r="AG36" s="384">
        <v>0</v>
      </c>
      <c r="AH36" s="384">
        <v>0</v>
      </c>
      <c r="AI36" s="384">
        <v>0</v>
      </c>
      <c r="AJ36" s="384">
        <v>3</v>
      </c>
      <c r="AK36" s="384">
        <v>0</v>
      </c>
      <c r="AL36" s="384">
        <v>0</v>
      </c>
      <c r="AM36" s="384">
        <v>0</v>
      </c>
      <c r="AN36" s="384">
        <v>20</v>
      </c>
      <c r="AO36" s="384">
        <v>189</v>
      </c>
      <c r="AP36" s="384">
        <v>0</v>
      </c>
      <c r="AQ36" s="384">
        <v>9</v>
      </c>
      <c r="AR36" s="384">
        <v>0</v>
      </c>
      <c r="AS36" s="384">
        <v>0</v>
      </c>
      <c r="AT36" s="384">
        <v>0</v>
      </c>
      <c r="AV36" s="37">
        <f t="shared" si="12"/>
        <v>0</v>
      </c>
      <c r="AW36" s="37">
        <f t="shared" si="13"/>
        <v>1190</v>
      </c>
      <c r="AX36" s="37">
        <f t="shared" si="14"/>
        <v>58</v>
      </c>
      <c r="AY36" s="37">
        <f t="shared" si="15"/>
        <v>16</v>
      </c>
      <c r="AZ36" s="37">
        <f t="shared" si="16"/>
        <v>673</v>
      </c>
      <c r="BA36" s="37">
        <f t="shared" si="6"/>
        <v>0</v>
      </c>
      <c r="BB36" s="37">
        <f t="shared" si="17"/>
        <v>3</v>
      </c>
      <c r="BC36" s="38">
        <f t="shared" si="18"/>
        <v>209</v>
      </c>
      <c r="BD36" s="37">
        <f t="shared" si="19"/>
        <v>9</v>
      </c>
      <c r="BE36" s="54">
        <f t="shared" si="9"/>
        <v>2158</v>
      </c>
    </row>
    <row r="37" spans="1:57" ht="30" x14ac:dyDescent="0.25">
      <c r="A37" s="353">
        <f>+Set!A37</f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780</v>
      </c>
      <c r="H37" s="384">
        <v>0</v>
      </c>
      <c r="I37" s="384">
        <v>0</v>
      </c>
      <c r="J37" s="384">
        <v>0</v>
      </c>
      <c r="K37" s="384">
        <v>290</v>
      </c>
      <c r="L37" s="384">
        <v>0</v>
      </c>
      <c r="M37" s="384">
        <v>0</v>
      </c>
      <c r="N37" s="384">
        <v>24</v>
      </c>
      <c r="O37" s="384">
        <v>74</v>
      </c>
      <c r="P37" s="384">
        <v>0</v>
      </c>
      <c r="Q37" s="384">
        <v>0</v>
      </c>
      <c r="R37" s="384">
        <v>24</v>
      </c>
      <c r="S37" s="384">
        <v>41</v>
      </c>
      <c r="T37" s="384">
        <v>24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33</v>
      </c>
      <c r="AN37" s="384">
        <v>20</v>
      </c>
      <c r="AO37" s="384">
        <v>224</v>
      </c>
      <c r="AP37" s="384">
        <v>23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2"/>
        <v>0</v>
      </c>
      <c r="AW37" s="37">
        <f t="shared" si="13"/>
        <v>1168</v>
      </c>
      <c r="AX37" s="37">
        <f t="shared" si="14"/>
        <v>65</v>
      </c>
      <c r="AY37" s="37">
        <f t="shared" si="15"/>
        <v>24</v>
      </c>
      <c r="AZ37" s="37">
        <f t="shared" si="16"/>
        <v>0</v>
      </c>
      <c r="BA37" s="37">
        <f t="shared" si="6"/>
        <v>0</v>
      </c>
      <c r="BB37" s="37">
        <f t="shared" si="17"/>
        <v>0</v>
      </c>
      <c r="BC37" s="38">
        <f t="shared" si="18"/>
        <v>300</v>
      </c>
      <c r="BD37" s="37">
        <f t="shared" si="19"/>
        <v>0</v>
      </c>
      <c r="BE37" s="54">
        <f t="shared" si="9"/>
        <v>1557</v>
      </c>
    </row>
    <row r="38" spans="1:57" ht="30" x14ac:dyDescent="0.25">
      <c r="A38" s="353">
        <f>+Set!A38</f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1</v>
      </c>
      <c r="M38" s="384">
        <v>0</v>
      </c>
      <c r="N38" s="384">
        <v>1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1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2"/>
        <v>0</v>
      </c>
      <c r="AW38" s="37">
        <f t="shared" si="13"/>
        <v>2</v>
      </c>
      <c r="AX38" s="37">
        <f t="shared" si="14"/>
        <v>0</v>
      </c>
      <c r="AY38" s="37">
        <f t="shared" si="15"/>
        <v>0</v>
      </c>
      <c r="AZ38" s="37">
        <f t="shared" si="16"/>
        <v>0</v>
      </c>
      <c r="BA38" s="37">
        <f t="shared" si="6"/>
        <v>0</v>
      </c>
      <c r="BB38" s="37">
        <f t="shared" si="17"/>
        <v>0</v>
      </c>
      <c r="BC38" s="38">
        <f t="shared" si="18"/>
        <v>1</v>
      </c>
      <c r="BD38" s="37">
        <f t="shared" si="19"/>
        <v>0</v>
      </c>
      <c r="BE38" s="54">
        <f t="shared" si="9"/>
        <v>3</v>
      </c>
    </row>
    <row r="39" spans="1:57" ht="30" x14ac:dyDescent="0.25">
      <c r="A39" s="353">
        <f>+Set!A39</f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2"/>
        <v>0</v>
      </c>
      <c r="AW39" s="37">
        <f t="shared" si="13"/>
        <v>0</v>
      </c>
      <c r="AX39" s="37">
        <f t="shared" si="14"/>
        <v>0</v>
      </c>
      <c r="AY39" s="37">
        <f t="shared" si="15"/>
        <v>0</v>
      </c>
      <c r="AZ39" s="37">
        <f t="shared" si="16"/>
        <v>0</v>
      </c>
      <c r="BA39" s="37">
        <f t="shared" si="6"/>
        <v>0</v>
      </c>
      <c r="BB39" s="37">
        <f t="shared" si="17"/>
        <v>0</v>
      </c>
      <c r="BC39" s="38">
        <f t="shared" si="18"/>
        <v>0</v>
      </c>
      <c r="BD39" s="37">
        <f t="shared" si="19"/>
        <v>0</v>
      </c>
      <c r="BE39" s="54">
        <f t="shared" si="9"/>
        <v>0</v>
      </c>
    </row>
    <row r="40" spans="1:57" ht="30" x14ac:dyDescent="0.25">
      <c r="A40" s="353">
        <f>+Set!A40</f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1</v>
      </c>
      <c r="J40" s="384">
        <v>0</v>
      </c>
      <c r="K40" s="384">
        <v>4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6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2"/>
        <v>0</v>
      </c>
      <c r="AW40" s="37">
        <f t="shared" si="13"/>
        <v>5</v>
      </c>
      <c r="AX40" s="37">
        <f t="shared" si="14"/>
        <v>0</v>
      </c>
      <c r="AY40" s="37">
        <f t="shared" si="15"/>
        <v>0</v>
      </c>
      <c r="AZ40" s="37">
        <f t="shared" si="16"/>
        <v>0</v>
      </c>
      <c r="BA40" s="37">
        <f t="shared" si="6"/>
        <v>6</v>
      </c>
      <c r="BB40" s="37">
        <f t="shared" si="17"/>
        <v>0</v>
      </c>
      <c r="BC40" s="38">
        <f t="shared" si="18"/>
        <v>0</v>
      </c>
      <c r="BD40" s="37">
        <f t="shared" si="19"/>
        <v>0</v>
      </c>
      <c r="BE40" s="54">
        <f t="shared" si="9"/>
        <v>11</v>
      </c>
    </row>
    <row r="41" spans="1:57" ht="30" x14ac:dyDescent="0.25">
      <c r="A41" s="353">
        <f>+Set!A41</f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65</v>
      </c>
      <c r="H41" s="384">
        <v>0</v>
      </c>
      <c r="I41" s="384">
        <v>0</v>
      </c>
      <c r="J41" s="384">
        <v>54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4">
        <v>29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95</v>
      </c>
      <c r="AK41" s="384">
        <v>0</v>
      </c>
      <c r="AL41" s="384">
        <v>0</v>
      </c>
      <c r="AM41" s="384">
        <v>37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2"/>
        <v>0</v>
      </c>
      <c r="AW41" s="37">
        <f t="shared" si="13"/>
        <v>119</v>
      </c>
      <c r="AX41" s="37">
        <f t="shared" si="14"/>
        <v>0</v>
      </c>
      <c r="AY41" s="37">
        <f t="shared" si="15"/>
        <v>0</v>
      </c>
      <c r="AZ41" s="37">
        <f t="shared" si="16"/>
        <v>29</v>
      </c>
      <c r="BA41" s="37">
        <f t="shared" si="6"/>
        <v>0</v>
      </c>
      <c r="BB41" s="37">
        <f t="shared" si="17"/>
        <v>95</v>
      </c>
      <c r="BC41" s="38">
        <f t="shared" si="18"/>
        <v>37</v>
      </c>
      <c r="BD41" s="37">
        <f t="shared" si="19"/>
        <v>0</v>
      </c>
      <c r="BE41" s="54">
        <f t="shared" si="9"/>
        <v>280</v>
      </c>
    </row>
    <row r="42" spans="1:57" ht="30" x14ac:dyDescent="0.25">
      <c r="A42" s="353">
        <f>+Set!A42</f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2"/>
        <v>0</v>
      </c>
      <c r="AW42" s="37">
        <f t="shared" si="13"/>
        <v>0</v>
      </c>
      <c r="AX42" s="37">
        <f t="shared" si="14"/>
        <v>0</v>
      </c>
      <c r="AY42" s="37">
        <f t="shared" si="15"/>
        <v>0</v>
      </c>
      <c r="AZ42" s="37">
        <f t="shared" si="16"/>
        <v>0</v>
      </c>
      <c r="BA42" s="37">
        <f t="shared" si="6"/>
        <v>0</v>
      </c>
      <c r="BB42" s="37">
        <f t="shared" si="17"/>
        <v>0</v>
      </c>
      <c r="BC42" s="38">
        <f t="shared" si="18"/>
        <v>0</v>
      </c>
      <c r="BD42" s="37">
        <f t="shared" si="19"/>
        <v>0</v>
      </c>
      <c r="BE42" s="54">
        <f t="shared" si="9"/>
        <v>0</v>
      </c>
    </row>
    <row r="43" spans="1:57" ht="30" x14ac:dyDescent="0.25">
      <c r="A43" s="353">
        <f>+Set!A43</f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2"/>
        <v>0</v>
      </c>
      <c r="AW43" s="37">
        <f t="shared" si="13"/>
        <v>0</v>
      </c>
      <c r="AX43" s="37">
        <f t="shared" si="14"/>
        <v>0</v>
      </c>
      <c r="AY43" s="37">
        <f t="shared" si="15"/>
        <v>0</v>
      </c>
      <c r="AZ43" s="37">
        <f t="shared" si="16"/>
        <v>0</v>
      </c>
      <c r="BA43" s="37">
        <f t="shared" si="6"/>
        <v>0</v>
      </c>
      <c r="BB43" s="37">
        <f t="shared" si="17"/>
        <v>0</v>
      </c>
      <c r="BC43" s="38">
        <f t="shared" si="18"/>
        <v>0</v>
      </c>
      <c r="BD43" s="37">
        <f t="shared" si="19"/>
        <v>0</v>
      </c>
      <c r="BE43" s="54">
        <f t="shared" si="9"/>
        <v>0</v>
      </c>
    </row>
    <row r="44" spans="1:57" ht="30" x14ac:dyDescent="0.25">
      <c r="A44" s="353">
        <f>+Set!A44</f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10</v>
      </c>
      <c r="H44" s="384">
        <v>0</v>
      </c>
      <c r="I44" s="384">
        <v>0</v>
      </c>
      <c r="J44" s="384">
        <v>0</v>
      </c>
      <c r="K44" s="384">
        <v>10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1</v>
      </c>
      <c r="AI44" s="384">
        <v>0</v>
      </c>
      <c r="AJ44" s="384">
        <v>0</v>
      </c>
      <c r="AK44" s="384">
        <v>0</v>
      </c>
      <c r="AL44" s="384">
        <v>0</v>
      </c>
      <c r="AM44" s="384">
        <v>20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2"/>
        <v>0</v>
      </c>
      <c r="AW44" s="37">
        <f t="shared" si="13"/>
        <v>20</v>
      </c>
      <c r="AX44" s="37">
        <f t="shared" si="14"/>
        <v>0</v>
      </c>
      <c r="AY44" s="37">
        <f t="shared" si="15"/>
        <v>0</v>
      </c>
      <c r="AZ44" s="37">
        <f t="shared" si="16"/>
        <v>0</v>
      </c>
      <c r="BA44" s="37">
        <f t="shared" si="6"/>
        <v>1</v>
      </c>
      <c r="BB44" s="37">
        <f t="shared" si="17"/>
        <v>0</v>
      </c>
      <c r="BC44" s="38">
        <f t="shared" si="18"/>
        <v>20</v>
      </c>
      <c r="BD44" s="37">
        <f t="shared" si="19"/>
        <v>0</v>
      </c>
      <c r="BE44" s="54">
        <f t="shared" si="9"/>
        <v>41</v>
      </c>
    </row>
    <row r="45" spans="1:57" ht="30" x14ac:dyDescent="0.25">
      <c r="A45" s="353">
        <f>+Set!A45</f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3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2"/>
        <v>0</v>
      </c>
      <c r="AW45" s="37">
        <f t="shared" si="13"/>
        <v>0</v>
      </c>
      <c r="AX45" s="37">
        <f t="shared" si="14"/>
        <v>0</v>
      </c>
      <c r="AY45" s="37">
        <f t="shared" si="15"/>
        <v>3</v>
      </c>
      <c r="AZ45" s="37">
        <f t="shared" si="16"/>
        <v>0</v>
      </c>
      <c r="BA45" s="37">
        <f t="shared" si="6"/>
        <v>0</v>
      </c>
      <c r="BB45" s="37">
        <f t="shared" si="17"/>
        <v>0</v>
      </c>
      <c r="BC45" s="38">
        <f t="shared" si="18"/>
        <v>0</v>
      </c>
      <c r="BD45" s="37">
        <f t="shared" si="19"/>
        <v>0</v>
      </c>
      <c r="BE45" s="54">
        <f t="shared" si="9"/>
        <v>3</v>
      </c>
    </row>
    <row r="46" spans="1:57" ht="30" x14ac:dyDescent="0.25">
      <c r="A46" s="353">
        <f>+Set!A46</f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1</v>
      </c>
      <c r="J46" s="384">
        <v>0</v>
      </c>
      <c r="K46" s="384">
        <v>4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2"/>
        <v>0</v>
      </c>
      <c r="AW46" s="37">
        <f t="shared" si="13"/>
        <v>5</v>
      </c>
      <c r="AX46" s="37">
        <f t="shared" si="14"/>
        <v>0</v>
      </c>
      <c r="AY46" s="37">
        <f t="shared" si="15"/>
        <v>0</v>
      </c>
      <c r="AZ46" s="37">
        <f t="shared" si="16"/>
        <v>0</v>
      </c>
      <c r="BA46" s="37">
        <f t="shared" si="6"/>
        <v>0</v>
      </c>
      <c r="BB46" s="37">
        <f t="shared" si="17"/>
        <v>0</v>
      </c>
      <c r="BC46" s="38">
        <f t="shared" si="18"/>
        <v>0</v>
      </c>
      <c r="BD46" s="37">
        <f t="shared" si="19"/>
        <v>0</v>
      </c>
      <c r="BE46" s="54">
        <f t="shared" si="9"/>
        <v>5</v>
      </c>
    </row>
    <row r="47" spans="1:57" ht="30" x14ac:dyDescent="0.25">
      <c r="A47" s="353">
        <f>+Set!A47</f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41</v>
      </c>
      <c r="L47" s="384">
        <v>0</v>
      </c>
      <c r="M47" s="384">
        <v>0</v>
      </c>
      <c r="N47" s="384">
        <v>0</v>
      </c>
      <c r="O47" s="384">
        <v>0</v>
      </c>
      <c r="P47" s="384">
        <v>0</v>
      </c>
      <c r="Q47" s="384">
        <v>0</v>
      </c>
      <c r="R47" s="384">
        <v>0</v>
      </c>
      <c r="S47" s="384">
        <v>0</v>
      </c>
      <c r="T47" s="384">
        <v>51</v>
      </c>
      <c r="U47" s="384">
        <v>0</v>
      </c>
      <c r="V47" s="384">
        <v>0</v>
      </c>
      <c r="W47" s="384">
        <v>17</v>
      </c>
      <c r="X47" s="384">
        <v>12</v>
      </c>
      <c r="Y47" s="384">
        <v>7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66</v>
      </c>
      <c r="AK47" s="384">
        <v>0</v>
      </c>
      <c r="AL47" s="384">
        <v>0</v>
      </c>
      <c r="AM47" s="384">
        <v>3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2"/>
        <v>0</v>
      </c>
      <c r="AW47" s="37">
        <f t="shared" si="13"/>
        <v>41</v>
      </c>
      <c r="AX47" s="37">
        <f t="shared" si="14"/>
        <v>0</v>
      </c>
      <c r="AY47" s="37">
        <f t="shared" si="15"/>
        <v>68</v>
      </c>
      <c r="AZ47" s="37">
        <f t="shared" si="16"/>
        <v>19</v>
      </c>
      <c r="BA47" s="37">
        <f t="shared" si="6"/>
        <v>0</v>
      </c>
      <c r="BB47" s="37">
        <f t="shared" si="17"/>
        <v>66</v>
      </c>
      <c r="BC47" s="38">
        <f t="shared" si="18"/>
        <v>3</v>
      </c>
      <c r="BD47" s="37">
        <f t="shared" si="19"/>
        <v>0</v>
      </c>
      <c r="BE47" s="54">
        <f t="shared" si="9"/>
        <v>197</v>
      </c>
    </row>
    <row r="48" spans="1:57" ht="30" x14ac:dyDescent="0.25">
      <c r="A48" s="353">
        <f>+Set!A48</f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4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2"/>
        <v>0</v>
      </c>
      <c r="AW48" s="37">
        <f t="shared" si="13"/>
        <v>0</v>
      </c>
      <c r="AX48" s="37">
        <f t="shared" si="14"/>
        <v>0</v>
      </c>
      <c r="AY48" s="37">
        <f t="shared" si="15"/>
        <v>0</v>
      </c>
      <c r="AZ48" s="37">
        <f t="shared" si="16"/>
        <v>0</v>
      </c>
      <c r="BA48" s="37">
        <f t="shared" si="6"/>
        <v>0</v>
      </c>
      <c r="BB48" s="37">
        <f t="shared" si="17"/>
        <v>0</v>
      </c>
      <c r="BC48" s="38">
        <f t="shared" si="18"/>
        <v>4</v>
      </c>
      <c r="BD48" s="37">
        <f t="shared" si="19"/>
        <v>0</v>
      </c>
      <c r="BE48" s="54">
        <f t="shared" si="9"/>
        <v>4</v>
      </c>
    </row>
    <row r="49" spans="1:57" x14ac:dyDescent="0.25">
      <c r="A49" s="353">
        <f>+Set!A49</f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28</v>
      </c>
      <c r="AK49" s="384">
        <v>15</v>
      </c>
      <c r="AL49" s="384">
        <v>14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2"/>
        <v>0</v>
      </c>
      <c r="AW49" s="37">
        <f t="shared" si="13"/>
        <v>0</v>
      </c>
      <c r="AX49" s="37">
        <f t="shared" si="14"/>
        <v>0</v>
      </c>
      <c r="AY49" s="37">
        <f t="shared" si="15"/>
        <v>0</v>
      </c>
      <c r="AZ49" s="37">
        <f t="shared" si="16"/>
        <v>0</v>
      </c>
      <c r="BA49" s="37">
        <f t="shared" si="6"/>
        <v>0</v>
      </c>
      <c r="BB49" s="37">
        <f t="shared" si="17"/>
        <v>57</v>
      </c>
      <c r="BC49" s="38">
        <f t="shared" si="18"/>
        <v>0</v>
      </c>
      <c r="BD49" s="37">
        <f t="shared" si="19"/>
        <v>0</v>
      </c>
      <c r="BE49" s="54">
        <f t="shared" si="9"/>
        <v>57</v>
      </c>
    </row>
    <row r="50" spans="1:57" x14ac:dyDescent="0.25">
      <c r="A50" s="353">
        <f>+Set!A50</f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2"/>
        <v>0</v>
      </c>
      <c r="AW50" s="37">
        <f t="shared" si="13"/>
        <v>0</v>
      </c>
      <c r="AX50" s="37">
        <f t="shared" si="14"/>
        <v>0</v>
      </c>
      <c r="AY50" s="37">
        <f t="shared" si="15"/>
        <v>0</v>
      </c>
      <c r="AZ50" s="37">
        <f t="shared" si="16"/>
        <v>0</v>
      </c>
      <c r="BA50" s="37">
        <f t="shared" si="6"/>
        <v>0</v>
      </c>
      <c r="BB50" s="37">
        <f t="shared" si="17"/>
        <v>0</v>
      </c>
      <c r="BC50" s="38">
        <f t="shared" si="18"/>
        <v>0</v>
      </c>
      <c r="BD50" s="37">
        <f t="shared" si="19"/>
        <v>0</v>
      </c>
      <c r="BE50" s="54">
        <f t="shared" si="9"/>
        <v>0</v>
      </c>
    </row>
    <row r="51" spans="1:57" ht="30" x14ac:dyDescent="0.25">
      <c r="A51" s="353">
        <f>+Set!A51</f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70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11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2"/>
        <v>0</v>
      </c>
      <c r="AW51" s="37">
        <f t="shared" si="13"/>
        <v>0</v>
      </c>
      <c r="AX51" s="37">
        <f t="shared" si="14"/>
        <v>0</v>
      </c>
      <c r="AY51" s="37">
        <f t="shared" si="15"/>
        <v>0</v>
      </c>
      <c r="AZ51" s="37">
        <f t="shared" si="16"/>
        <v>0</v>
      </c>
      <c r="BA51" s="37">
        <f t="shared" si="6"/>
        <v>0</v>
      </c>
      <c r="BB51" s="37">
        <f t="shared" si="17"/>
        <v>11</v>
      </c>
      <c r="BC51" s="38">
        <f t="shared" si="18"/>
        <v>0</v>
      </c>
      <c r="BD51" s="37">
        <f t="shared" si="19"/>
        <v>0</v>
      </c>
      <c r="BE51" s="54">
        <f t="shared" si="9"/>
        <v>11</v>
      </c>
    </row>
    <row r="52" spans="1:57" x14ac:dyDescent="0.25">
      <c r="A52" s="353">
        <f>+Set!A52</f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10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8</v>
      </c>
      <c r="Q52" s="375">
        <v>0</v>
      </c>
      <c r="R52" s="375">
        <v>0</v>
      </c>
      <c r="S52" s="375">
        <v>0</v>
      </c>
      <c r="T52" s="375">
        <v>0</v>
      </c>
      <c r="U52" s="375">
        <v>1</v>
      </c>
      <c r="V52" s="375">
        <v>0</v>
      </c>
      <c r="W52" s="375">
        <v>0</v>
      </c>
      <c r="X52" s="375">
        <v>3</v>
      </c>
      <c r="Y52" s="375">
        <v>7</v>
      </c>
      <c r="Z52" s="375">
        <v>0</v>
      </c>
      <c r="AA52" s="375">
        <v>0</v>
      </c>
      <c r="AB52" s="375">
        <v>0</v>
      </c>
      <c r="AC52" s="375">
        <v>0</v>
      </c>
      <c r="AD52" s="375">
        <v>4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3</v>
      </c>
      <c r="AN52" s="375">
        <v>1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0">SUM(D52)</f>
        <v>0</v>
      </c>
      <c r="AW52" s="37">
        <f t="shared" ref="AW52:AW59" si="21">+SUM(G52:P52)</f>
        <v>18</v>
      </c>
      <c r="AX52" s="37">
        <f t="shared" ref="AX52:AX59" si="22">+SUM(Q52:S52)</f>
        <v>0</v>
      </c>
      <c r="AY52" s="37">
        <f t="shared" ref="AY52:AY59" si="23">+SUM(T52:W52)</f>
        <v>1</v>
      </c>
      <c r="AZ52" s="37">
        <f t="shared" ref="AZ52:AZ59" si="24">+SUM(X52:AC52)</f>
        <v>10</v>
      </c>
      <c r="BA52" s="37">
        <f t="shared" si="6"/>
        <v>4</v>
      </c>
      <c r="BB52" s="37">
        <f t="shared" ref="BB52:BB59" si="25">+SUM(AJ52:AL52)</f>
        <v>0</v>
      </c>
      <c r="BC52" s="38">
        <f t="shared" ref="BC52:BC59" si="26">+SUM(AM52:AP52)</f>
        <v>4</v>
      </c>
      <c r="BD52" s="37">
        <f t="shared" ref="BD52:BD59" si="27">+SUM(AQ52:AT52)</f>
        <v>0</v>
      </c>
      <c r="BE52" s="54">
        <f t="shared" ref="BE52:BE60" si="28">SUM(AV52:BD52)</f>
        <v>37</v>
      </c>
    </row>
    <row r="53" spans="1:57" x14ac:dyDescent="0.25">
      <c r="A53" s="353">
        <f>+Set!A53</f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5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3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2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0"/>
        <v>0</v>
      </c>
      <c r="AW53" s="37">
        <f t="shared" si="21"/>
        <v>8</v>
      </c>
      <c r="AX53" s="37">
        <f t="shared" si="22"/>
        <v>0</v>
      </c>
      <c r="AY53" s="37">
        <f t="shared" si="23"/>
        <v>0</v>
      </c>
      <c r="AZ53" s="37">
        <f t="shared" si="24"/>
        <v>2</v>
      </c>
      <c r="BA53" s="37">
        <f t="shared" si="6"/>
        <v>0</v>
      </c>
      <c r="BB53" s="37">
        <f t="shared" si="25"/>
        <v>0</v>
      </c>
      <c r="BC53" s="38">
        <f t="shared" si="26"/>
        <v>0</v>
      </c>
      <c r="BD53" s="37">
        <f t="shared" si="27"/>
        <v>0</v>
      </c>
      <c r="BE53" s="54">
        <f t="shared" si="28"/>
        <v>10</v>
      </c>
    </row>
    <row r="54" spans="1:57" x14ac:dyDescent="0.25">
      <c r="A54" s="353">
        <f>+Set!A54</f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0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1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1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0"/>
        <v>0</v>
      </c>
      <c r="AW54" s="37">
        <f t="shared" si="21"/>
        <v>0</v>
      </c>
      <c r="AX54" s="37">
        <f t="shared" si="22"/>
        <v>1</v>
      </c>
      <c r="AY54" s="37">
        <f t="shared" si="23"/>
        <v>0</v>
      </c>
      <c r="AZ54" s="37">
        <f t="shared" si="24"/>
        <v>1</v>
      </c>
      <c r="BA54" s="37">
        <f t="shared" si="6"/>
        <v>0</v>
      </c>
      <c r="BB54" s="37">
        <f t="shared" si="25"/>
        <v>0</v>
      </c>
      <c r="BC54" s="38">
        <f t="shared" si="26"/>
        <v>0</v>
      </c>
      <c r="BD54" s="37">
        <f t="shared" si="27"/>
        <v>0</v>
      </c>
      <c r="BE54" s="54">
        <f t="shared" si="28"/>
        <v>2</v>
      </c>
    </row>
    <row r="55" spans="1:57" x14ac:dyDescent="0.25">
      <c r="A55" s="353">
        <f>+Set!A55</f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4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1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1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0"/>
        <v>0</v>
      </c>
      <c r="AW55" s="37">
        <f t="shared" si="21"/>
        <v>5</v>
      </c>
      <c r="AX55" s="37">
        <f t="shared" si="22"/>
        <v>0</v>
      </c>
      <c r="AY55" s="37">
        <f t="shared" si="23"/>
        <v>0</v>
      </c>
      <c r="AZ55" s="37">
        <f t="shared" si="24"/>
        <v>1</v>
      </c>
      <c r="BA55" s="37">
        <f t="shared" si="6"/>
        <v>0</v>
      </c>
      <c r="BB55" s="37">
        <f t="shared" si="25"/>
        <v>0</v>
      </c>
      <c r="BC55" s="38">
        <f t="shared" si="26"/>
        <v>0</v>
      </c>
      <c r="BD55" s="37">
        <f t="shared" si="27"/>
        <v>0</v>
      </c>
      <c r="BE55" s="54">
        <f t="shared" si="28"/>
        <v>6</v>
      </c>
    </row>
    <row r="56" spans="1:57" x14ac:dyDescent="0.25">
      <c r="A56" s="353">
        <f>+Set!A56</f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0"/>
        <v>0</v>
      </c>
      <c r="AW56" s="37">
        <f t="shared" si="21"/>
        <v>0</v>
      </c>
      <c r="AX56" s="37">
        <f t="shared" si="22"/>
        <v>0</v>
      </c>
      <c r="AY56" s="37">
        <f t="shared" si="23"/>
        <v>0</v>
      </c>
      <c r="AZ56" s="37">
        <f t="shared" si="24"/>
        <v>0</v>
      </c>
      <c r="BA56" s="37">
        <f t="shared" si="6"/>
        <v>0</v>
      </c>
      <c r="BB56" s="37">
        <f t="shared" si="25"/>
        <v>0</v>
      </c>
      <c r="BC56" s="38">
        <f t="shared" si="26"/>
        <v>0</v>
      </c>
      <c r="BD56" s="37">
        <f t="shared" si="27"/>
        <v>0</v>
      </c>
      <c r="BE56" s="54">
        <f t="shared" si="28"/>
        <v>0</v>
      </c>
    </row>
    <row r="57" spans="1:57" x14ac:dyDescent="0.25">
      <c r="A57" s="353">
        <f>+Set!A57</f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100</v>
      </c>
      <c r="AE57" s="375">
        <v>0</v>
      </c>
      <c r="AF57" s="375">
        <v>12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0"/>
        <v>0</v>
      </c>
      <c r="AW57" s="37">
        <f t="shared" si="21"/>
        <v>0</v>
      </c>
      <c r="AX57" s="37">
        <f t="shared" si="22"/>
        <v>0</v>
      </c>
      <c r="AY57" s="37">
        <f t="shared" si="23"/>
        <v>0</v>
      </c>
      <c r="AZ57" s="37">
        <f t="shared" si="24"/>
        <v>0</v>
      </c>
      <c r="BA57" s="37">
        <f t="shared" si="6"/>
        <v>112</v>
      </c>
      <c r="BB57" s="37">
        <f t="shared" si="25"/>
        <v>0</v>
      </c>
      <c r="BC57" s="38">
        <f t="shared" si="26"/>
        <v>0</v>
      </c>
      <c r="BD57" s="37">
        <f t="shared" si="27"/>
        <v>0</v>
      </c>
      <c r="BE57" s="54">
        <f t="shared" si="28"/>
        <v>112</v>
      </c>
    </row>
    <row r="58" spans="1:57" x14ac:dyDescent="0.25">
      <c r="A58" s="353">
        <f>+Set!A58</f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0"/>
        <v>0</v>
      </c>
      <c r="AW58" s="37">
        <f t="shared" si="21"/>
        <v>0</v>
      </c>
      <c r="AX58" s="37">
        <f t="shared" si="22"/>
        <v>0</v>
      </c>
      <c r="AY58" s="37">
        <f t="shared" si="23"/>
        <v>0</v>
      </c>
      <c r="AZ58" s="37">
        <f t="shared" si="24"/>
        <v>0</v>
      </c>
      <c r="BA58" s="37">
        <f t="shared" si="6"/>
        <v>0</v>
      </c>
      <c r="BB58" s="37">
        <f t="shared" si="25"/>
        <v>0</v>
      </c>
      <c r="BC58" s="38">
        <f t="shared" si="26"/>
        <v>0</v>
      </c>
      <c r="BD58" s="37">
        <f t="shared" si="27"/>
        <v>0</v>
      </c>
      <c r="BE58" s="54">
        <f t="shared" si="28"/>
        <v>0</v>
      </c>
    </row>
    <row r="59" spans="1:57" x14ac:dyDescent="0.25">
      <c r="A59" s="353">
        <f>+Set!A59</f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13</v>
      </c>
      <c r="H59" s="375">
        <v>0</v>
      </c>
      <c r="I59" s="375">
        <v>0</v>
      </c>
      <c r="J59" s="375">
        <v>1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5</v>
      </c>
      <c r="Q59" s="375">
        <v>0</v>
      </c>
      <c r="R59" s="375">
        <v>0</v>
      </c>
      <c r="S59" s="375">
        <v>0</v>
      </c>
      <c r="T59" s="375">
        <v>0</v>
      </c>
      <c r="U59" s="375">
        <v>1</v>
      </c>
      <c r="V59" s="375">
        <v>0</v>
      </c>
      <c r="W59" s="375">
        <v>0</v>
      </c>
      <c r="X59" s="375">
        <v>2</v>
      </c>
      <c r="Y59" s="375">
        <v>6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5</v>
      </c>
      <c r="AN59" s="375">
        <v>1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0"/>
        <v>0</v>
      </c>
      <c r="AW59" s="37">
        <f t="shared" si="21"/>
        <v>19</v>
      </c>
      <c r="AX59" s="37">
        <f t="shared" si="22"/>
        <v>0</v>
      </c>
      <c r="AY59" s="37">
        <f t="shared" si="23"/>
        <v>1</v>
      </c>
      <c r="AZ59" s="37">
        <f t="shared" si="24"/>
        <v>8</v>
      </c>
      <c r="BA59" s="37">
        <f t="shared" si="6"/>
        <v>0</v>
      </c>
      <c r="BB59" s="37">
        <f t="shared" si="25"/>
        <v>0</v>
      </c>
      <c r="BC59" s="38">
        <f t="shared" si="26"/>
        <v>6</v>
      </c>
      <c r="BD59" s="37">
        <f t="shared" si="27"/>
        <v>0</v>
      </c>
      <c r="BE59" s="54">
        <f t="shared" si="28"/>
        <v>34</v>
      </c>
    </row>
    <row r="60" spans="1:57" x14ac:dyDescent="0.25">
      <c r="A60" s="353">
        <f>+Set!A60</f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29">SUM(D60)</f>
        <v>0</v>
      </c>
      <c r="AW60" s="37">
        <f t="shared" ref="AW60" si="30">+SUM(G60:P60)</f>
        <v>0</v>
      </c>
      <c r="AX60" s="37">
        <f t="shared" ref="AX60" si="31">+SUM(Q60:S60)</f>
        <v>0</v>
      </c>
      <c r="AY60" s="37">
        <f t="shared" ref="AY60" si="32">+SUM(T60:W60)</f>
        <v>0</v>
      </c>
      <c r="AZ60" s="37">
        <f t="shared" ref="AZ60" si="33">+SUM(X60:AC60)</f>
        <v>0</v>
      </c>
      <c r="BA60" s="37">
        <f t="shared" si="6"/>
        <v>0</v>
      </c>
      <c r="BB60" s="37">
        <f t="shared" ref="BB60" si="34">+SUM(AJ60:AL60)</f>
        <v>0</v>
      </c>
      <c r="BC60" s="38">
        <f t="shared" ref="BC60" si="35">+SUM(AM60:AP60)</f>
        <v>0</v>
      </c>
      <c r="BD60" s="37">
        <f t="shared" ref="BD60" si="36">+SUM(AQ60:AT60)</f>
        <v>0</v>
      </c>
      <c r="BE60" s="54">
        <f t="shared" si="28"/>
        <v>0</v>
      </c>
    </row>
  </sheetData>
  <sheetProtection selectLockedCells="1"/>
  <conditionalFormatting sqref="A3:AT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592</v>
      </c>
      <c r="C2" t="s">
        <v>593</v>
      </c>
      <c r="D2" t="s">
        <v>594</v>
      </c>
      <c r="E2" t="s">
        <v>595</v>
      </c>
      <c r="F2" t="s">
        <v>596</v>
      </c>
      <c r="G2" t="s">
        <v>597</v>
      </c>
      <c r="H2" t="s">
        <v>598</v>
      </c>
      <c r="I2" t="s">
        <v>599</v>
      </c>
      <c r="J2" t="s">
        <v>600</v>
      </c>
      <c r="K2" t="s">
        <v>601</v>
      </c>
      <c r="L2" t="s">
        <v>602</v>
      </c>
      <c r="M2" t="s">
        <v>603</v>
      </c>
      <c r="N2" t="s">
        <v>604</v>
      </c>
      <c r="O2" t="s">
        <v>605</v>
      </c>
      <c r="P2" t="s">
        <v>606</v>
      </c>
      <c r="Q2" t="s">
        <v>607</v>
      </c>
      <c r="R2" t="s">
        <v>608</v>
      </c>
      <c r="S2" t="s">
        <v>609</v>
      </c>
      <c r="T2" t="s">
        <v>610</v>
      </c>
      <c r="U2" t="s">
        <v>611</v>
      </c>
      <c r="V2" t="s">
        <v>612</v>
      </c>
      <c r="W2" t="s">
        <v>613</v>
      </c>
      <c r="X2" t="s">
        <v>614</v>
      </c>
      <c r="Y2" t="s">
        <v>615</v>
      </c>
      <c r="Z2" t="s">
        <v>616</v>
      </c>
      <c r="AA2" t="s">
        <v>617</v>
      </c>
      <c r="AB2" t="s">
        <v>618</v>
      </c>
      <c r="AC2" t="s">
        <v>619</v>
      </c>
      <c r="AD2" t="s">
        <v>620</v>
      </c>
      <c r="AE2" t="s">
        <v>621</v>
      </c>
    </row>
    <row r="3" spans="2:31" x14ac:dyDescent="0.25">
      <c r="B3">
        <v>0</v>
      </c>
      <c r="C3">
        <v>6733</v>
      </c>
      <c r="D3" t="s">
        <v>622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R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AH52" sqref="AH52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+Oct!A4</f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2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0</v>
      </c>
      <c r="AX4" s="37">
        <f>+SUM(Q4:S4)</f>
        <v>2</v>
      </c>
      <c r="AY4" s="37">
        <f t="shared" ref="AY4:AY31" si="0">+SUM(T4:W4)</f>
        <v>0</v>
      </c>
      <c r="AZ4" s="37">
        <f t="shared" ref="AZ4:AZ31" si="1">+SUM(X4:AC4)</f>
        <v>0</v>
      </c>
      <c r="BA4" s="37">
        <f>+SUM(AD4:AI4)</f>
        <v>0</v>
      </c>
      <c r="BB4" s="37">
        <f t="shared" ref="BB4:BB31" si="2">+SUM(AJ4:AL4)</f>
        <v>0</v>
      </c>
      <c r="BC4" s="38">
        <f t="shared" ref="BC4:BC31" si="3">+SUM(AM4:AP4)</f>
        <v>0</v>
      </c>
      <c r="BD4" s="37">
        <f t="shared" ref="BD4:BD31" si="4">+SUM(AQ4:AT4)</f>
        <v>0</v>
      </c>
      <c r="BE4" s="54">
        <f>SUM(AV4:BD4)</f>
        <v>2</v>
      </c>
    </row>
    <row r="5" spans="1:70" x14ac:dyDescent="0.25">
      <c r="A5" s="353">
        <f>+Oct!A5</f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1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9" si="5">SUM(D5)</f>
        <v>0</v>
      </c>
      <c r="AW5" s="37">
        <f t="shared" ref="AW5:AW31" si="6">+SUM(G5:P5)</f>
        <v>0</v>
      </c>
      <c r="AX5" s="37">
        <f t="shared" ref="AX5:AX31" si="7">+SUM(Q5:S5)</f>
        <v>0</v>
      </c>
      <c r="AY5" s="37">
        <f t="shared" si="0"/>
        <v>0</v>
      </c>
      <c r="AZ5" s="37">
        <f t="shared" si="1"/>
        <v>1</v>
      </c>
      <c r="BA5" s="37">
        <f t="shared" ref="BA5:BA60" si="8">+SUM(AD5:AI5)</f>
        <v>0</v>
      </c>
      <c r="BB5" s="37">
        <f t="shared" si="2"/>
        <v>0</v>
      </c>
      <c r="BC5" s="38">
        <f t="shared" si="3"/>
        <v>0</v>
      </c>
      <c r="BD5" s="37">
        <f t="shared" si="4"/>
        <v>0</v>
      </c>
      <c r="BE5" s="54">
        <f t="shared" ref="BE5:BE60" si="9">SUM(AV5:BD5)</f>
        <v>1</v>
      </c>
    </row>
    <row r="6" spans="1:70" ht="30" x14ac:dyDescent="0.25">
      <c r="A6" s="353">
        <f>+Oct!A6</f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184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201</v>
      </c>
      <c r="R6" s="387">
        <v>138</v>
      </c>
      <c r="S6" s="387">
        <v>173</v>
      </c>
      <c r="T6" s="387">
        <v>260</v>
      </c>
      <c r="U6" s="387">
        <v>0</v>
      </c>
      <c r="V6" s="387">
        <v>0</v>
      </c>
      <c r="W6" s="387">
        <v>0</v>
      </c>
      <c r="X6" s="387">
        <v>309</v>
      </c>
      <c r="Y6" s="387">
        <v>369</v>
      </c>
      <c r="Z6" s="387">
        <v>0</v>
      </c>
      <c r="AA6" s="387">
        <v>0</v>
      </c>
      <c r="AB6" s="387">
        <v>0</v>
      </c>
      <c r="AC6" s="387">
        <v>0</v>
      </c>
      <c r="AD6" s="387">
        <v>198</v>
      </c>
      <c r="AE6" s="387">
        <v>0</v>
      </c>
      <c r="AF6" s="387">
        <v>171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0</v>
      </c>
      <c r="AN6" s="387">
        <v>0</v>
      </c>
      <c r="AO6" s="387">
        <v>0</v>
      </c>
      <c r="AP6" s="387">
        <v>0</v>
      </c>
      <c r="AQ6" s="387">
        <v>295</v>
      </c>
      <c r="AR6" s="387">
        <v>0</v>
      </c>
      <c r="AS6" s="387">
        <v>0</v>
      </c>
      <c r="AT6" s="387">
        <v>0</v>
      </c>
      <c r="AV6" s="37">
        <f t="shared" si="5"/>
        <v>0</v>
      </c>
      <c r="AW6" s="37">
        <f t="shared" si="6"/>
        <v>562</v>
      </c>
      <c r="AX6" s="37">
        <f t="shared" si="7"/>
        <v>512</v>
      </c>
      <c r="AY6" s="37">
        <f t="shared" si="0"/>
        <v>260</v>
      </c>
      <c r="AZ6" s="37">
        <f t="shared" si="1"/>
        <v>678</v>
      </c>
      <c r="BA6" s="37">
        <f t="shared" si="8"/>
        <v>369</v>
      </c>
      <c r="BB6" s="37">
        <f t="shared" si="2"/>
        <v>0</v>
      </c>
      <c r="BC6" s="38">
        <f t="shared" si="3"/>
        <v>0</v>
      </c>
      <c r="BD6" s="37">
        <f t="shared" si="4"/>
        <v>295</v>
      </c>
      <c r="BE6" s="54">
        <f t="shared" si="9"/>
        <v>2676</v>
      </c>
    </row>
    <row r="7" spans="1:70" ht="30" x14ac:dyDescent="0.25">
      <c r="A7" s="353">
        <f>+Oct!A7</f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4507</v>
      </c>
      <c r="H7" s="387">
        <v>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121</v>
      </c>
      <c r="Y7" s="387">
        <v>3922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1737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5"/>
        <v>0</v>
      </c>
      <c r="AW7" s="37">
        <f t="shared" si="6"/>
        <v>4507</v>
      </c>
      <c r="AX7" s="37">
        <f t="shared" si="7"/>
        <v>0</v>
      </c>
      <c r="AY7" s="37">
        <f t="shared" si="0"/>
        <v>0</v>
      </c>
      <c r="AZ7" s="37">
        <f t="shared" si="1"/>
        <v>4043</v>
      </c>
      <c r="BA7" s="37">
        <f t="shared" si="8"/>
        <v>0</v>
      </c>
      <c r="BB7" s="37">
        <f t="shared" si="2"/>
        <v>0</v>
      </c>
      <c r="BC7" s="38">
        <f t="shared" si="3"/>
        <v>1737</v>
      </c>
      <c r="BD7" s="37">
        <f t="shared" si="4"/>
        <v>0</v>
      </c>
      <c r="BE7" s="54">
        <f t="shared" si="9"/>
        <v>10287</v>
      </c>
    </row>
    <row r="8" spans="1:70" x14ac:dyDescent="0.25">
      <c r="A8" s="353">
        <f>+Oct!A8</f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1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7</v>
      </c>
      <c r="Y8" s="387">
        <v>37</v>
      </c>
      <c r="Z8" s="387">
        <v>12</v>
      </c>
      <c r="AA8" s="387">
        <v>13</v>
      </c>
      <c r="AB8" s="387">
        <v>10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40</v>
      </c>
      <c r="AN8" s="387">
        <v>3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/>
      <c r="AW8" s="37"/>
      <c r="AX8" s="37"/>
      <c r="AY8" s="37"/>
      <c r="AZ8" s="37"/>
      <c r="BA8" s="37">
        <f t="shared" si="8"/>
        <v>0</v>
      </c>
      <c r="BB8" s="37"/>
      <c r="BC8" s="38"/>
      <c r="BD8" s="37"/>
      <c r="BE8" s="54">
        <f t="shared" si="9"/>
        <v>0</v>
      </c>
    </row>
    <row r="9" spans="1:70" x14ac:dyDescent="0.25">
      <c r="A9" s="353">
        <f>+Oct!A9</f>
        <v>1</v>
      </c>
      <c r="B9" s="376" t="str">
        <f>Ene!B9</f>
        <v xml:space="preserve">ATENCIONES 15 A MAS </v>
      </c>
      <c r="C9" s="377" t="s">
        <v>506</v>
      </c>
      <c r="D9" s="378">
        <v>288</v>
      </c>
      <c r="E9" s="378">
        <v>31</v>
      </c>
      <c r="F9" s="378">
        <v>0</v>
      </c>
      <c r="G9" s="378">
        <v>1088</v>
      </c>
      <c r="H9" s="378">
        <v>3</v>
      </c>
      <c r="I9" s="378">
        <v>6</v>
      </c>
      <c r="J9" s="378">
        <v>11</v>
      </c>
      <c r="K9" s="378">
        <v>99</v>
      </c>
      <c r="L9" s="378">
        <v>1</v>
      </c>
      <c r="M9" s="378">
        <v>15</v>
      </c>
      <c r="N9" s="378">
        <v>7</v>
      </c>
      <c r="O9" s="378">
        <v>7</v>
      </c>
      <c r="P9" s="378">
        <v>117</v>
      </c>
      <c r="Q9" s="378">
        <v>128</v>
      </c>
      <c r="R9" s="378">
        <v>30</v>
      </c>
      <c r="S9" s="378">
        <v>3</v>
      </c>
      <c r="T9" s="378">
        <v>35</v>
      </c>
      <c r="U9" s="378">
        <v>21</v>
      </c>
      <c r="V9" s="378">
        <v>18</v>
      </c>
      <c r="W9" s="378">
        <v>7</v>
      </c>
      <c r="X9" s="378">
        <v>25</v>
      </c>
      <c r="Y9" s="378">
        <v>249</v>
      </c>
      <c r="Z9" s="378">
        <v>3</v>
      </c>
      <c r="AA9" s="378">
        <v>45</v>
      </c>
      <c r="AB9" s="378">
        <v>19</v>
      </c>
      <c r="AC9" s="378">
        <v>59</v>
      </c>
      <c r="AD9" s="378">
        <v>79</v>
      </c>
      <c r="AE9" s="378">
        <v>5</v>
      </c>
      <c r="AF9" s="378">
        <v>9</v>
      </c>
      <c r="AG9" s="378">
        <v>7</v>
      </c>
      <c r="AH9" s="378">
        <v>14</v>
      </c>
      <c r="AI9" s="378">
        <v>0</v>
      </c>
      <c r="AJ9" s="378">
        <v>79</v>
      </c>
      <c r="AK9" s="378">
        <v>1</v>
      </c>
      <c r="AL9" s="378">
        <v>0</v>
      </c>
      <c r="AM9" s="378">
        <v>31</v>
      </c>
      <c r="AN9" s="378">
        <v>0</v>
      </c>
      <c r="AO9" s="378">
        <v>0</v>
      </c>
      <c r="AP9" s="378">
        <v>2</v>
      </c>
      <c r="AQ9" s="378">
        <v>60</v>
      </c>
      <c r="AR9" s="378">
        <v>18</v>
      </c>
      <c r="AS9" s="378">
        <v>8</v>
      </c>
      <c r="AT9" s="378">
        <v>14</v>
      </c>
      <c r="AV9" s="37">
        <f t="shared" si="5"/>
        <v>288</v>
      </c>
      <c r="AW9" s="37">
        <f t="shared" si="6"/>
        <v>1354</v>
      </c>
      <c r="AX9" s="37">
        <f t="shared" si="7"/>
        <v>161</v>
      </c>
      <c r="AY9" s="37">
        <f t="shared" si="0"/>
        <v>81</v>
      </c>
      <c r="AZ9" s="37">
        <f t="shared" si="1"/>
        <v>400</v>
      </c>
      <c r="BA9" s="37">
        <f t="shared" si="8"/>
        <v>114</v>
      </c>
      <c r="BB9" s="37">
        <f t="shared" si="2"/>
        <v>80</v>
      </c>
      <c r="BC9" s="38">
        <f t="shared" si="3"/>
        <v>33</v>
      </c>
      <c r="BD9" s="37">
        <f t="shared" si="4"/>
        <v>100</v>
      </c>
      <c r="BE9" s="54">
        <f t="shared" si="9"/>
        <v>2611</v>
      </c>
    </row>
    <row r="10" spans="1:70" x14ac:dyDescent="0.25">
      <c r="A10" s="353">
        <f>+Oct!A10</f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40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12</v>
      </c>
      <c r="W10" s="378">
        <v>12</v>
      </c>
      <c r="X10" s="378">
        <v>5</v>
      </c>
      <c r="Y10" s="378">
        <v>28</v>
      </c>
      <c r="Z10" s="378">
        <v>6</v>
      </c>
      <c r="AA10" s="378">
        <v>1</v>
      </c>
      <c r="AB10" s="378">
        <v>4</v>
      </c>
      <c r="AC10" s="378">
        <v>32</v>
      </c>
      <c r="AD10" s="378">
        <v>0</v>
      </c>
      <c r="AE10" s="378">
        <v>9</v>
      </c>
      <c r="AF10" s="378">
        <v>0</v>
      </c>
      <c r="AG10" s="378">
        <v>0</v>
      </c>
      <c r="AH10" s="378">
        <v>0</v>
      </c>
      <c r="AI10" s="378">
        <v>0</v>
      </c>
      <c r="AJ10" s="378">
        <v>14</v>
      </c>
      <c r="AK10" s="378">
        <v>0</v>
      </c>
      <c r="AL10" s="378">
        <v>0</v>
      </c>
      <c r="AM10" s="378">
        <v>2</v>
      </c>
      <c r="AN10" s="378">
        <v>0</v>
      </c>
      <c r="AO10" s="378">
        <v>1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ref="AV10:AV28" si="10">SUM(D10)</f>
        <v>40</v>
      </c>
      <c r="AW10" s="37">
        <f t="shared" si="6"/>
        <v>0</v>
      </c>
      <c r="AX10" s="37">
        <f t="shared" si="7"/>
        <v>0</v>
      </c>
      <c r="AY10" s="37">
        <f t="shared" si="0"/>
        <v>24</v>
      </c>
      <c r="AZ10" s="37">
        <f t="shared" si="1"/>
        <v>76</v>
      </c>
      <c r="BA10" s="37">
        <f t="shared" si="8"/>
        <v>9</v>
      </c>
      <c r="BB10" s="37">
        <f t="shared" si="2"/>
        <v>14</v>
      </c>
      <c r="BC10" s="38">
        <f t="shared" si="3"/>
        <v>3</v>
      </c>
      <c r="BD10" s="37">
        <f t="shared" si="4"/>
        <v>0</v>
      </c>
      <c r="BE10" s="54">
        <f t="shared" si="9"/>
        <v>166</v>
      </c>
    </row>
    <row r="11" spans="1:70" x14ac:dyDescent="0.25">
      <c r="A11" s="353">
        <f>+Oct!A11</f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10"/>
        <v>0</v>
      </c>
      <c r="AW11" s="37">
        <f t="shared" si="6"/>
        <v>0</v>
      </c>
      <c r="AX11" s="37">
        <f t="shared" si="7"/>
        <v>0</v>
      </c>
      <c r="AY11" s="37">
        <f t="shared" si="0"/>
        <v>0</v>
      </c>
      <c r="AZ11" s="37">
        <f t="shared" si="1"/>
        <v>0</v>
      </c>
      <c r="BA11" s="37">
        <f t="shared" si="8"/>
        <v>0</v>
      </c>
      <c r="BB11" s="37">
        <f t="shared" si="2"/>
        <v>0</v>
      </c>
      <c r="BC11" s="38">
        <f t="shared" si="3"/>
        <v>0</v>
      </c>
      <c r="BD11" s="37">
        <f t="shared" si="4"/>
        <v>0</v>
      </c>
      <c r="BE11" s="54">
        <f t="shared" si="9"/>
        <v>0</v>
      </c>
    </row>
    <row r="12" spans="1:70" x14ac:dyDescent="0.25">
      <c r="A12" s="353">
        <f>+Oct!A12</f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10"/>
        <v>0</v>
      </c>
      <c r="AW12" s="37">
        <f t="shared" si="6"/>
        <v>0</v>
      </c>
      <c r="AX12" s="37">
        <f t="shared" si="7"/>
        <v>0</v>
      </c>
      <c r="AY12" s="37">
        <f t="shared" si="0"/>
        <v>0</v>
      </c>
      <c r="AZ12" s="37">
        <f t="shared" si="1"/>
        <v>0</v>
      </c>
      <c r="BA12" s="37">
        <f t="shared" si="8"/>
        <v>0</v>
      </c>
      <c r="BB12" s="37">
        <f t="shared" si="2"/>
        <v>0</v>
      </c>
      <c r="BC12" s="38">
        <f t="shared" si="3"/>
        <v>0</v>
      </c>
      <c r="BD12" s="37">
        <f t="shared" si="4"/>
        <v>0</v>
      </c>
      <c r="BE12" s="54">
        <f t="shared" si="9"/>
        <v>0</v>
      </c>
    </row>
    <row r="13" spans="1:70" x14ac:dyDescent="0.25">
      <c r="A13" s="353">
        <f>+Oct!A13</f>
        <v>1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2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10"/>
        <v>0</v>
      </c>
      <c r="AW13" s="37">
        <f t="shared" si="6"/>
        <v>0</v>
      </c>
      <c r="AX13" s="37">
        <f t="shared" si="7"/>
        <v>0</v>
      </c>
      <c r="AY13" s="37">
        <f t="shared" si="0"/>
        <v>0</v>
      </c>
      <c r="AZ13" s="37">
        <f t="shared" si="1"/>
        <v>2</v>
      </c>
      <c r="BA13" s="37">
        <f t="shared" si="8"/>
        <v>0</v>
      </c>
      <c r="BB13" s="37">
        <f t="shared" si="2"/>
        <v>0</v>
      </c>
      <c r="BC13" s="38">
        <f t="shared" si="3"/>
        <v>0</v>
      </c>
      <c r="BD13" s="37">
        <f t="shared" si="4"/>
        <v>0</v>
      </c>
      <c r="BE13" s="54">
        <f t="shared" si="9"/>
        <v>2</v>
      </c>
    </row>
    <row r="14" spans="1:70" x14ac:dyDescent="0.25">
      <c r="A14" s="353">
        <f>+Oct!A14</f>
        <v>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0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2</v>
      </c>
      <c r="Z14" s="378">
        <v>0</v>
      </c>
      <c r="AA14" s="378">
        <v>0</v>
      </c>
      <c r="AB14" s="378">
        <v>0</v>
      </c>
      <c r="AC14" s="378">
        <v>0</v>
      </c>
      <c r="AD14" s="378">
        <v>1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1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10"/>
        <v>0</v>
      </c>
      <c r="AW14" s="37">
        <f t="shared" si="6"/>
        <v>0</v>
      </c>
      <c r="AX14" s="37">
        <f t="shared" si="7"/>
        <v>0</v>
      </c>
      <c r="AY14" s="37">
        <f t="shared" si="0"/>
        <v>0</v>
      </c>
      <c r="AZ14" s="37">
        <f t="shared" si="1"/>
        <v>2</v>
      </c>
      <c r="BA14" s="37">
        <f t="shared" si="8"/>
        <v>1</v>
      </c>
      <c r="BB14" s="37">
        <f t="shared" si="2"/>
        <v>1</v>
      </c>
      <c r="BC14" s="38">
        <f t="shared" si="3"/>
        <v>0</v>
      </c>
      <c r="BD14" s="37">
        <f t="shared" si="4"/>
        <v>0</v>
      </c>
      <c r="BE14" s="54">
        <f t="shared" si="9"/>
        <v>4</v>
      </c>
    </row>
    <row r="15" spans="1:70" ht="30" x14ac:dyDescent="0.25">
      <c r="A15" s="353">
        <f>+Oct!A15</f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28</v>
      </c>
      <c r="E15" s="381">
        <v>0</v>
      </c>
      <c r="F15" s="381">
        <v>0</v>
      </c>
      <c r="G15" s="381">
        <v>479</v>
      </c>
      <c r="H15" s="381">
        <v>0</v>
      </c>
      <c r="I15" s="381">
        <v>2</v>
      </c>
      <c r="J15" s="381">
        <v>1</v>
      </c>
      <c r="K15" s="381">
        <v>5</v>
      </c>
      <c r="L15" s="381">
        <v>0</v>
      </c>
      <c r="M15" s="381">
        <v>10</v>
      </c>
      <c r="N15" s="381">
        <v>0</v>
      </c>
      <c r="O15" s="381">
        <v>28</v>
      </c>
      <c r="P15" s="381">
        <v>78</v>
      </c>
      <c r="Q15" s="381">
        <v>52</v>
      </c>
      <c r="R15" s="381">
        <v>6</v>
      </c>
      <c r="S15" s="381">
        <v>2</v>
      </c>
      <c r="T15" s="381">
        <v>1</v>
      </c>
      <c r="U15" s="381">
        <v>0</v>
      </c>
      <c r="V15" s="381">
        <v>11</v>
      </c>
      <c r="W15" s="381">
        <v>0</v>
      </c>
      <c r="X15" s="381">
        <v>0</v>
      </c>
      <c r="Y15" s="381">
        <v>56</v>
      </c>
      <c r="Z15" s="381">
        <v>0</v>
      </c>
      <c r="AA15" s="381">
        <v>23</v>
      </c>
      <c r="AB15" s="381">
        <v>5</v>
      </c>
      <c r="AC15" s="381">
        <v>0</v>
      </c>
      <c r="AD15" s="381">
        <v>8</v>
      </c>
      <c r="AE15" s="381">
        <v>4</v>
      </c>
      <c r="AF15" s="381">
        <v>7</v>
      </c>
      <c r="AG15" s="381">
        <v>10</v>
      </c>
      <c r="AH15" s="381">
        <v>0</v>
      </c>
      <c r="AI15" s="381">
        <v>0</v>
      </c>
      <c r="AJ15" s="381">
        <v>70</v>
      </c>
      <c r="AK15" s="381">
        <v>0</v>
      </c>
      <c r="AL15" s="381">
        <v>0</v>
      </c>
      <c r="AM15" s="381">
        <v>15</v>
      </c>
      <c r="AN15" s="381">
        <v>1</v>
      </c>
      <c r="AO15" s="381">
        <v>1</v>
      </c>
      <c r="AP15" s="381">
        <v>0</v>
      </c>
      <c r="AQ15" s="381">
        <v>0</v>
      </c>
      <c r="AR15" s="381">
        <v>5</v>
      </c>
      <c r="AS15" s="381">
        <v>0</v>
      </c>
      <c r="AT15" s="381">
        <v>0</v>
      </c>
      <c r="AV15" s="37">
        <f t="shared" si="10"/>
        <v>28</v>
      </c>
      <c r="AW15" s="37">
        <f t="shared" si="6"/>
        <v>603</v>
      </c>
      <c r="AX15" s="37">
        <f t="shared" si="7"/>
        <v>60</v>
      </c>
      <c r="AY15" s="37">
        <f t="shared" si="0"/>
        <v>12</v>
      </c>
      <c r="AZ15" s="37">
        <f t="shared" si="1"/>
        <v>84</v>
      </c>
      <c r="BA15" s="37">
        <f t="shared" si="8"/>
        <v>29</v>
      </c>
      <c r="BB15" s="37">
        <f t="shared" si="2"/>
        <v>70</v>
      </c>
      <c r="BC15" s="38">
        <f t="shared" si="3"/>
        <v>17</v>
      </c>
      <c r="BD15" s="37">
        <f t="shared" si="4"/>
        <v>5</v>
      </c>
      <c r="BE15" s="54">
        <f t="shared" si="9"/>
        <v>908</v>
      </c>
    </row>
    <row r="16" spans="1:70" x14ac:dyDescent="0.25">
      <c r="A16" s="353">
        <f>+Oct!A16</f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9</v>
      </c>
      <c r="E16" s="381">
        <v>0</v>
      </c>
      <c r="F16" s="381">
        <v>0</v>
      </c>
      <c r="G16" s="381">
        <v>475</v>
      </c>
      <c r="H16" s="381">
        <v>0</v>
      </c>
      <c r="I16" s="381">
        <v>2</v>
      </c>
      <c r="J16" s="381">
        <v>0</v>
      </c>
      <c r="K16" s="381">
        <v>5</v>
      </c>
      <c r="L16" s="381">
        <v>0</v>
      </c>
      <c r="M16" s="381">
        <v>10</v>
      </c>
      <c r="N16" s="381">
        <v>0</v>
      </c>
      <c r="O16" s="381">
        <v>27</v>
      </c>
      <c r="P16" s="381">
        <v>77</v>
      </c>
      <c r="Q16" s="381">
        <v>52</v>
      </c>
      <c r="R16" s="381">
        <v>6</v>
      </c>
      <c r="S16" s="381">
        <v>2</v>
      </c>
      <c r="T16" s="381">
        <v>0</v>
      </c>
      <c r="U16" s="381">
        <v>0</v>
      </c>
      <c r="V16" s="381">
        <v>11</v>
      </c>
      <c r="W16" s="381">
        <v>0</v>
      </c>
      <c r="X16" s="381">
        <v>0</v>
      </c>
      <c r="Y16" s="381">
        <v>56</v>
      </c>
      <c r="Z16" s="381">
        <v>0</v>
      </c>
      <c r="AA16" s="381">
        <v>23</v>
      </c>
      <c r="AB16" s="381">
        <v>5</v>
      </c>
      <c r="AC16" s="381">
        <v>0</v>
      </c>
      <c r="AD16" s="381">
        <v>6</v>
      </c>
      <c r="AE16" s="381">
        <v>4</v>
      </c>
      <c r="AF16" s="381">
        <v>7</v>
      </c>
      <c r="AG16" s="381">
        <v>10</v>
      </c>
      <c r="AH16" s="381">
        <v>0</v>
      </c>
      <c r="AI16" s="381">
        <v>0</v>
      </c>
      <c r="AJ16" s="381">
        <v>70</v>
      </c>
      <c r="AK16" s="381">
        <v>0</v>
      </c>
      <c r="AL16" s="381">
        <v>0</v>
      </c>
      <c r="AM16" s="381">
        <v>15</v>
      </c>
      <c r="AN16" s="381">
        <v>1</v>
      </c>
      <c r="AO16" s="381">
        <v>1</v>
      </c>
      <c r="AP16" s="381">
        <v>0</v>
      </c>
      <c r="AQ16" s="381">
        <v>0</v>
      </c>
      <c r="AR16" s="381">
        <v>5</v>
      </c>
      <c r="AS16" s="381">
        <v>0</v>
      </c>
      <c r="AT16" s="381">
        <v>0</v>
      </c>
      <c r="AV16" s="37">
        <f t="shared" si="10"/>
        <v>9</v>
      </c>
      <c r="AW16" s="37">
        <f t="shared" si="6"/>
        <v>596</v>
      </c>
      <c r="AX16" s="37">
        <f t="shared" si="7"/>
        <v>60</v>
      </c>
      <c r="AY16" s="37">
        <f t="shared" si="0"/>
        <v>11</v>
      </c>
      <c r="AZ16" s="37">
        <f t="shared" si="1"/>
        <v>84</v>
      </c>
      <c r="BA16" s="37">
        <f t="shared" si="8"/>
        <v>27</v>
      </c>
      <c r="BB16" s="37">
        <f t="shared" si="2"/>
        <v>70</v>
      </c>
      <c r="BC16" s="38">
        <f t="shared" si="3"/>
        <v>17</v>
      </c>
      <c r="BD16" s="37">
        <f t="shared" si="4"/>
        <v>5</v>
      </c>
      <c r="BE16" s="54">
        <f t="shared" si="9"/>
        <v>879</v>
      </c>
    </row>
    <row r="17" spans="1:57" x14ac:dyDescent="0.25">
      <c r="A17" s="353">
        <f>+Oct!A17</f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10"/>
        <v>0</v>
      </c>
      <c r="AW17" s="37">
        <f t="shared" si="6"/>
        <v>0</v>
      </c>
      <c r="AX17" s="37">
        <f t="shared" si="7"/>
        <v>0</v>
      </c>
      <c r="AY17" s="37">
        <f t="shared" si="0"/>
        <v>0</v>
      </c>
      <c r="AZ17" s="37">
        <f t="shared" si="1"/>
        <v>0</v>
      </c>
      <c r="BA17" s="37">
        <f t="shared" si="8"/>
        <v>0</v>
      </c>
      <c r="BB17" s="37">
        <f t="shared" si="2"/>
        <v>0</v>
      </c>
      <c r="BC17" s="38">
        <f t="shared" si="3"/>
        <v>0</v>
      </c>
      <c r="BD17" s="37">
        <f t="shared" si="4"/>
        <v>0</v>
      </c>
      <c r="BE17" s="54">
        <f t="shared" si="9"/>
        <v>0</v>
      </c>
    </row>
    <row r="18" spans="1:57" x14ac:dyDescent="0.25">
      <c r="A18" s="353">
        <f>+Oct!A18</f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10"/>
        <v>0</v>
      </c>
      <c r="AW18" s="37">
        <f t="shared" si="6"/>
        <v>0</v>
      </c>
      <c r="AX18" s="37">
        <f t="shared" si="7"/>
        <v>0</v>
      </c>
      <c r="AY18" s="37">
        <f t="shared" si="0"/>
        <v>0</v>
      </c>
      <c r="AZ18" s="37">
        <f t="shared" si="1"/>
        <v>0</v>
      </c>
      <c r="BA18" s="37">
        <f t="shared" si="8"/>
        <v>0</v>
      </c>
      <c r="BB18" s="37">
        <f t="shared" si="2"/>
        <v>0</v>
      </c>
      <c r="BC18" s="38">
        <f t="shared" si="3"/>
        <v>0</v>
      </c>
      <c r="BD18" s="37">
        <f t="shared" si="4"/>
        <v>0</v>
      </c>
      <c r="BE18" s="54">
        <f t="shared" si="9"/>
        <v>0</v>
      </c>
    </row>
    <row r="19" spans="1:57" x14ac:dyDescent="0.25">
      <c r="A19" s="353">
        <f>+Oct!A19</f>
        <v>1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3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1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10"/>
        <v>1</v>
      </c>
      <c r="AW19" s="37">
        <f t="shared" si="6"/>
        <v>4</v>
      </c>
      <c r="AX19" s="37">
        <f t="shared" si="7"/>
        <v>0</v>
      </c>
      <c r="AY19" s="37">
        <f t="shared" si="0"/>
        <v>0</v>
      </c>
      <c r="AZ19" s="37">
        <f t="shared" si="1"/>
        <v>0</v>
      </c>
      <c r="BA19" s="37">
        <f t="shared" si="8"/>
        <v>0</v>
      </c>
      <c r="BB19" s="37">
        <f t="shared" si="2"/>
        <v>0</v>
      </c>
      <c r="BC19" s="38">
        <f t="shared" si="3"/>
        <v>0</v>
      </c>
      <c r="BD19" s="37">
        <f t="shared" si="4"/>
        <v>0</v>
      </c>
      <c r="BE19" s="54">
        <f t="shared" si="9"/>
        <v>5</v>
      </c>
    </row>
    <row r="20" spans="1:57" ht="45" x14ac:dyDescent="0.25">
      <c r="A20" s="353">
        <f>+Oct!A20</f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24</v>
      </c>
      <c r="H20" s="384">
        <v>1</v>
      </c>
      <c r="I20" s="384">
        <v>2</v>
      </c>
      <c r="J20" s="384">
        <v>3</v>
      </c>
      <c r="K20" s="384">
        <v>2</v>
      </c>
      <c r="L20" s="384">
        <v>0</v>
      </c>
      <c r="M20" s="384">
        <v>4</v>
      </c>
      <c r="N20" s="384">
        <v>0</v>
      </c>
      <c r="O20" s="384">
        <v>0</v>
      </c>
      <c r="P20" s="384">
        <v>14</v>
      </c>
      <c r="Q20" s="384">
        <v>1</v>
      </c>
      <c r="R20" s="384">
        <v>0</v>
      </c>
      <c r="S20" s="384">
        <v>1</v>
      </c>
      <c r="T20" s="384">
        <v>0</v>
      </c>
      <c r="U20" s="384">
        <v>0</v>
      </c>
      <c r="V20" s="384">
        <v>0</v>
      </c>
      <c r="W20" s="384">
        <v>5</v>
      </c>
      <c r="X20" s="384">
        <v>0</v>
      </c>
      <c r="Y20" s="384">
        <v>1</v>
      </c>
      <c r="Z20" s="384">
        <v>0</v>
      </c>
      <c r="AA20" s="384">
        <v>0</v>
      </c>
      <c r="AB20" s="384">
        <v>3</v>
      </c>
      <c r="AC20" s="384">
        <v>0</v>
      </c>
      <c r="AD20" s="384">
        <v>0</v>
      </c>
      <c r="AE20" s="384">
        <v>0</v>
      </c>
      <c r="AF20" s="384">
        <v>0</v>
      </c>
      <c r="AG20" s="384">
        <v>1</v>
      </c>
      <c r="AH20" s="384">
        <v>0</v>
      </c>
      <c r="AI20" s="384">
        <v>0</v>
      </c>
      <c r="AJ20" s="384">
        <v>5</v>
      </c>
      <c r="AK20" s="384">
        <v>0</v>
      </c>
      <c r="AL20" s="384">
        <v>1</v>
      </c>
      <c r="AM20" s="384">
        <v>2</v>
      </c>
      <c r="AN20" s="384">
        <v>0</v>
      </c>
      <c r="AO20" s="384">
        <v>0</v>
      </c>
      <c r="AP20" s="384">
        <v>0</v>
      </c>
      <c r="AQ20" s="384">
        <v>4</v>
      </c>
      <c r="AR20" s="384">
        <v>0</v>
      </c>
      <c r="AS20" s="384">
        <v>0</v>
      </c>
      <c r="AT20" s="384">
        <v>0</v>
      </c>
      <c r="AV20" s="37">
        <f t="shared" si="10"/>
        <v>0</v>
      </c>
      <c r="AW20" s="37">
        <f t="shared" si="6"/>
        <v>50</v>
      </c>
      <c r="AX20" s="37">
        <f t="shared" si="7"/>
        <v>2</v>
      </c>
      <c r="AY20" s="37">
        <f>+SUM(T20:W20)</f>
        <v>5</v>
      </c>
      <c r="AZ20" s="37">
        <f t="shared" si="1"/>
        <v>4</v>
      </c>
      <c r="BA20" s="37">
        <f t="shared" si="8"/>
        <v>1</v>
      </c>
      <c r="BB20" s="37">
        <f t="shared" si="2"/>
        <v>6</v>
      </c>
      <c r="BC20" s="38">
        <f t="shared" si="3"/>
        <v>2</v>
      </c>
      <c r="BD20" s="37">
        <f t="shared" si="4"/>
        <v>4</v>
      </c>
      <c r="BE20" s="54">
        <f t="shared" si="9"/>
        <v>74</v>
      </c>
    </row>
    <row r="21" spans="1:57" ht="30" x14ac:dyDescent="0.25">
      <c r="A21" s="353">
        <f>+Oct!A21</f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1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3</v>
      </c>
      <c r="Q21" s="384">
        <v>1</v>
      </c>
      <c r="R21" s="384">
        <v>0</v>
      </c>
      <c r="S21" s="384">
        <v>0</v>
      </c>
      <c r="T21" s="384">
        <v>0</v>
      </c>
      <c r="U21" s="384">
        <v>0</v>
      </c>
      <c r="V21" s="384">
        <v>1</v>
      </c>
      <c r="W21" s="384">
        <v>0</v>
      </c>
      <c r="X21" s="384">
        <v>0</v>
      </c>
      <c r="Y21" s="384">
        <v>1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1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10"/>
        <v>0</v>
      </c>
      <c r="AW21" s="37">
        <f t="shared" si="6"/>
        <v>4</v>
      </c>
      <c r="AX21" s="37">
        <f t="shared" si="7"/>
        <v>1</v>
      </c>
      <c r="AY21" s="37">
        <f t="shared" si="0"/>
        <v>1</v>
      </c>
      <c r="AZ21" s="37">
        <f t="shared" si="1"/>
        <v>1</v>
      </c>
      <c r="BA21" s="37">
        <f t="shared" si="8"/>
        <v>0</v>
      </c>
      <c r="BB21" s="37">
        <f t="shared" si="2"/>
        <v>0</v>
      </c>
      <c r="BC21" s="38">
        <f t="shared" si="3"/>
        <v>1</v>
      </c>
      <c r="BD21" s="37">
        <f t="shared" si="4"/>
        <v>0</v>
      </c>
      <c r="BE21" s="54">
        <f t="shared" si="9"/>
        <v>8</v>
      </c>
    </row>
    <row r="22" spans="1:57" ht="30" x14ac:dyDescent="0.25">
      <c r="A22" s="353">
        <f>+Oct!A22</f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35</v>
      </c>
      <c r="H22" s="384">
        <v>0</v>
      </c>
      <c r="I22" s="384">
        <v>0</v>
      </c>
      <c r="J22" s="384">
        <v>0</v>
      </c>
      <c r="K22" s="384">
        <v>30</v>
      </c>
      <c r="L22" s="384">
        <v>0</v>
      </c>
      <c r="M22" s="384">
        <v>0</v>
      </c>
      <c r="N22" s="384">
        <v>0</v>
      </c>
      <c r="O22" s="384">
        <v>0</v>
      </c>
      <c r="P22" s="384">
        <v>42</v>
      </c>
      <c r="Q22" s="384">
        <v>0</v>
      </c>
      <c r="R22" s="384">
        <v>0</v>
      </c>
      <c r="S22" s="384">
        <v>0</v>
      </c>
      <c r="T22" s="384">
        <v>0</v>
      </c>
      <c r="U22" s="384">
        <v>32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19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120</v>
      </c>
      <c r="AK22" s="384">
        <v>12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20</v>
      </c>
      <c r="AR22" s="384">
        <v>0</v>
      </c>
      <c r="AS22" s="384">
        <v>0</v>
      </c>
      <c r="AT22" s="384">
        <v>0</v>
      </c>
      <c r="AV22" s="37">
        <f t="shared" si="10"/>
        <v>0</v>
      </c>
      <c r="AW22" s="37">
        <f t="shared" si="6"/>
        <v>107</v>
      </c>
      <c r="AX22" s="37">
        <f t="shared" si="7"/>
        <v>0</v>
      </c>
      <c r="AY22" s="37">
        <f t="shared" si="0"/>
        <v>32</v>
      </c>
      <c r="AZ22" s="37">
        <f t="shared" si="1"/>
        <v>0</v>
      </c>
      <c r="BA22" s="37">
        <f t="shared" si="8"/>
        <v>19</v>
      </c>
      <c r="BB22" s="37">
        <f t="shared" si="2"/>
        <v>132</v>
      </c>
      <c r="BC22" s="38">
        <f t="shared" si="3"/>
        <v>0</v>
      </c>
      <c r="BD22" s="37">
        <f t="shared" si="4"/>
        <v>20</v>
      </c>
      <c r="BE22" s="54">
        <f t="shared" si="9"/>
        <v>310</v>
      </c>
    </row>
    <row r="23" spans="1:57" x14ac:dyDescent="0.25">
      <c r="A23" s="353">
        <f>+Oct!A23</f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9</v>
      </c>
      <c r="Q23" s="384">
        <v>0</v>
      </c>
      <c r="R23" s="384">
        <v>0</v>
      </c>
      <c r="S23" s="384">
        <v>0</v>
      </c>
      <c r="T23" s="384">
        <v>0</v>
      </c>
      <c r="U23" s="384">
        <v>3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29</v>
      </c>
      <c r="AR23" s="384">
        <v>0</v>
      </c>
      <c r="AS23" s="384">
        <v>0</v>
      </c>
      <c r="AT23" s="384">
        <v>0</v>
      </c>
      <c r="AV23" s="37">
        <f t="shared" si="10"/>
        <v>0</v>
      </c>
      <c r="AW23" s="37">
        <f t="shared" si="6"/>
        <v>9</v>
      </c>
      <c r="AX23" s="37">
        <f t="shared" si="7"/>
        <v>0</v>
      </c>
      <c r="AY23" s="37">
        <f t="shared" si="0"/>
        <v>3</v>
      </c>
      <c r="AZ23" s="37">
        <f t="shared" si="1"/>
        <v>0</v>
      </c>
      <c r="BA23" s="37">
        <f t="shared" si="8"/>
        <v>0</v>
      </c>
      <c r="BB23" s="37">
        <f t="shared" si="2"/>
        <v>0</v>
      </c>
      <c r="BC23" s="38">
        <f t="shared" si="3"/>
        <v>0</v>
      </c>
      <c r="BD23" s="37">
        <f t="shared" si="4"/>
        <v>29</v>
      </c>
      <c r="BE23" s="54">
        <f t="shared" si="9"/>
        <v>41</v>
      </c>
    </row>
    <row r="24" spans="1:57" ht="30" x14ac:dyDescent="0.25">
      <c r="A24" s="353">
        <f>+Oct!A24</f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2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10"/>
        <v>0</v>
      </c>
      <c r="AW24" s="37">
        <f t="shared" si="6"/>
        <v>0</v>
      </c>
      <c r="AX24" s="37">
        <f t="shared" si="7"/>
        <v>0</v>
      </c>
      <c r="AY24" s="37">
        <f t="shared" si="0"/>
        <v>0</v>
      </c>
      <c r="AZ24" s="37">
        <f t="shared" si="1"/>
        <v>0</v>
      </c>
      <c r="BA24" s="37">
        <f t="shared" si="8"/>
        <v>2</v>
      </c>
      <c r="BB24" s="37">
        <f t="shared" si="2"/>
        <v>0</v>
      </c>
      <c r="BC24" s="38">
        <f t="shared" si="3"/>
        <v>0</v>
      </c>
      <c r="BD24" s="37">
        <f t="shared" si="4"/>
        <v>0</v>
      </c>
      <c r="BE24" s="54">
        <f t="shared" si="9"/>
        <v>2</v>
      </c>
    </row>
    <row r="25" spans="1:57" ht="30" x14ac:dyDescent="0.25">
      <c r="A25" s="353">
        <f>+Oct!A25</f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55</v>
      </c>
      <c r="H25" s="384">
        <v>0</v>
      </c>
      <c r="I25" s="384">
        <v>0</v>
      </c>
      <c r="J25" s="384">
        <v>2</v>
      </c>
      <c r="K25" s="384">
        <v>12</v>
      </c>
      <c r="L25" s="384">
        <v>0</v>
      </c>
      <c r="M25" s="384">
        <v>2</v>
      </c>
      <c r="N25" s="384">
        <v>1</v>
      </c>
      <c r="O25" s="384">
        <v>0</v>
      </c>
      <c r="P25" s="384">
        <v>28</v>
      </c>
      <c r="Q25" s="384">
        <v>5</v>
      </c>
      <c r="R25" s="384">
        <v>0</v>
      </c>
      <c r="S25" s="384">
        <v>2</v>
      </c>
      <c r="T25" s="384">
        <v>1</v>
      </c>
      <c r="U25" s="384">
        <v>3</v>
      </c>
      <c r="V25" s="384">
        <v>5</v>
      </c>
      <c r="W25" s="384">
        <v>2</v>
      </c>
      <c r="X25" s="384">
        <v>4</v>
      </c>
      <c r="Y25" s="384">
        <v>2</v>
      </c>
      <c r="Z25" s="384">
        <v>5</v>
      </c>
      <c r="AA25" s="384">
        <v>3</v>
      </c>
      <c r="AB25" s="384">
        <v>2</v>
      </c>
      <c r="AC25" s="384">
        <v>3</v>
      </c>
      <c r="AD25" s="384">
        <v>4</v>
      </c>
      <c r="AE25" s="384">
        <v>0</v>
      </c>
      <c r="AF25" s="384">
        <v>1</v>
      </c>
      <c r="AG25" s="384">
        <v>9</v>
      </c>
      <c r="AH25" s="384">
        <v>3</v>
      </c>
      <c r="AI25" s="384">
        <v>0</v>
      </c>
      <c r="AJ25" s="384">
        <v>14</v>
      </c>
      <c r="AK25" s="384">
        <v>0</v>
      </c>
      <c r="AL25" s="384">
        <v>1</v>
      </c>
      <c r="AM25" s="384">
        <v>4</v>
      </c>
      <c r="AN25" s="384">
        <v>1</v>
      </c>
      <c r="AO25" s="384">
        <v>0</v>
      </c>
      <c r="AP25" s="384">
        <v>1</v>
      </c>
      <c r="AQ25" s="384">
        <v>11</v>
      </c>
      <c r="AR25" s="384">
        <v>0</v>
      </c>
      <c r="AS25" s="384">
        <v>0</v>
      </c>
      <c r="AT25" s="384">
        <v>7</v>
      </c>
      <c r="AV25" s="37">
        <f t="shared" si="10"/>
        <v>0</v>
      </c>
      <c r="AW25" s="37">
        <f t="shared" si="6"/>
        <v>100</v>
      </c>
      <c r="AX25" s="37">
        <f t="shared" si="7"/>
        <v>7</v>
      </c>
      <c r="AY25" s="37">
        <f t="shared" si="0"/>
        <v>11</v>
      </c>
      <c r="AZ25" s="37">
        <f t="shared" si="1"/>
        <v>19</v>
      </c>
      <c r="BA25" s="37">
        <f t="shared" si="8"/>
        <v>17</v>
      </c>
      <c r="BB25" s="37">
        <f t="shared" si="2"/>
        <v>15</v>
      </c>
      <c r="BC25" s="38">
        <f t="shared" si="3"/>
        <v>6</v>
      </c>
      <c r="BD25" s="37">
        <f t="shared" si="4"/>
        <v>18</v>
      </c>
      <c r="BE25" s="54">
        <f t="shared" si="9"/>
        <v>193</v>
      </c>
    </row>
    <row r="26" spans="1:57" x14ac:dyDescent="0.25">
      <c r="A26" s="353">
        <f>+Oct!A26</f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26</v>
      </c>
      <c r="H26" s="384">
        <v>0</v>
      </c>
      <c r="I26" s="384">
        <v>0</v>
      </c>
      <c r="J26" s="384">
        <v>1</v>
      </c>
      <c r="K26" s="384">
        <v>1</v>
      </c>
      <c r="L26" s="384">
        <v>0</v>
      </c>
      <c r="M26" s="384">
        <v>2</v>
      </c>
      <c r="N26" s="384">
        <v>1</v>
      </c>
      <c r="O26" s="384">
        <v>1</v>
      </c>
      <c r="P26" s="384">
        <v>0</v>
      </c>
      <c r="Q26" s="384">
        <v>1</v>
      </c>
      <c r="R26" s="384">
        <v>0</v>
      </c>
      <c r="S26" s="384">
        <v>3</v>
      </c>
      <c r="T26" s="384">
        <v>0</v>
      </c>
      <c r="U26" s="384">
        <v>0</v>
      </c>
      <c r="V26" s="384">
        <v>0</v>
      </c>
      <c r="W26" s="384">
        <v>0</v>
      </c>
      <c r="X26" s="384">
        <v>0</v>
      </c>
      <c r="Y26" s="384">
        <v>5</v>
      </c>
      <c r="Z26" s="384">
        <v>0</v>
      </c>
      <c r="AA26" s="384">
        <v>0</v>
      </c>
      <c r="AB26" s="384">
        <v>0</v>
      </c>
      <c r="AC26" s="384">
        <v>0</v>
      </c>
      <c r="AD26" s="384">
        <v>2</v>
      </c>
      <c r="AE26" s="384">
        <v>0</v>
      </c>
      <c r="AF26" s="384">
        <v>0</v>
      </c>
      <c r="AG26" s="384">
        <v>0</v>
      </c>
      <c r="AH26" s="384">
        <v>1</v>
      </c>
      <c r="AI26" s="384">
        <v>0</v>
      </c>
      <c r="AJ26" s="384">
        <v>3</v>
      </c>
      <c r="AK26" s="384">
        <v>0</v>
      </c>
      <c r="AL26" s="384">
        <v>0</v>
      </c>
      <c r="AM26" s="384">
        <v>3</v>
      </c>
      <c r="AN26" s="384">
        <v>1</v>
      </c>
      <c r="AO26" s="384">
        <v>1</v>
      </c>
      <c r="AP26" s="384">
        <v>0</v>
      </c>
      <c r="AQ26" s="384">
        <v>3</v>
      </c>
      <c r="AR26" s="384">
        <v>0</v>
      </c>
      <c r="AS26" s="384">
        <v>2</v>
      </c>
      <c r="AT26" s="384">
        <v>0</v>
      </c>
      <c r="AV26" s="37">
        <f t="shared" si="10"/>
        <v>0</v>
      </c>
      <c r="AW26" s="37">
        <f t="shared" si="6"/>
        <v>32</v>
      </c>
      <c r="AX26" s="37">
        <f t="shared" si="7"/>
        <v>4</v>
      </c>
      <c r="AY26" s="37">
        <f t="shared" si="0"/>
        <v>0</v>
      </c>
      <c r="AZ26" s="37">
        <f t="shared" si="1"/>
        <v>5</v>
      </c>
      <c r="BA26" s="37">
        <f t="shared" si="8"/>
        <v>3</v>
      </c>
      <c r="BB26" s="37">
        <f t="shared" si="2"/>
        <v>3</v>
      </c>
      <c r="BC26" s="38">
        <f t="shared" si="3"/>
        <v>5</v>
      </c>
      <c r="BD26" s="37">
        <f t="shared" si="4"/>
        <v>5</v>
      </c>
      <c r="BE26" s="54">
        <f t="shared" si="9"/>
        <v>57</v>
      </c>
    </row>
    <row r="27" spans="1:57" ht="30" x14ac:dyDescent="0.25">
      <c r="A27" s="353">
        <f>+Oct!A27</f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180</v>
      </c>
      <c r="H27" s="384">
        <v>8</v>
      </c>
      <c r="I27" s="384">
        <v>11</v>
      </c>
      <c r="J27" s="384">
        <v>10</v>
      </c>
      <c r="K27" s="384">
        <v>0</v>
      </c>
      <c r="L27" s="384">
        <v>0</v>
      </c>
      <c r="M27" s="384">
        <v>6</v>
      </c>
      <c r="N27" s="384">
        <v>0</v>
      </c>
      <c r="O27" s="384">
        <v>5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10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20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10"/>
        <v>0</v>
      </c>
      <c r="AW27" s="37">
        <f t="shared" si="6"/>
        <v>220</v>
      </c>
      <c r="AX27" s="37">
        <f t="shared" si="7"/>
        <v>0</v>
      </c>
      <c r="AY27" s="37">
        <f t="shared" si="0"/>
        <v>0</v>
      </c>
      <c r="AZ27" s="37">
        <f t="shared" si="1"/>
        <v>0</v>
      </c>
      <c r="BA27" s="37">
        <f t="shared" si="8"/>
        <v>10</v>
      </c>
      <c r="BB27" s="37">
        <f t="shared" si="2"/>
        <v>0</v>
      </c>
      <c r="BC27" s="38">
        <f t="shared" si="3"/>
        <v>20</v>
      </c>
      <c r="BD27" s="37">
        <f t="shared" si="4"/>
        <v>0</v>
      </c>
      <c r="BE27" s="54">
        <f t="shared" si="9"/>
        <v>250</v>
      </c>
    </row>
    <row r="28" spans="1:57" ht="45" x14ac:dyDescent="0.25">
      <c r="A28" s="353">
        <f>+Oct!A28</f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10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10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10"/>
        <v>0</v>
      </c>
      <c r="AW28" s="37">
        <f t="shared" si="6"/>
        <v>0</v>
      </c>
      <c r="AX28" s="37">
        <f t="shared" si="7"/>
        <v>0</v>
      </c>
      <c r="AY28" s="37">
        <f t="shared" si="0"/>
        <v>0</v>
      </c>
      <c r="AZ28" s="37">
        <f t="shared" si="1"/>
        <v>0</v>
      </c>
      <c r="BA28" s="37">
        <f t="shared" si="8"/>
        <v>10</v>
      </c>
      <c r="BB28" s="37">
        <f t="shared" si="2"/>
        <v>10</v>
      </c>
      <c r="BC28" s="38">
        <f t="shared" si="3"/>
        <v>0</v>
      </c>
      <c r="BD28" s="37">
        <f t="shared" si="4"/>
        <v>0</v>
      </c>
      <c r="BE28" s="54">
        <f t="shared" si="9"/>
        <v>20</v>
      </c>
    </row>
    <row r="29" spans="1:57" ht="30" x14ac:dyDescent="0.25">
      <c r="A29" s="353">
        <f>+Oct!A29</f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5</v>
      </c>
      <c r="R29" s="384">
        <v>0</v>
      </c>
      <c r="S29" s="384">
        <v>6</v>
      </c>
      <c r="T29" s="384">
        <v>0</v>
      </c>
      <c r="U29" s="384">
        <v>1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20</v>
      </c>
      <c r="AB29" s="384">
        <v>0</v>
      </c>
      <c r="AC29" s="384">
        <v>18</v>
      </c>
      <c r="AD29" s="384">
        <v>0</v>
      </c>
      <c r="AE29" s="384">
        <v>0</v>
      </c>
      <c r="AF29" s="384">
        <v>0</v>
      </c>
      <c r="AG29" s="384">
        <v>6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10</v>
      </c>
      <c r="AR29" s="384">
        <v>0</v>
      </c>
      <c r="AS29" s="384">
        <v>0</v>
      </c>
      <c r="AT29" s="384">
        <v>0</v>
      </c>
      <c r="AV29" s="37">
        <f t="shared" ref="AV29:AV31" si="11">SUM(D29)</f>
        <v>0</v>
      </c>
      <c r="AW29" s="37">
        <f t="shared" si="6"/>
        <v>0</v>
      </c>
      <c r="AX29" s="37">
        <f t="shared" si="7"/>
        <v>11</v>
      </c>
      <c r="AY29" s="37">
        <f t="shared" si="0"/>
        <v>1</v>
      </c>
      <c r="AZ29" s="37">
        <f t="shared" si="1"/>
        <v>38</v>
      </c>
      <c r="BA29" s="37">
        <f t="shared" si="8"/>
        <v>6</v>
      </c>
      <c r="BB29" s="37">
        <f t="shared" si="2"/>
        <v>0</v>
      </c>
      <c r="BC29" s="38">
        <f t="shared" si="3"/>
        <v>0</v>
      </c>
      <c r="BD29" s="37">
        <f t="shared" si="4"/>
        <v>10</v>
      </c>
      <c r="BE29" s="54">
        <f t="shared" si="9"/>
        <v>66</v>
      </c>
    </row>
    <row r="30" spans="1:57" ht="45" x14ac:dyDescent="0.25">
      <c r="A30" s="353">
        <f>+Oct!A30</f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10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10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18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11"/>
        <v>0</v>
      </c>
      <c r="AW30" s="37">
        <f t="shared" si="6"/>
        <v>20</v>
      </c>
      <c r="AX30" s="37">
        <f t="shared" si="7"/>
        <v>0</v>
      </c>
      <c r="AY30" s="37">
        <f t="shared" si="0"/>
        <v>0</v>
      </c>
      <c r="AZ30" s="37">
        <f t="shared" si="1"/>
        <v>18</v>
      </c>
      <c r="BA30" s="37">
        <f t="shared" si="8"/>
        <v>0</v>
      </c>
      <c r="BB30" s="37">
        <f t="shared" si="2"/>
        <v>0</v>
      </c>
      <c r="BC30" s="38">
        <f t="shared" si="3"/>
        <v>0</v>
      </c>
      <c r="BD30" s="37">
        <f t="shared" si="4"/>
        <v>0</v>
      </c>
      <c r="BE30" s="54">
        <f t="shared" si="9"/>
        <v>38</v>
      </c>
    </row>
    <row r="31" spans="1:57" ht="30" x14ac:dyDescent="0.25">
      <c r="A31" s="353">
        <f>+Oct!A31</f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19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16</v>
      </c>
      <c r="N31" s="384">
        <v>0</v>
      </c>
      <c r="O31" s="384">
        <v>0</v>
      </c>
      <c r="P31" s="384">
        <v>8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51</v>
      </c>
      <c r="X31" s="384">
        <v>2</v>
      </c>
      <c r="Y31" s="384">
        <v>8</v>
      </c>
      <c r="Z31" s="384">
        <v>0</v>
      </c>
      <c r="AA31" s="384">
        <v>0</v>
      </c>
      <c r="AB31" s="384">
        <v>0</v>
      </c>
      <c r="AC31" s="384">
        <v>0</v>
      </c>
      <c r="AD31" s="384">
        <v>12</v>
      </c>
      <c r="AE31" s="384">
        <v>0</v>
      </c>
      <c r="AF31" s="384">
        <v>0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31</v>
      </c>
      <c r="AN31" s="384">
        <v>0</v>
      </c>
      <c r="AO31" s="384">
        <v>0</v>
      </c>
      <c r="AP31" s="384">
        <v>0</v>
      </c>
      <c r="AQ31" s="384">
        <v>21</v>
      </c>
      <c r="AR31" s="384">
        <v>0</v>
      </c>
      <c r="AS31" s="384">
        <v>10</v>
      </c>
      <c r="AT31" s="384">
        <v>0</v>
      </c>
      <c r="AV31" s="37">
        <f t="shared" si="11"/>
        <v>0</v>
      </c>
      <c r="AW31" s="37">
        <f t="shared" si="6"/>
        <v>43</v>
      </c>
      <c r="AX31" s="37">
        <f t="shared" si="7"/>
        <v>0</v>
      </c>
      <c r="AY31" s="37">
        <f t="shared" si="0"/>
        <v>51</v>
      </c>
      <c r="AZ31" s="37">
        <f t="shared" si="1"/>
        <v>10</v>
      </c>
      <c r="BA31" s="37">
        <f t="shared" si="8"/>
        <v>12</v>
      </c>
      <c r="BB31" s="37">
        <f t="shared" si="2"/>
        <v>0</v>
      </c>
      <c r="BC31" s="38">
        <f t="shared" si="3"/>
        <v>31</v>
      </c>
      <c r="BD31" s="37">
        <f t="shared" si="4"/>
        <v>31</v>
      </c>
      <c r="BE31" s="54">
        <f t="shared" si="9"/>
        <v>178</v>
      </c>
    </row>
    <row r="32" spans="1:57" ht="30" x14ac:dyDescent="0.25">
      <c r="A32" s="353">
        <f>+Oct!A32</f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34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0</v>
      </c>
      <c r="R32" s="384">
        <v>0</v>
      </c>
      <c r="S32" s="384">
        <v>10</v>
      </c>
      <c r="T32" s="384">
        <v>0</v>
      </c>
      <c r="U32" s="384">
        <v>0</v>
      </c>
      <c r="V32" s="384">
        <v>0</v>
      </c>
      <c r="W32" s="384">
        <v>0</v>
      </c>
      <c r="X32" s="384">
        <v>3</v>
      </c>
      <c r="Y32" s="384">
        <v>0</v>
      </c>
      <c r="Z32" s="384">
        <v>0</v>
      </c>
      <c r="AA32" s="384">
        <v>55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2">SUM(D32)</f>
        <v>0</v>
      </c>
      <c r="AW32" s="37">
        <f t="shared" ref="AW32:AW51" si="13">+SUM(G32:P32)</f>
        <v>34</v>
      </c>
      <c r="AX32" s="37">
        <f t="shared" ref="AX32:AX51" si="14">+SUM(Q32:S32)</f>
        <v>10</v>
      </c>
      <c r="AY32" s="37">
        <f t="shared" ref="AY32:AY51" si="15">+SUM(T32:W32)</f>
        <v>0</v>
      </c>
      <c r="AZ32" s="37">
        <f t="shared" ref="AZ32:AZ51" si="16">+SUM(X32:AC32)</f>
        <v>58</v>
      </c>
      <c r="BA32" s="37">
        <f t="shared" si="8"/>
        <v>0</v>
      </c>
      <c r="BB32" s="37">
        <f t="shared" ref="BB32:BB51" si="17">+SUM(AJ32:AL32)</f>
        <v>0</v>
      </c>
      <c r="BC32" s="38">
        <f t="shared" ref="BC32:BC51" si="18">+SUM(AM32:AP32)</f>
        <v>0</v>
      </c>
      <c r="BD32" s="37">
        <f t="shared" ref="BD32:BD51" si="19">+SUM(AQ32:AT32)</f>
        <v>0</v>
      </c>
      <c r="BE32" s="54">
        <f t="shared" si="9"/>
        <v>102</v>
      </c>
    </row>
    <row r="33" spans="1:57" ht="30" x14ac:dyDescent="0.25">
      <c r="A33" s="353">
        <f>+Oct!A33</f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10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15</v>
      </c>
      <c r="AB33" s="384">
        <v>0</v>
      </c>
      <c r="AC33" s="384">
        <v>9</v>
      </c>
      <c r="AD33" s="384">
        <v>28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19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2"/>
        <v>0</v>
      </c>
      <c r="AW33" s="37">
        <f t="shared" si="13"/>
        <v>10</v>
      </c>
      <c r="AX33" s="37">
        <f t="shared" si="14"/>
        <v>0</v>
      </c>
      <c r="AY33" s="37">
        <f t="shared" si="15"/>
        <v>0</v>
      </c>
      <c r="AZ33" s="37">
        <f t="shared" si="16"/>
        <v>24</v>
      </c>
      <c r="BA33" s="37">
        <f t="shared" si="8"/>
        <v>28</v>
      </c>
      <c r="BB33" s="37">
        <f t="shared" si="17"/>
        <v>19</v>
      </c>
      <c r="BC33" s="38">
        <f t="shared" si="18"/>
        <v>0</v>
      </c>
      <c r="BD33" s="37">
        <f t="shared" si="19"/>
        <v>0</v>
      </c>
      <c r="BE33" s="54">
        <f t="shared" si="9"/>
        <v>81</v>
      </c>
    </row>
    <row r="34" spans="1:57" ht="30" x14ac:dyDescent="0.25">
      <c r="A34" s="353">
        <f>+Oct!A34</f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2"/>
        <v>0</v>
      </c>
      <c r="AW34" s="37">
        <f t="shared" si="13"/>
        <v>0</v>
      </c>
      <c r="AX34" s="37">
        <f t="shared" si="14"/>
        <v>0</v>
      </c>
      <c r="AY34" s="37">
        <f t="shared" si="15"/>
        <v>0</v>
      </c>
      <c r="AZ34" s="37">
        <f t="shared" si="16"/>
        <v>0</v>
      </c>
      <c r="BA34" s="37">
        <f t="shared" si="8"/>
        <v>0</v>
      </c>
      <c r="BB34" s="37">
        <f t="shared" si="17"/>
        <v>0</v>
      </c>
      <c r="BC34" s="38">
        <f t="shared" si="18"/>
        <v>0</v>
      </c>
      <c r="BD34" s="37">
        <f t="shared" si="19"/>
        <v>0</v>
      </c>
      <c r="BE34" s="54">
        <f t="shared" si="9"/>
        <v>0</v>
      </c>
    </row>
    <row r="35" spans="1:57" ht="30" x14ac:dyDescent="0.25">
      <c r="A35" s="353">
        <f>+Oct!A35</f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1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2"/>
        <v>0</v>
      </c>
      <c r="AW35" s="37">
        <f t="shared" si="13"/>
        <v>0</v>
      </c>
      <c r="AX35" s="37">
        <f t="shared" si="14"/>
        <v>0</v>
      </c>
      <c r="AY35" s="37">
        <f t="shared" si="15"/>
        <v>0</v>
      </c>
      <c r="AZ35" s="37">
        <f t="shared" si="16"/>
        <v>0</v>
      </c>
      <c r="BA35" s="37">
        <f t="shared" si="8"/>
        <v>1</v>
      </c>
      <c r="BB35" s="37">
        <f t="shared" si="17"/>
        <v>0</v>
      </c>
      <c r="BC35" s="38">
        <f t="shared" si="18"/>
        <v>0</v>
      </c>
      <c r="BD35" s="37">
        <f t="shared" si="19"/>
        <v>0</v>
      </c>
      <c r="BE35" s="54">
        <f t="shared" si="9"/>
        <v>1</v>
      </c>
    </row>
    <row r="36" spans="1:57" ht="30" x14ac:dyDescent="0.25">
      <c r="A36" s="353">
        <f>+Oct!A36</f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298</v>
      </c>
      <c r="H36" s="384">
        <v>0</v>
      </c>
      <c r="I36" s="384">
        <v>0</v>
      </c>
      <c r="J36" s="384">
        <v>13</v>
      </c>
      <c r="K36" s="384">
        <v>0</v>
      </c>
      <c r="L36" s="384">
        <v>0</v>
      </c>
      <c r="M36" s="384">
        <v>52</v>
      </c>
      <c r="N36" s="384">
        <v>24</v>
      </c>
      <c r="O36" s="384">
        <v>34</v>
      </c>
      <c r="P36" s="384">
        <v>69</v>
      </c>
      <c r="Q36" s="384">
        <v>0</v>
      </c>
      <c r="R36" s="384">
        <v>9</v>
      </c>
      <c r="S36" s="384">
        <v>0</v>
      </c>
      <c r="T36" s="384">
        <v>17</v>
      </c>
      <c r="U36" s="384">
        <v>180</v>
      </c>
      <c r="V36" s="384">
        <v>0</v>
      </c>
      <c r="W36" s="384">
        <v>0</v>
      </c>
      <c r="X36" s="384">
        <v>0</v>
      </c>
      <c r="Y36" s="384">
        <v>0</v>
      </c>
      <c r="Z36" s="384">
        <v>0</v>
      </c>
      <c r="AA36" s="384">
        <v>137</v>
      </c>
      <c r="AB36" s="384">
        <v>0</v>
      </c>
      <c r="AC36" s="384">
        <v>0</v>
      </c>
      <c r="AD36" s="384">
        <v>12</v>
      </c>
      <c r="AE36" s="384">
        <v>0</v>
      </c>
      <c r="AF36" s="384">
        <v>0</v>
      </c>
      <c r="AG36" s="384">
        <v>0</v>
      </c>
      <c r="AH36" s="384">
        <v>11</v>
      </c>
      <c r="AI36" s="384">
        <v>0</v>
      </c>
      <c r="AJ36" s="384">
        <v>49</v>
      </c>
      <c r="AK36" s="384">
        <v>0</v>
      </c>
      <c r="AL36" s="384">
        <v>0</v>
      </c>
      <c r="AM36" s="384">
        <v>70</v>
      </c>
      <c r="AN36" s="384">
        <v>0</v>
      </c>
      <c r="AO36" s="384">
        <v>0</v>
      </c>
      <c r="AP36" s="384">
        <v>0</v>
      </c>
      <c r="AQ36" s="384">
        <v>17</v>
      </c>
      <c r="AR36" s="384">
        <v>0</v>
      </c>
      <c r="AS36" s="384">
        <v>11</v>
      </c>
      <c r="AT36" s="384">
        <v>0</v>
      </c>
      <c r="AV36" s="37">
        <f t="shared" si="12"/>
        <v>0</v>
      </c>
      <c r="AW36" s="37">
        <f t="shared" si="13"/>
        <v>490</v>
      </c>
      <c r="AX36" s="37">
        <f t="shared" si="14"/>
        <v>9</v>
      </c>
      <c r="AY36" s="37">
        <f t="shared" si="15"/>
        <v>197</v>
      </c>
      <c r="AZ36" s="37">
        <f t="shared" si="16"/>
        <v>137</v>
      </c>
      <c r="BA36" s="37">
        <f t="shared" si="8"/>
        <v>23</v>
      </c>
      <c r="BB36" s="37">
        <f t="shared" si="17"/>
        <v>49</v>
      </c>
      <c r="BC36" s="38">
        <f t="shared" si="18"/>
        <v>70</v>
      </c>
      <c r="BD36" s="37">
        <f t="shared" si="19"/>
        <v>28</v>
      </c>
      <c r="BE36" s="54">
        <f t="shared" si="9"/>
        <v>1003</v>
      </c>
    </row>
    <row r="37" spans="1:57" ht="30" x14ac:dyDescent="0.25">
      <c r="A37" s="353">
        <f>+Oct!A37</f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563</v>
      </c>
      <c r="H37" s="384">
        <v>0</v>
      </c>
      <c r="I37" s="384">
        <v>0</v>
      </c>
      <c r="J37" s="384">
        <v>27</v>
      </c>
      <c r="K37" s="384">
        <v>0</v>
      </c>
      <c r="L37" s="384">
        <v>0</v>
      </c>
      <c r="M37" s="384">
        <v>69</v>
      </c>
      <c r="N37" s="384">
        <v>60</v>
      </c>
      <c r="O37" s="384">
        <v>59</v>
      </c>
      <c r="P37" s="384">
        <v>12</v>
      </c>
      <c r="Q37" s="384">
        <v>12</v>
      </c>
      <c r="R37" s="384">
        <v>14</v>
      </c>
      <c r="S37" s="384">
        <v>21</v>
      </c>
      <c r="T37" s="384">
        <v>9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73</v>
      </c>
      <c r="AK37" s="384">
        <v>0</v>
      </c>
      <c r="AL37" s="384">
        <v>0</v>
      </c>
      <c r="AM37" s="384">
        <v>186</v>
      </c>
      <c r="AN37" s="384">
        <v>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2"/>
        <v>0</v>
      </c>
      <c r="AW37" s="37">
        <f t="shared" si="13"/>
        <v>790</v>
      </c>
      <c r="AX37" s="37">
        <f t="shared" si="14"/>
        <v>47</v>
      </c>
      <c r="AY37" s="37">
        <f t="shared" si="15"/>
        <v>9</v>
      </c>
      <c r="AZ37" s="37">
        <f t="shared" si="16"/>
        <v>0</v>
      </c>
      <c r="BA37" s="37">
        <f t="shared" si="8"/>
        <v>0</v>
      </c>
      <c r="BB37" s="37">
        <f t="shared" si="17"/>
        <v>73</v>
      </c>
      <c r="BC37" s="38">
        <f t="shared" si="18"/>
        <v>186</v>
      </c>
      <c r="BD37" s="37">
        <f t="shared" si="19"/>
        <v>0</v>
      </c>
      <c r="BE37" s="54">
        <f t="shared" si="9"/>
        <v>1105</v>
      </c>
    </row>
    <row r="38" spans="1:57" ht="30" x14ac:dyDescent="0.25">
      <c r="A38" s="353">
        <f>+Oct!A38</f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1</v>
      </c>
      <c r="L38" s="384">
        <v>1</v>
      </c>
      <c r="M38" s="384">
        <v>0</v>
      </c>
      <c r="N38" s="384">
        <v>2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1</v>
      </c>
      <c r="AB38" s="384">
        <v>0</v>
      </c>
      <c r="AC38" s="384">
        <v>0</v>
      </c>
      <c r="AD38" s="384">
        <v>1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2"/>
        <v>0</v>
      </c>
      <c r="AW38" s="37">
        <f t="shared" si="13"/>
        <v>4</v>
      </c>
      <c r="AX38" s="37">
        <f t="shared" si="14"/>
        <v>0</v>
      </c>
      <c r="AY38" s="37">
        <f t="shared" si="15"/>
        <v>0</v>
      </c>
      <c r="AZ38" s="37">
        <f t="shared" si="16"/>
        <v>1</v>
      </c>
      <c r="BA38" s="37">
        <f t="shared" si="8"/>
        <v>1</v>
      </c>
      <c r="BB38" s="37">
        <f t="shared" si="17"/>
        <v>0</v>
      </c>
      <c r="BC38" s="38">
        <f t="shared" si="18"/>
        <v>0</v>
      </c>
      <c r="BD38" s="37">
        <f t="shared" si="19"/>
        <v>0</v>
      </c>
      <c r="BE38" s="54">
        <f t="shared" si="9"/>
        <v>6</v>
      </c>
    </row>
    <row r="39" spans="1:57" ht="30" x14ac:dyDescent="0.25">
      <c r="A39" s="353">
        <f>+Oct!A39</f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1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2"/>
        <v>0</v>
      </c>
      <c r="AW39" s="37">
        <f t="shared" si="13"/>
        <v>0</v>
      </c>
      <c r="AX39" s="37">
        <f t="shared" si="14"/>
        <v>0</v>
      </c>
      <c r="AY39" s="37">
        <f t="shared" si="15"/>
        <v>0</v>
      </c>
      <c r="AZ39" s="37">
        <f t="shared" si="16"/>
        <v>0</v>
      </c>
      <c r="BA39" s="37">
        <f t="shared" si="8"/>
        <v>1</v>
      </c>
      <c r="BB39" s="37">
        <f t="shared" si="17"/>
        <v>0</v>
      </c>
      <c r="BC39" s="38">
        <f t="shared" si="18"/>
        <v>0</v>
      </c>
      <c r="BD39" s="37">
        <f t="shared" si="19"/>
        <v>0</v>
      </c>
      <c r="BE39" s="54">
        <f t="shared" si="9"/>
        <v>1</v>
      </c>
    </row>
    <row r="40" spans="1:57" ht="30" x14ac:dyDescent="0.25">
      <c r="A40" s="353">
        <f>+Oct!A40</f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16</v>
      </c>
      <c r="I40" s="384">
        <v>0</v>
      </c>
      <c r="J40" s="384">
        <v>0</v>
      </c>
      <c r="K40" s="384">
        <v>0</v>
      </c>
      <c r="L40" s="384">
        <v>0</v>
      </c>
      <c r="M40" s="384">
        <v>2</v>
      </c>
      <c r="N40" s="384">
        <v>0</v>
      </c>
      <c r="O40" s="384">
        <v>2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2"/>
        <v>0</v>
      </c>
      <c r="AW40" s="37">
        <f t="shared" si="13"/>
        <v>20</v>
      </c>
      <c r="AX40" s="37">
        <f t="shared" si="14"/>
        <v>0</v>
      </c>
      <c r="AY40" s="37">
        <f t="shared" si="15"/>
        <v>0</v>
      </c>
      <c r="AZ40" s="37">
        <f t="shared" si="16"/>
        <v>0</v>
      </c>
      <c r="BA40" s="37">
        <f t="shared" si="8"/>
        <v>0</v>
      </c>
      <c r="BB40" s="37">
        <f t="shared" si="17"/>
        <v>0</v>
      </c>
      <c r="BC40" s="38">
        <f t="shared" si="18"/>
        <v>0</v>
      </c>
      <c r="BD40" s="37">
        <f t="shared" si="19"/>
        <v>0</v>
      </c>
      <c r="BE40" s="54">
        <f t="shared" si="9"/>
        <v>20</v>
      </c>
    </row>
    <row r="41" spans="1:57" ht="30" x14ac:dyDescent="0.25">
      <c r="A41" s="353">
        <f>+Oct!A41</f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116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12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4">
        <v>80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11</v>
      </c>
      <c r="AG41" s="384">
        <v>0</v>
      </c>
      <c r="AH41" s="384">
        <v>0</v>
      </c>
      <c r="AI41" s="384">
        <v>0</v>
      </c>
      <c r="AJ41" s="384">
        <v>74</v>
      </c>
      <c r="AK41" s="384">
        <v>0</v>
      </c>
      <c r="AL41" s="384">
        <v>0</v>
      </c>
      <c r="AM41" s="384">
        <v>33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2"/>
        <v>0</v>
      </c>
      <c r="AW41" s="37">
        <f t="shared" si="13"/>
        <v>128</v>
      </c>
      <c r="AX41" s="37">
        <f t="shared" si="14"/>
        <v>0</v>
      </c>
      <c r="AY41" s="37">
        <f t="shared" si="15"/>
        <v>0</v>
      </c>
      <c r="AZ41" s="37">
        <f t="shared" si="16"/>
        <v>80</v>
      </c>
      <c r="BA41" s="37">
        <f t="shared" si="8"/>
        <v>11</v>
      </c>
      <c r="BB41" s="37">
        <f t="shared" si="17"/>
        <v>74</v>
      </c>
      <c r="BC41" s="38">
        <f t="shared" si="18"/>
        <v>33</v>
      </c>
      <c r="BD41" s="37">
        <f t="shared" si="19"/>
        <v>0</v>
      </c>
      <c r="BE41" s="54">
        <f t="shared" si="9"/>
        <v>326</v>
      </c>
    </row>
    <row r="42" spans="1:57" ht="30" x14ac:dyDescent="0.25">
      <c r="A42" s="353">
        <f>+Oct!A42</f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7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2"/>
        <v>0</v>
      </c>
      <c r="AW42" s="37">
        <f t="shared" si="13"/>
        <v>0</v>
      </c>
      <c r="AX42" s="37">
        <f t="shared" si="14"/>
        <v>0</v>
      </c>
      <c r="AY42" s="37">
        <f t="shared" si="15"/>
        <v>0</v>
      </c>
      <c r="AZ42" s="37">
        <f t="shared" si="16"/>
        <v>0</v>
      </c>
      <c r="BA42" s="37">
        <f t="shared" si="8"/>
        <v>7</v>
      </c>
      <c r="BB42" s="37">
        <f t="shared" si="17"/>
        <v>0</v>
      </c>
      <c r="BC42" s="38">
        <f t="shared" si="18"/>
        <v>0</v>
      </c>
      <c r="BD42" s="37">
        <f t="shared" si="19"/>
        <v>0</v>
      </c>
      <c r="BE42" s="54">
        <f t="shared" si="9"/>
        <v>7</v>
      </c>
    </row>
    <row r="43" spans="1:57" ht="30" x14ac:dyDescent="0.25">
      <c r="A43" s="353">
        <f>+Oct!A43</f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2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2"/>
        <v>0</v>
      </c>
      <c r="AW43" s="37">
        <f t="shared" si="13"/>
        <v>0</v>
      </c>
      <c r="AX43" s="37">
        <f t="shared" si="14"/>
        <v>0</v>
      </c>
      <c r="AY43" s="37">
        <f t="shared" si="15"/>
        <v>0</v>
      </c>
      <c r="AZ43" s="37">
        <f t="shared" si="16"/>
        <v>0</v>
      </c>
      <c r="BA43" s="37">
        <f t="shared" si="8"/>
        <v>0</v>
      </c>
      <c r="BB43" s="37">
        <f t="shared" si="17"/>
        <v>0</v>
      </c>
      <c r="BC43" s="38">
        <f t="shared" si="18"/>
        <v>2</v>
      </c>
      <c r="BD43" s="37">
        <f t="shared" si="19"/>
        <v>0</v>
      </c>
      <c r="BE43" s="54">
        <f t="shared" si="9"/>
        <v>2</v>
      </c>
    </row>
    <row r="44" spans="1:57" ht="30" x14ac:dyDescent="0.25">
      <c r="A44" s="353">
        <f>+Oct!A44</f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10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2"/>
        <v>0</v>
      </c>
      <c r="AW44" s="37">
        <f t="shared" si="13"/>
        <v>10</v>
      </c>
      <c r="AX44" s="37">
        <f t="shared" si="14"/>
        <v>0</v>
      </c>
      <c r="AY44" s="37">
        <f t="shared" si="15"/>
        <v>0</v>
      </c>
      <c r="AZ44" s="37">
        <f t="shared" si="16"/>
        <v>0</v>
      </c>
      <c r="BA44" s="37">
        <f t="shared" si="8"/>
        <v>0</v>
      </c>
      <c r="BB44" s="37">
        <f t="shared" si="17"/>
        <v>0</v>
      </c>
      <c r="BC44" s="38">
        <f t="shared" si="18"/>
        <v>0</v>
      </c>
      <c r="BD44" s="37">
        <f t="shared" si="19"/>
        <v>0</v>
      </c>
      <c r="BE44" s="54">
        <f t="shared" si="9"/>
        <v>10</v>
      </c>
    </row>
    <row r="45" spans="1:57" ht="30" x14ac:dyDescent="0.25">
      <c r="A45" s="353">
        <f>+Oct!A45</f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2"/>
        <v>0</v>
      </c>
      <c r="AW45" s="37">
        <f t="shared" si="13"/>
        <v>0</v>
      </c>
      <c r="AX45" s="37">
        <f t="shared" si="14"/>
        <v>0</v>
      </c>
      <c r="AY45" s="37">
        <f t="shared" si="15"/>
        <v>0</v>
      </c>
      <c r="AZ45" s="37">
        <f t="shared" si="16"/>
        <v>0</v>
      </c>
      <c r="BA45" s="37">
        <f t="shared" si="8"/>
        <v>0</v>
      </c>
      <c r="BB45" s="37">
        <f t="shared" si="17"/>
        <v>0</v>
      </c>
      <c r="BC45" s="38">
        <f t="shared" si="18"/>
        <v>0</v>
      </c>
      <c r="BD45" s="37">
        <f t="shared" si="19"/>
        <v>0</v>
      </c>
      <c r="BE45" s="54">
        <f t="shared" si="9"/>
        <v>0</v>
      </c>
    </row>
    <row r="46" spans="1:57" ht="30" x14ac:dyDescent="0.25">
      <c r="A46" s="353">
        <f>+Oct!A46</f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9</v>
      </c>
      <c r="M46" s="384">
        <v>9</v>
      </c>
      <c r="N46" s="384">
        <v>0</v>
      </c>
      <c r="O46" s="384">
        <v>9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2"/>
        <v>0</v>
      </c>
      <c r="AW46" s="37">
        <f t="shared" si="13"/>
        <v>27</v>
      </c>
      <c r="AX46" s="37">
        <f t="shared" si="14"/>
        <v>0</v>
      </c>
      <c r="AY46" s="37">
        <f t="shared" si="15"/>
        <v>0</v>
      </c>
      <c r="AZ46" s="37">
        <f t="shared" si="16"/>
        <v>0</v>
      </c>
      <c r="BA46" s="37">
        <f t="shared" si="8"/>
        <v>0</v>
      </c>
      <c r="BB46" s="37">
        <f t="shared" si="17"/>
        <v>0</v>
      </c>
      <c r="BC46" s="38">
        <f t="shared" si="18"/>
        <v>0</v>
      </c>
      <c r="BD46" s="37">
        <f t="shared" si="19"/>
        <v>0</v>
      </c>
      <c r="BE46" s="54">
        <f t="shared" si="9"/>
        <v>27</v>
      </c>
    </row>
    <row r="47" spans="1:57" ht="30" x14ac:dyDescent="0.25">
      <c r="A47" s="353">
        <f>+Oct!A47</f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343</v>
      </c>
      <c r="H47" s="384">
        <v>0</v>
      </c>
      <c r="I47" s="384">
        <v>0</v>
      </c>
      <c r="J47" s="384">
        <v>0</v>
      </c>
      <c r="K47" s="384">
        <v>35</v>
      </c>
      <c r="L47" s="384">
        <v>4</v>
      </c>
      <c r="M47" s="384">
        <v>13</v>
      </c>
      <c r="N47" s="384">
        <v>0</v>
      </c>
      <c r="O47" s="384">
        <v>0</v>
      </c>
      <c r="P47" s="384">
        <v>0</v>
      </c>
      <c r="Q47" s="384">
        <v>0</v>
      </c>
      <c r="R47" s="384">
        <v>0</v>
      </c>
      <c r="S47" s="384">
        <v>0</v>
      </c>
      <c r="T47" s="384">
        <v>0</v>
      </c>
      <c r="U47" s="384">
        <v>34</v>
      </c>
      <c r="V47" s="384">
        <v>0</v>
      </c>
      <c r="W47" s="384">
        <v>9</v>
      </c>
      <c r="X47" s="384">
        <v>0</v>
      </c>
      <c r="Y47" s="384">
        <v>12</v>
      </c>
      <c r="Z47" s="384">
        <v>0</v>
      </c>
      <c r="AA47" s="384">
        <v>31</v>
      </c>
      <c r="AB47" s="384">
        <v>43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109</v>
      </c>
      <c r="AK47" s="384">
        <v>0</v>
      </c>
      <c r="AL47" s="384">
        <v>0</v>
      </c>
      <c r="AM47" s="384">
        <v>0</v>
      </c>
      <c r="AN47" s="384">
        <v>0</v>
      </c>
      <c r="AO47" s="384">
        <v>10</v>
      </c>
      <c r="AP47" s="384">
        <v>0</v>
      </c>
      <c r="AQ47" s="384">
        <v>16</v>
      </c>
      <c r="AR47" s="384">
        <v>10</v>
      </c>
      <c r="AS47" s="384">
        <v>0</v>
      </c>
      <c r="AT47" s="384">
        <v>24</v>
      </c>
      <c r="AV47" s="37">
        <f t="shared" si="12"/>
        <v>0</v>
      </c>
      <c r="AW47" s="37">
        <f t="shared" si="13"/>
        <v>395</v>
      </c>
      <c r="AX47" s="37">
        <f t="shared" si="14"/>
        <v>0</v>
      </c>
      <c r="AY47" s="37">
        <f t="shared" si="15"/>
        <v>43</v>
      </c>
      <c r="AZ47" s="37">
        <f t="shared" si="16"/>
        <v>86</v>
      </c>
      <c r="BA47" s="37">
        <f t="shared" si="8"/>
        <v>0</v>
      </c>
      <c r="BB47" s="37">
        <f t="shared" si="17"/>
        <v>109</v>
      </c>
      <c r="BC47" s="38">
        <f t="shared" si="18"/>
        <v>10</v>
      </c>
      <c r="BD47" s="37">
        <f t="shared" si="19"/>
        <v>50</v>
      </c>
      <c r="BE47" s="54">
        <f t="shared" si="9"/>
        <v>693</v>
      </c>
    </row>
    <row r="48" spans="1:57" ht="30" x14ac:dyDescent="0.25">
      <c r="A48" s="353">
        <f>+Oct!A48</f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2"/>
        <v>0</v>
      </c>
      <c r="AW48" s="37">
        <f t="shared" si="13"/>
        <v>0</v>
      </c>
      <c r="AX48" s="37">
        <f t="shared" si="14"/>
        <v>0</v>
      </c>
      <c r="AY48" s="37">
        <f t="shared" si="15"/>
        <v>0</v>
      </c>
      <c r="AZ48" s="37">
        <f t="shared" si="16"/>
        <v>0</v>
      </c>
      <c r="BA48" s="37">
        <f t="shared" si="8"/>
        <v>0</v>
      </c>
      <c r="BB48" s="37">
        <f t="shared" si="17"/>
        <v>0</v>
      </c>
      <c r="BC48" s="38">
        <f t="shared" si="18"/>
        <v>0</v>
      </c>
      <c r="BD48" s="37">
        <f t="shared" si="19"/>
        <v>0</v>
      </c>
      <c r="BE48" s="54">
        <f t="shared" si="9"/>
        <v>0</v>
      </c>
    </row>
    <row r="49" spans="1:57" x14ac:dyDescent="0.25">
      <c r="A49" s="353">
        <f>+Oct!A49</f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30</v>
      </c>
      <c r="AK49" s="384">
        <v>15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2"/>
        <v>0</v>
      </c>
      <c r="AW49" s="37">
        <f t="shared" si="13"/>
        <v>0</v>
      </c>
      <c r="AX49" s="37">
        <f t="shared" si="14"/>
        <v>0</v>
      </c>
      <c r="AY49" s="37">
        <f t="shared" si="15"/>
        <v>0</v>
      </c>
      <c r="AZ49" s="37">
        <f t="shared" si="16"/>
        <v>0</v>
      </c>
      <c r="BA49" s="37">
        <f t="shared" si="8"/>
        <v>0</v>
      </c>
      <c r="BB49" s="37">
        <f t="shared" si="17"/>
        <v>45</v>
      </c>
      <c r="BC49" s="38">
        <f t="shared" si="18"/>
        <v>0</v>
      </c>
      <c r="BD49" s="37">
        <f t="shared" si="19"/>
        <v>0</v>
      </c>
      <c r="BE49" s="54">
        <f t="shared" si="9"/>
        <v>45</v>
      </c>
    </row>
    <row r="50" spans="1:57" x14ac:dyDescent="0.25">
      <c r="A50" s="353">
        <f>+Oct!A50</f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2"/>
        <v>0</v>
      </c>
      <c r="AW50" s="37">
        <f t="shared" si="13"/>
        <v>0</v>
      </c>
      <c r="AX50" s="37">
        <f t="shared" si="14"/>
        <v>0</v>
      </c>
      <c r="AY50" s="37">
        <f t="shared" si="15"/>
        <v>0</v>
      </c>
      <c r="AZ50" s="37">
        <f t="shared" si="16"/>
        <v>0</v>
      </c>
      <c r="BA50" s="37">
        <f t="shared" si="8"/>
        <v>0</v>
      </c>
      <c r="BB50" s="37">
        <f t="shared" si="17"/>
        <v>0</v>
      </c>
      <c r="BC50" s="38">
        <f t="shared" si="18"/>
        <v>0</v>
      </c>
      <c r="BD50" s="37">
        <f t="shared" si="19"/>
        <v>0</v>
      </c>
      <c r="BE50" s="54">
        <f t="shared" si="9"/>
        <v>0</v>
      </c>
    </row>
    <row r="51" spans="1:57" ht="30" x14ac:dyDescent="0.25">
      <c r="A51" s="353">
        <f>+Oct!A51</f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2"/>
        <v>0</v>
      </c>
      <c r="AW51" s="37">
        <f t="shared" si="13"/>
        <v>0</v>
      </c>
      <c r="AX51" s="37">
        <f t="shared" si="14"/>
        <v>0</v>
      </c>
      <c r="AY51" s="37">
        <f t="shared" si="15"/>
        <v>0</v>
      </c>
      <c r="AZ51" s="37">
        <f t="shared" si="16"/>
        <v>0</v>
      </c>
      <c r="BA51" s="37">
        <f t="shared" si="8"/>
        <v>0</v>
      </c>
      <c r="BB51" s="37">
        <f t="shared" si="17"/>
        <v>0</v>
      </c>
      <c r="BC51" s="38">
        <f t="shared" si="18"/>
        <v>0</v>
      </c>
      <c r="BD51" s="37">
        <f t="shared" si="19"/>
        <v>0</v>
      </c>
      <c r="BE51" s="54">
        <f t="shared" si="9"/>
        <v>0</v>
      </c>
    </row>
    <row r="52" spans="1:57" x14ac:dyDescent="0.25">
      <c r="A52" s="353">
        <f>+Oct!A52</f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16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2</v>
      </c>
      <c r="Q52" s="375">
        <v>1</v>
      </c>
      <c r="R52" s="375">
        <v>0</v>
      </c>
      <c r="S52" s="375">
        <v>0</v>
      </c>
      <c r="T52" s="375">
        <v>2</v>
      </c>
      <c r="U52" s="375">
        <v>0</v>
      </c>
      <c r="V52" s="375">
        <v>0</v>
      </c>
      <c r="W52" s="375">
        <v>0</v>
      </c>
      <c r="X52" s="375">
        <v>3</v>
      </c>
      <c r="Y52" s="375">
        <v>8</v>
      </c>
      <c r="Z52" s="375">
        <v>0</v>
      </c>
      <c r="AA52" s="375">
        <v>0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0</v>
      </c>
      <c r="AH52" s="375">
        <v>1</v>
      </c>
      <c r="AI52" s="375">
        <v>0</v>
      </c>
      <c r="AJ52" s="375">
        <v>0</v>
      </c>
      <c r="AK52" s="375">
        <v>0</v>
      </c>
      <c r="AL52" s="375">
        <v>0</v>
      </c>
      <c r="AM52" s="375">
        <v>4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0">SUM(D52)</f>
        <v>0</v>
      </c>
      <c r="AW52" s="37">
        <f t="shared" ref="AW52:AW59" si="21">+SUM(G52:P52)</f>
        <v>18</v>
      </c>
      <c r="AX52" s="37">
        <f t="shared" ref="AX52:AX59" si="22">+SUM(Q52:S52)</f>
        <v>1</v>
      </c>
      <c r="AY52" s="37">
        <f t="shared" ref="AY52:AY59" si="23">+SUM(T52:W52)</f>
        <v>2</v>
      </c>
      <c r="AZ52" s="37">
        <f t="shared" ref="AZ52:AZ59" si="24">+SUM(X52:AC52)</f>
        <v>11</v>
      </c>
      <c r="BA52" s="37">
        <f t="shared" si="8"/>
        <v>1</v>
      </c>
      <c r="BB52" s="37">
        <f t="shared" ref="BB52:BB59" si="25">+SUM(AJ52:AL52)</f>
        <v>0</v>
      </c>
      <c r="BC52" s="38">
        <f t="shared" ref="BC52:BC59" si="26">+SUM(AM52:AP52)</f>
        <v>4</v>
      </c>
      <c r="BD52" s="37">
        <f t="shared" ref="BD52:BD59" si="27">+SUM(AQ52:AT52)</f>
        <v>0</v>
      </c>
      <c r="BE52" s="54">
        <f t="shared" si="9"/>
        <v>37</v>
      </c>
    </row>
    <row r="53" spans="1:57" x14ac:dyDescent="0.25">
      <c r="A53" s="353">
        <f>+Oct!A53</f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9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0"/>
        <v>0</v>
      </c>
      <c r="AW53" s="37">
        <f t="shared" si="21"/>
        <v>9</v>
      </c>
      <c r="AX53" s="37">
        <f t="shared" si="22"/>
        <v>0</v>
      </c>
      <c r="AY53" s="37">
        <f t="shared" si="23"/>
        <v>0</v>
      </c>
      <c r="AZ53" s="37">
        <f t="shared" si="24"/>
        <v>0</v>
      </c>
      <c r="BA53" s="37">
        <f t="shared" si="8"/>
        <v>0</v>
      </c>
      <c r="BB53" s="37">
        <f t="shared" si="25"/>
        <v>0</v>
      </c>
      <c r="BC53" s="38">
        <f t="shared" si="26"/>
        <v>0</v>
      </c>
      <c r="BD53" s="37">
        <f t="shared" si="27"/>
        <v>0</v>
      </c>
      <c r="BE53" s="54">
        <f t="shared" si="9"/>
        <v>9</v>
      </c>
    </row>
    <row r="54" spans="1:57" x14ac:dyDescent="0.25">
      <c r="A54" s="353">
        <f>+Oct!A54</f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2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1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0"/>
        <v>0</v>
      </c>
      <c r="AW54" s="37">
        <f t="shared" si="21"/>
        <v>2</v>
      </c>
      <c r="AX54" s="37">
        <f t="shared" si="22"/>
        <v>0</v>
      </c>
      <c r="AY54" s="37">
        <f t="shared" si="23"/>
        <v>0</v>
      </c>
      <c r="AZ54" s="37">
        <f t="shared" si="24"/>
        <v>1</v>
      </c>
      <c r="BA54" s="37">
        <f t="shared" si="8"/>
        <v>0</v>
      </c>
      <c r="BB54" s="37">
        <f t="shared" si="25"/>
        <v>0</v>
      </c>
      <c r="BC54" s="38">
        <f t="shared" si="26"/>
        <v>0</v>
      </c>
      <c r="BD54" s="37">
        <f t="shared" si="27"/>
        <v>0</v>
      </c>
      <c r="BE54" s="54">
        <f t="shared" si="9"/>
        <v>3</v>
      </c>
    </row>
    <row r="55" spans="1:57" x14ac:dyDescent="0.25">
      <c r="A55" s="353">
        <f>+Oct!A55</f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8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0"/>
        <v>0</v>
      </c>
      <c r="AW55" s="37">
        <f t="shared" si="21"/>
        <v>8</v>
      </c>
      <c r="AX55" s="37">
        <f t="shared" si="22"/>
        <v>0</v>
      </c>
      <c r="AY55" s="37">
        <f t="shared" si="23"/>
        <v>0</v>
      </c>
      <c r="AZ55" s="37">
        <f t="shared" si="24"/>
        <v>0</v>
      </c>
      <c r="BA55" s="37">
        <f t="shared" si="8"/>
        <v>0</v>
      </c>
      <c r="BB55" s="37">
        <f t="shared" si="25"/>
        <v>0</v>
      </c>
      <c r="BC55" s="38">
        <f t="shared" si="26"/>
        <v>0</v>
      </c>
      <c r="BD55" s="37">
        <f t="shared" si="27"/>
        <v>0</v>
      </c>
      <c r="BE55" s="54">
        <f t="shared" si="9"/>
        <v>8</v>
      </c>
    </row>
    <row r="56" spans="1:57" x14ac:dyDescent="0.25">
      <c r="A56" s="353">
        <f>+Oct!A56</f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0"/>
        <v>0</v>
      </c>
      <c r="AW56" s="37">
        <f t="shared" si="21"/>
        <v>0</v>
      </c>
      <c r="AX56" s="37">
        <f t="shared" si="22"/>
        <v>0</v>
      </c>
      <c r="AY56" s="37">
        <f t="shared" si="23"/>
        <v>0</v>
      </c>
      <c r="AZ56" s="37">
        <f t="shared" si="24"/>
        <v>0</v>
      </c>
      <c r="BA56" s="37">
        <f t="shared" si="8"/>
        <v>0</v>
      </c>
      <c r="BB56" s="37">
        <f t="shared" si="25"/>
        <v>0</v>
      </c>
      <c r="BC56" s="38">
        <f t="shared" si="26"/>
        <v>0</v>
      </c>
      <c r="BD56" s="37">
        <f t="shared" si="27"/>
        <v>0</v>
      </c>
      <c r="BE56" s="54">
        <f t="shared" si="9"/>
        <v>0</v>
      </c>
    </row>
    <row r="57" spans="1:57" x14ac:dyDescent="0.25">
      <c r="A57" s="353">
        <f>+Oct!A57</f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3161</v>
      </c>
      <c r="H57" s="375">
        <v>225</v>
      </c>
      <c r="I57" s="375">
        <v>185</v>
      </c>
      <c r="J57" s="375">
        <v>185</v>
      </c>
      <c r="K57" s="375">
        <v>387</v>
      </c>
      <c r="L57" s="375">
        <v>41</v>
      </c>
      <c r="M57" s="375">
        <v>170</v>
      </c>
      <c r="N57" s="375">
        <v>106</v>
      </c>
      <c r="O57" s="375">
        <v>157</v>
      </c>
      <c r="P57" s="375">
        <v>1331</v>
      </c>
      <c r="Q57" s="375">
        <v>221</v>
      </c>
      <c r="R57" s="375">
        <v>130</v>
      </c>
      <c r="S57" s="375">
        <v>199</v>
      </c>
      <c r="T57" s="375">
        <v>318</v>
      </c>
      <c r="U57" s="375">
        <v>305</v>
      </c>
      <c r="V57" s="375">
        <v>110</v>
      </c>
      <c r="W57" s="375">
        <v>274</v>
      </c>
      <c r="X57" s="375">
        <v>200</v>
      </c>
      <c r="Y57" s="375">
        <v>1615</v>
      </c>
      <c r="Z57" s="375">
        <v>200</v>
      </c>
      <c r="AA57" s="375">
        <v>200</v>
      </c>
      <c r="AB57" s="375">
        <v>170</v>
      </c>
      <c r="AC57" s="375">
        <v>417</v>
      </c>
      <c r="AD57" s="375">
        <v>264</v>
      </c>
      <c r="AE57" s="375">
        <v>106</v>
      </c>
      <c r="AF57" s="375">
        <v>181</v>
      </c>
      <c r="AG57" s="375">
        <v>136</v>
      </c>
      <c r="AH57" s="375">
        <v>130</v>
      </c>
      <c r="AI57" s="375">
        <v>150</v>
      </c>
      <c r="AJ57" s="375">
        <v>645</v>
      </c>
      <c r="AK57" s="375">
        <v>93</v>
      </c>
      <c r="AL57" s="375">
        <v>133</v>
      </c>
      <c r="AM57" s="375">
        <v>433</v>
      </c>
      <c r="AN57" s="375">
        <v>52</v>
      </c>
      <c r="AO57" s="375">
        <v>175</v>
      </c>
      <c r="AP57" s="375">
        <v>76</v>
      </c>
      <c r="AQ57" s="375">
        <v>532</v>
      </c>
      <c r="AR57" s="375">
        <v>92</v>
      </c>
      <c r="AS57" s="375">
        <v>98</v>
      </c>
      <c r="AT57" s="375">
        <v>211</v>
      </c>
      <c r="AV57" s="37">
        <f t="shared" si="20"/>
        <v>0</v>
      </c>
      <c r="AW57" s="37">
        <f t="shared" si="21"/>
        <v>5948</v>
      </c>
      <c r="AX57" s="37">
        <f t="shared" si="22"/>
        <v>550</v>
      </c>
      <c r="AY57" s="37">
        <f t="shared" si="23"/>
        <v>1007</v>
      </c>
      <c r="AZ57" s="37">
        <f t="shared" si="24"/>
        <v>2802</v>
      </c>
      <c r="BA57" s="37">
        <f t="shared" si="8"/>
        <v>967</v>
      </c>
      <c r="BB57" s="37">
        <f t="shared" si="25"/>
        <v>871</v>
      </c>
      <c r="BC57" s="38">
        <f t="shared" si="26"/>
        <v>736</v>
      </c>
      <c r="BD57" s="37">
        <f t="shared" si="27"/>
        <v>933</v>
      </c>
      <c r="BE57" s="54">
        <f t="shared" si="9"/>
        <v>13814</v>
      </c>
    </row>
    <row r="58" spans="1:57" x14ac:dyDescent="0.25">
      <c r="A58" s="353">
        <f>+Oct!A58</f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0"/>
        <v>0</v>
      </c>
      <c r="AW58" s="37">
        <f t="shared" si="21"/>
        <v>0</v>
      </c>
      <c r="AX58" s="37">
        <f t="shared" si="22"/>
        <v>0</v>
      </c>
      <c r="AY58" s="37">
        <f t="shared" si="23"/>
        <v>0</v>
      </c>
      <c r="AZ58" s="37">
        <f t="shared" si="24"/>
        <v>0</v>
      </c>
      <c r="BA58" s="37">
        <f t="shared" si="8"/>
        <v>0</v>
      </c>
      <c r="BB58" s="37">
        <f t="shared" si="25"/>
        <v>0</v>
      </c>
      <c r="BC58" s="38">
        <f t="shared" si="26"/>
        <v>0</v>
      </c>
      <c r="BD58" s="37">
        <f t="shared" si="27"/>
        <v>0</v>
      </c>
      <c r="BE58" s="54">
        <f t="shared" si="9"/>
        <v>0</v>
      </c>
    </row>
    <row r="59" spans="1:57" x14ac:dyDescent="0.25">
      <c r="A59" s="353">
        <f>+Oct!A59</f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13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1</v>
      </c>
      <c r="Q59" s="375">
        <v>0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4</v>
      </c>
      <c r="Y59" s="375">
        <v>8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1</v>
      </c>
      <c r="AI59" s="375">
        <v>0</v>
      </c>
      <c r="AJ59" s="375">
        <v>0</v>
      </c>
      <c r="AK59" s="375">
        <v>0</v>
      </c>
      <c r="AL59" s="375">
        <v>0</v>
      </c>
      <c r="AM59" s="375">
        <v>4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0"/>
        <v>0</v>
      </c>
      <c r="AW59" s="37">
        <f t="shared" si="21"/>
        <v>14</v>
      </c>
      <c r="AX59" s="37">
        <f t="shared" si="22"/>
        <v>0</v>
      </c>
      <c r="AY59" s="37">
        <f t="shared" si="23"/>
        <v>0</v>
      </c>
      <c r="AZ59" s="37">
        <f t="shared" si="24"/>
        <v>12</v>
      </c>
      <c r="BA59" s="37">
        <f t="shared" si="8"/>
        <v>1</v>
      </c>
      <c r="BB59" s="37">
        <f t="shared" si="25"/>
        <v>0</v>
      </c>
      <c r="BC59" s="38">
        <f t="shared" si="26"/>
        <v>4</v>
      </c>
      <c r="BD59" s="37">
        <f t="shared" si="27"/>
        <v>0</v>
      </c>
      <c r="BE59" s="54">
        <f t="shared" si="9"/>
        <v>31</v>
      </c>
    </row>
    <row r="60" spans="1:57" x14ac:dyDescent="0.25">
      <c r="A60" s="353">
        <f>+Oct!A60</f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28">SUM(D60)</f>
        <v>0</v>
      </c>
      <c r="AW60" s="37">
        <f t="shared" ref="AW60" si="29">+SUM(G60:P60)</f>
        <v>0</v>
      </c>
      <c r="AX60" s="37">
        <f t="shared" ref="AX60" si="30">+SUM(Q60:S60)</f>
        <v>0</v>
      </c>
      <c r="AY60" s="37">
        <f t="shared" ref="AY60" si="31">+SUM(T60:W60)</f>
        <v>0</v>
      </c>
      <c r="AZ60" s="37">
        <f t="shared" ref="AZ60" si="32">+SUM(X60:AC60)</f>
        <v>0</v>
      </c>
      <c r="BA60" s="37">
        <f t="shared" si="8"/>
        <v>0</v>
      </c>
      <c r="BB60" s="37">
        <f t="shared" ref="BB60" si="33">+SUM(AJ60:AL60)</f>
        <v>0</v>
      </c>
      <c r="BC60" s="38">
        <f t="shared" ref="BC60" si="34">+SUM(AM60:AP60)</f>
        <v>0</v>
      </c>
      <c r="BD60" s="37">
        <f t="shared" ref="BD60" si="35">+SUM(AQ60:AT60)</f>
        <v>0</v>
      </c>
      <c r="BE60" s="54">
        <f t="shared" si="9"/>
        <v>0</v>
      </c>
    </row>
  </sheetData>
  <sheetProtection selectLockedCells="1"/>
  <conditionalFormatting sqref="A3:AT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O62" sqref="BO62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1</v>
      </c>
      <c r="Q4" s="387">
        <v>0</v>
      </c>
      <c r="R4" s="387">
        <v>0</v>
      </c>
      <c r="S4" s="387">
        <v>0</v>
      </c>
      <c r="T4" s="387">
        <v>1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1</v>
      </c>
      <c r="AA4" s="387">
        <v>0</v>
      </c>
      <c r="AB4" s="387">
        <v>1</v>
      </c>
      <c r="AC4" s="387">
        <v>0</v>
      </c>
      <c r="AD4" s="387">
        <v>0</v>
      </c>
      <c r="AE4" s="387">
        <v>1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1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1</v>
      </c>
      <c r="AX4" s="37">
        <f>+SUM(Q4:S4)</f>
        <v>0</v>
      </c>
      <c r="AY4" s="37">
        <f t="shared" ref="AY4:AY28" si="0">+SUM(T4:W4)</f>
        <v>1</v>
      </c>
      <c r="AZ4" s="37">
        <f t="shared" ref="AZ4:AZ28" si="1">+SUM(X4:AC4)</f>
        <v>2</v>
      </c>
      <c r="BA4" s="37">
        <f t="shared" ref="BA4:BA28" si="2">+SUM(AD4:AH4)</f>
        <v>1</v>
      </c>
      <c r="BB4" s="37">
        <f t="shared" ref="BB4:BB28" si="3">+SUM(AJ4:AL4)</f>
        <v>1</v>
      </c>
      <c r="BC4" s="38">
        <f t="shared" ref="BC4:BC28" si="4">+SUM(AM4:AP4)</f>
        <v>0</v>
      </c>
      <c r="BD4" s="37">
        <f t="shared" ref="BD4:BD60" si="5">+SUM(AQ4:AT4)</f>
        <v>0</v>
      </c>
      <c r="BE4" s="54">
        <f>SUM(AV4:BD4)</f>
        <v>6</v>
      </c>
    </row>
    <row r="5" spans="1:70" x14ac:dyDescent="0.25">
      <c r="A5" s="353"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1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9" si="6">SUM(D5)</f>
        <v>0</v>
      </c>
      <c r="AW5" s="37">
        <f t="shared" ref="AW5:AW28" si="7">+SUM(G5:P5)</f>
        <v>0</v>
      </c>
      <c r="AX5" s="37">
        <f t="shared" ref="AX5:AX28" si="8">+SUM(Q5:S5)</f>
        <v>1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60" si="9">SUM(AV5:BD5)</f>
        <v>1</v>
      </c>
    </row>
    <row r="6" spans="1:70" ht="30" x14ac:dyDescent="0.25">
      <c r="A6" s="353"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235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315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235</v>
      </c>
      <c r="BA6" s="37">
        <f t="shared" si="2"/>
        <v>0</v>
      </c>
      <c r="BB6" s="37">
        <f t="shared" si="3"/>
        <v>0</v>
      </c>
      <c r="BC6" s="38">
        <f t="shared" si="4"/>
        <v>315</v>
      </c>
      <c r="BD6" s="37">
        <f t="shared" si="5"/>
        <v>0</v>
      </c>
      <c r="BE6" s="54">
        <f t="shared" si="9"/>
        <v>550</v>
      </c>
    </row>
    <row r="7" spans="1:70" ht="30" x14ac:dyDescent="0.25">
      <c r="A7" s="353"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13457</v>
      </c>
      <c r="H7" s="387">
        <v>207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531</v>
      </c>
      <c r="U7" s="387">
        <v>0</v>
      </c>
      <c r="V7" s="387">
        <v>0</v>
      </c>
      <c r="W7" s="387">
        <v>0</v>
      </c>
      <c r="X7" s="387">
        <v>1030</v>
      </c>
      <c r="Y7" s="387">
        <v>2210</v>
      </c>
      <c r="Z7" s="387">
        <v>0</v>
      </c>
      <c r="AA7" s="387">
        <v>0</v>
      </c>
      <c r="AB7" s="387">
        <v>0</v>
      </c>
      <c r="AC7" s="387">
        <v>319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560</v>
      </c>
      <c r="AN7" s="387">
        <v>0</v>
      </c>
      <c r="AO7" s="387">
        <v>0</v>
      </c>
      <c r="AP7" s="387">
        <v>0</v>
      </c>
      <c r="AQ7" s="387">
        <v>789</v>
      </c>
      <c r="AR7" s="387">
        <v>0</v>
      </c>
      <c r="AS7" s="387">
        <v>0</v>
      </c>
      <c r="AT7" s="387">
        <v>0</v>
      </c>
      <c r="AV7" s="37">
        <f t="shared" si="6"/>
        <v>0</v>
      </c>
      <c r="AW7" s="37">
        <f t="shared" si="7"/>
        <v>13664</v>
      </c>
      <c r="AX7" s="37">
        <f t="shared" si="8"/>
        <v>0</v>
      </c>
      <c r="AY7" s="37">
        <f t="shared" si="0"/>
        <v>531</v>
      </c>
      <c r="AZ7" s="37">
        <f t="shared" si="1"/>
        <v>3559</v>
      </c>
      <c r="BA7" s="37">
        <f t="shared" si="2"/>
        <v>0</v>
      </c>
      <c r="BB7" s="37">
        <f t="shared" si="3"/>
        <v>0</v>
      </c>
      <c r="BC7" s="38">
        <f t="shared" si="4"/>
        <v>560</v>
      </c>
      <c r="BD7" s="37">
        <f t="shared" si="5"/>
        <v>789</v>
      </c>
      <c r="BE7" s="54">
        <f t="shared" si="9"/>
        <v>19103</v>
      </c>
    </row>
    <row r="8" spans="1:70" x14ac:dyDescent="0.25">
      <c r="A8" s="353"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5</v>
      </c>
      <c r="Y8" s="387">
        <v>31</v>
      </c>
      <c r="Z8" s="387">
        <v>10</v>
      </c>
      <c r="AA8" s="387">
        <v>17</v>
      </c>
      <c r="AB8" s="387">
        <v>12</v>
      </c>
      <c r="AC8" s="387">
        <v>9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20</v>
      </c>
      <c r="AN8" s="387">
        <v>1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/>
      <c r="AW8" s="37"/>
      <c r="AX8" s="37"/>
      <c r="AY8" s="37"/>
      <c r="AZ8" s="37"/>
      <c r="BA8" s="37"/>
      <c r="BB8" s="37"/>
      <c r="BC8" s="38"/>
      <c r="BD8" s="37"/>
      <c r="BE8" s="54">
        <f t="shared" si="9"/>
        <v>0</v>
      </c>
    </row>
    <row r="9" spans="1:70" x14ac:dyDescent="0.25">
      <c r="A9" s="353">
        <v>1</v>
      </c>
      <c r="B9" s="376" t="str">
        <f>Ene!B9</f>
        <v xml:space="preserve">ATENCIONES 15 A MAS </v>
      </c>
      <c r="C9" s="377" t="s">
        <v>506</v>
      </c>
      <c r="D9" s="378">
        <v>221</v>
      </c>
      <c r="E9" s="378">
        <v>15</v>
      </c>
      <c r="F9" s="378">
        <v>0</v>
      </c>
      <c r="G9" s="378">
        <v>793</v>
      </c>
      <c r="H9" s="378">
        <v>0</v>
      </c>
      <c r="I9" s="378">
        <v>2</v>
      </c>
      <c r="J9" s="378">
        <v>8</v>
      </c>
      <c r="K9" s="378">
        <v>47</v>
      </c>
      <c r="L9" s="378">
        <v>1</v>
      </c>
      <c r="M9" s="378">
        <v>4</v>
      </c>
      <c r="N9" s="378">
        <v>6</v>
      </c>
      <c r="O9" s="378">
        <v>4</v>
      </c>
      <c r="P9" s="378">
        <v>65</v>
      </c>
      <c r="Q9" s="378">
        <v>70</v>
      </c>
      <c r="R9" s="378">
        <v>164</v>
      </c>
      <c r="S9" s="378">
        <v>103</v>
      </c>
      <c r="T9" s="378">
        <v>153</v>
      </c>
      <c r="U9" s="378">
        <v>145</v>
      </c>
      <c r="V9" s="378">
        <v>1</v>
      </c>
      <c r="W9" s="378">
        <v>11</v>
      </c>
      <c r="X9" s="378">
        <v>11</v>
      </c>
      <c r="Y9" s="378">
        <v>128</v>
      </c>
      <c r="Z9" s="378">
        <v>1</v>
      </c>
      <c r="AA9" s="378">
        <v>5</v>
      </c>
      <c r="AB9" s="378">
        <v>7</v>
      </c>
      <c r="AC9" s="378">
        <v>2</v>
      </c>
      <c r="AD9" s="378">
        <v>27</v>
      </c>
      <c r="AE9" s="378">
        <v>5</v>
      </c>
      <c r="AF9" s="378">
        <v>7</v>
      </c>
      <c r="AG9" s="378">
        <v>6</v>
      </c>
      <c r="AH9" s="378">
        <v>15</v>
      </c>
      <c r="AI9" s="378">
        <v>0</v>
      </c>
      <c r="AJ9" s="378">
        <v>62</v>
      </c>
      <c r="AK9" s="378">
        <v>2</v>
      </c>
      <c r="AL9" s="378">
        <v>1</v>
      </c>
      <c r="AM9" s="378">
        <v>19</v>
      </c>
      <c r="AN9" s="378">
        <v>1</v>
      </c>
      <c r="AO9" s="378">
        <v>2</v>
      </c>
      <c r="AP9" s="378">
        <v>0</v>
      </c>
      <c r="AQ9" s="378">
        <v>69</v>
      </c>
      <c r="AR9" s="378">
        <v>2</v>
      </c>
      <c r="AS9" s="378">
        <v>5</v>
      </c>
      <c r="AT9" s="378">
        <v>16</v>
      </c>
      <c r="AV9" s="37">
        <f t="shared" si="6"/>
        <v>221</v>
      </c>
      <c r="AW9" s="37">
        <f t="shared" si="7"/>
        <v>930</v>
      </c>
      <c r="AX9" s="37">
        <f t="shared" si="8"/>
        <v>337</v>
      </c>
      <c r="AY9" s="37">
        <f t="shared" si="0"/>
        <v>310</v>
      </c>
      <c r="AZ9" s="37">
        <f t="shared" si="1"/>
        <v>154</v>
      </c>
      <c r="BA9" s="37">
        <f t="shared" si="2"/>
        <v>60</v>
      </c>
      <c r="BB9" s="37">
        <f t="shared" si="3"/>
        <v>65</v>
      </c>
      <c r="BC9" s="38">
        <f t="shared" si="4"/>
        <v>22</v>
      </c>
      <c r="BD9" s="37">
        <f t="shared" si="5"/>
        <v>92</v>
      </c>
      <c r="BE9" s="54">
        <f t="shared" si="9"/>
        <v>2191</v>
      </c>
    </row>
    <row r="10" spans="1:70" x14ac:dyDescent="0.25">
      <c r="A10" s="353"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49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6</v>
      </c>
      <c r="W10" s="378">
        <v>0</v>
      </c>
      <c r="X10" s="378">
        <v>5</v>
      </c>
      <c r="Y10" s="378">
        <v>48</v>
      </c>
      <c r="Z10" s="378">
        <v>5</v>
      </c>
      <c r="AA10" s="378">
        <v>16</v>
      </c>
      <c r="AB10" s="378">
        <v>4</v>
      </c>
      <c r="AC10" s="378">
        <v>5</v>
      </c>
      <c r="AD10" s="378">
        <v>57</v>
      </c>
      <c r="AE10" s="378">
        <v>0</v>
      </c>
      <c r="AF10" s="378">
        <v>0</v>
      </c>
      <c r="AG10" s="378">
        <v>32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5</v>
      </c>
      <c r="AN10" s="378">
        <v>0</v>
      </c>
      <c r="AO10" s="378">
        <v>0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ref="AV10:AV28" si="10">SUM(D10)</f>
        <v>49</v>
      </c>
      <c r="AW10" s="37">
        <f t="shared" si="7"/>
        <v>0</v>
      </c>
      <c r="AX10" s="37">
        <f t="shared" si="8"/>
        <v>0</v>
      </c>
      <c r="AY10" s="37">
        <f t="shared" si="0"/>
        <v>6</v>
      </c>
      <c r="AZ10" s="37">
        <f t="shared" si="1"/>
        <v>83</v>
      </c>
      <c r="BA10" s="37">
        <f t="shared" si="2"/>
        <v>89</v>
      </c>
      <c r="BB10" s="37">
        <f t="shared" si="3"/>
        <v>0</v>
      </c>
      <c r="BC10" s="38">
        <f t="shared" si="4"/>
        <v>5</v>
      </c>
      <c r="BD10" s="37">
        <f t="shared" si="5"/>
        <v>0</v>
      </c>
      <c r="BE10" s="54">
        <f t="shared" si="9"/>
        <v>232</v>
      </c>
    </row>
    <row r="11" spans="1:70" x14ac:dyDescent="0.25">
      <c r="A11" s="353"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353"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353">
        <v>1</v>
      </c>
      <c r="B13" s="376" t="str">
        <f>Ene!B13</f>
        <v>PORCENTAJE DE CASOS DE TBC TAMIZADOS PARA VIH</v>
      </c>
      <c r="C13" s="377" t="s">
        <v>506</v>
      </c>
      <c r="D13" s="378">
        <v>3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10"/>
        <v>3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3</v>
      </c>
    </row>
    <row r="14" spans="1:70" x14ac:dyDescent="0.25">
      <c r="A14" s="353">
        <v>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1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10"/>
        <v>0</v>
      </c>
      <c r="AW14" s="37">
        <f t="shared" si="7"/>
        <v>1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1</v>
      </c>
    </row>
    <row r="15" spans="1:70" ht="30" x14ac:dyDescent="0.25">
      <c r="A15" s="353"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15</v>
      </c>
      <c r="E15" s="381">
        <v>0</v>
      </c>
      <c r="F15" s="381">
        <v>0</v>
      </c>
      <c r="G15" s="381">
        <v>143</v>
      </c>
      <c r="H15" s="381">
        <v>1</v>
      </c>
      <c r="I15" s="381">
        <v>12</v>
      </c>
      <c r="J15" s="381">
        <v>4</v>
      </c>
      <c r="K15" s="381">
        <v>44</v>
      </c>
      <c r="L15" s="381">
        <v>1</v>
      </c>
      <c r="M15" s="381">
        <v>0</v>
      </c>
      <c r="N15" s="381">
        <v>0</v>
      </c>
      <c r="O15" s="381">
        <v>0</v>
      </c>
      <c r="P15" s="381">
        <v>2</v>
      </c>
      <c r="Q15" s="381">
        <v>0</v>
      </c>
      <c r="R15" s="381">
        <v>0</v>
      </c>
      <c r="S15" s="381">
        <v>0</v>
      </c>
      <c r="T15" s="381">
        <v>17</v>
      </c>
      <c r="U15" s="381">
        <v>0</v>
      </c>
      <c r="V15" s="381">
        <v>0</v>
      </c>
      <c r="W15" s="381">
        <v>0</v>
      </c>
      <c r="X15" s="381">
        <v>11</v>
      </c>
      <c r="Y15" s="381">
        <v>10</v>
      </c>
      <c r="Z15" s="381">
        <v>0</v>
      </c>
      <c r="AA15" s="381">
        <v>2</v>
      </c>
      <c r="AB15" s="381">
        <v>1</v>
      </c>
      <c r="AC15" s="381">
        <v>0</v>
      </c>
      <c r="AD15" s="381">
        <v>16</v>
      </c>
      <c r="AE15" s="381">
        <v>1</v>
      </c>
      <c r="AF15" s="381">
        <v>0</v>
      </c>
      <c r="AG15" s="381">
        <v>7</v>
      </c>
      <c r="AH15" s="381">
        <v>0</v>
      </c>
      <c r="AI15" s="381">
        <v>0</v>
      </c>
      <c r="AJ15" s="381">
        <v>0</v>
      </c>
      <c r="AK15" s="381">
        <v>0</v>
      </c>
      <c r="AL15" s="381">
        <v>0</v>
      </c>
      <c r="AM15" s="381">
        <v>13</v>
      </c>
      <c r="AN15" s="381">
        <v>1</v>
      </c>
      <c r="AO15" s="381">
        <v>0</v>
      </c>
      <c r="AP15" s="381">
        <v>0</v>
      </c>
      <c r="AQ15" s="381">
        <v>1</v>
      </c>
      <c r="AR15" s="381">
        <v>0</v>
      </c>
      <c r="AS15" s="381">
        <v>0</v>
      </c>
      <c r="AT15" s="381">
        <v>0</v>
      </c>
      <c r="AV15" s="37">
        <f t="shared" si="10"/>
        <v>15</v>
      </c>
      <c r="AW15" s="37">
        <f t="shared" si="7"/>
        <v>207</v>
      </c>
      <c r="AX15" s="37">
        <f t="shared" si="8"/>
        <v>0</v>
      </c>
      <c r="AY15" s="37">
        <f t="shared" si="0"/>
        <v>17</v>
      </c>
      <c r="AZ15" s="37">
        <f t="shared" si="1"/>
        <v>24</v>
      </c>
      <c r="BA15" s="37">
        <f t="shared" si="2"/>
        <v>24</v>
      </c>
      <c r="BB15" s="37">
        <f t="shared" si="3"/>
        <v>0</v>
      </c>
      <c r="BC15" s="38">
        <f t="shared" si="4"/>
        <v>14</v>
      </c>
      <c r="BD15" s="37">
        <f t="shared" si="5"/>
        <v>1</v>
      </c>
      <c r="BE15" s="54">
        <f t="shared" si="9"/>
        <v>302</v>
      </c>
    </row>
    <row r="16" spans="1:70" x14ac:dyDescent="0.25">
      <c r="A16" s="353"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15</v>
      </c>
      <c r="E16" s="381">
        <v>0</v>
      </c>
      <c r="F16" s="381">
        <v>0</v>
      </c>
      <c r="G16" s="381">
        <v>144</v>
      </c>
      <c r="H16" s="381">
        <v>0</v>
      </c>
      <c r="I16" s="381">
        <v>12</v>
      </c>
      <c r="J16" s="381">
        <v>4</v>
      </c>
      <c r="K16" s="381">
        <v>44</v>
      </c>
      <c r="L16" s="381">
        <v>1</v>
      </c>
      <c r="M16" s="381">
        <v>0</v>
      </c>
      <c r="N16" s="381">
        <v>0</v>
      </c>
      <c r="O16" s="381">
        <v>0</v>
      </c>
      <c r="P16" s="381">
        <v>2</v>
      </c>
      <c r="Q16" s="381">
        <v>0</v>
      </c>
      <c r="R16" s="381">
        <v>0</v>
      </c>
      <c r="S16" s="381">
        <v>0</v>
      </c>
      <c r="T16" s="381">
        <v>17</v>
      </c>
      <c r="U16" s="381">
        <v>0</v>
      </c>
      <c r="V16" s="381">
        <v>0</v>
      </c>
      <c r="W16" s="381">
        <v>1</v>
      </c>
      <c r="X16" s="381">
        <v>11</v>
      </c>
      <c r="Y16" s="381">
        <v>10</v>
      </c>
      <c r="Z16" s="381">
        <v>0</v>
      </c>
      <c r="AA16" s="381">
        <v>2</v>
      </c>
      <c r="AB16" s="381">
        <v>1</v>
      </c>
      <c r="AC16" s="381">
        <v>0</v>
      </c>
      <c r="AD16" s="381">
        <v>16</v>
      </c>
      <c r="AE16" s="381">
        <v>1</v>
      </c>
      <c r="AF16" s="381">
        <v>0</v>
      </c>
      <c r="AG16" s="381">
        <v>4</v>
      </c>
      <c r="AH16" s="381">
        <v>0</v>
      </c>
      <c r="AI16" s="381">
        <v>0</v>
      </c>
      <c r="AJ16" s="381">
        <v>0</v>
      </c>
      <c r="AK16" s="381">
        <v>0</v>
      </c>
      <c r="AL16" s="381">
        <v>0</v>
      </c>
      <c r="AM16" s="381">
        <v>13</v>
      </c>
      <c r="AN16" s="381">
        <v>1</v>
      </c>
      <c r="AO16" s="381">
        <v>0</v>
      </c>
      <c r="AP16" s="381">
        <v>0</v>
      </c>
      <c r="AQ16" s="381">
        <v>1</v>
      </c>
      <c r="AR16" s="381">
        <v>0</v>
      </c>
      <c r="AS16" s="381">
        <v>0</v>
      </c>
      <c r="AT16" s="381">
        <v>0</v>
      </c>
      <c r="AV16" s="37">
        <f t="shared" si="10"/>
        <v>15</v>
      </c>
      <c r="AW16" s="37">
        <f t="shared" si="7"/>
        <v>207</v>
      </c>
      <c r="AX16" s="37">
        <f t="shared" si="8"/>
        <v>0</v>
      </c>
      <c r="AY16" s="37">
        <f t="shared" si="0"/>
        <v>18</v>
      </c>
      <c r="AZ16" s="37">
        <f t="shared" si="1"/>
        <v>24</v>
      </c>
      <c r="BA16" s="37">
        <f t="shared" si="2"/>
        <v>21</v>
      </c>
      <c r="BB16" s="37">
        <f t="shared" si="3"/>
        <v>0</v>
      </c>
      <c r="BC16" s="38">
        <f t="shared" si="4"/>
        <v>14</v>
      </c>
      <c r="BD16" s="37">
        <f t="shared" si="5"/>
        <v>1</v>
      </c>
      <c r="BE16" s="54">
        <f t="shared" si="9"/>
        <v>300</v>
      </c>
    </row>
    <row r="17" spans="1:57" x14ac:dyDescent="0.25">
      <c r="A17" s="353"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1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1</v>
      </c>
      <c r="BD17" s="37">
        <f t="shared" si="5"/>
        <v>0</v>
      </c>
      <c r="BE17" s="54">
        <f t="shared" si="9"/>
        <v>1</v>
      </c>
    </row>
    <row r="18" spans="1:57" x14ac:dyDescent="0.25">
      <c r="A18" s="353"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1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1</v>
      </c>
      <c r="BD18" s="37">
        <f t="shared" si="5"/>
        <v>0</v>
      </c>
      <c r="BE18" s="54">
        <f t="shared" si="9"/>
        <v>1</v>
      </c>
    </row>
    <row r="19" spans="1:57" x14ac:dyDescent="0.25">
      <c r="A19" s="353">
        <v>1</v>
      </c>
      <c r="B19" s="379" t="str">
        <f>Ene!B19</f>
        <v>CASOS  DE VIH-SIDA CONFIRMADOS</v>
      </c>
      <c r="C19" s="380" t="s">
        <v>144</v>
      </c>
      <c r="D19" s="381">
        <v>0</v>
      </c>
      <c r="E19" s="381">
        <v>0</v>
      </c>
      <c r="F19" s="381">
        <v>0</v>
      </c>
      <c r="G19" s="381">
        <v>1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10"/>
        <v>0</v>
      </c>
      <c r="AW19" s="37">
        <f t="shared" si="7"/>
        <v>1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1</v>
      </c>
    </row>
    <row r="20" spans="1:57" ht="45" x14ac:dyDescent="0.25">
      <c r="A20" s="353"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21</v>
      </c>
      <c r="H20" s="384">
        <v>0</v>
      </c>
      <c r="I20" s="384">
        <v>0</v>
      </c>
      <c r="J20" s="384">
        <v>3</v>
      </c>
      <c r="K20" s="384">
        <v>0</v>
      </c>
      <c r="L20" s="384">
        <v>0</v>
      </c>
      <c r="M20" s="384">
        <v>0</v>
      </c>
      <c r="N20" s="384">
        <v>0</v>
      </c>
      <c r="O20" s="384">
        <v>0</v>
      </c>
      <c r="P20" s="384">
        <v>10</v>
      </c>
      <c r="Q20" s="384">
        <v>0</v>
      </c>
      <c r="R20" s="384">
        <v>1</v>
      </c>
      <c r="S20" s="384">
        <v>0</v>
      </c>
      <c r="T20" s="384">
        <v>7</v>
      </c>
      <c r="U20" s="384">
        <v>0</v>
      </c>
      <c r="V20" s="384">
        <v>0</v>
      </c>
      <c r="W20" s="384">
        <v>0</v>
      </c>
      <c r="X20" s="384">
        <v>1</v>
      </c>
      <c r="Y20" s="384">
        <v>2</v>
      </c>
      <c r="Z20" s="384">
        <v>0</v>
      </c>
      <c r="AA20" s="384">
        <v>0</v>
      </c>
      <c r="AB20" s="384">
        <v>0</v>
      </c>
      <c r="AC20" s="384">
        <v>0</v>
      </c>
      <c r="AD20" s="384">
        <v>2</v>
      </c>
      <c r="AE20" s="384">
        <v>0</v>
      </c>
      <c r="AF20" s="384">
        <v>0</v>
      </c>
      <c r="AG20" s="384">
        <v>0</v>
      </c>
      <c r="AH20" s="384">
        <v>2</v>
      </c>
      <c r="AI20" s="384">
        <v>0</v>
      </c>
      <c r="AJ20" s="384">
        <v>9</v>
      </c>
      <c r="AK20" s="384">
        <v>1</v>
      </c>
      <c r="AL20" s="384">
        <v>0</v>
      </c>
      <c r="AM20" s="384">
        <v>2</v>
      </c>
      <c r="AN20" s="384">
        <v>0</v>
      </c>
      <c r="AO20" s="384">
        <v>0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10"/>
        <v>0</v>
      </c>
      <c r="AW20" s="37">
        <f t="shared" si="7"/>
        <v>34</v>
      </c>
      <c r="AX20" s="37">
        <f t="shared" si="8"/>
        <v>1</v>
      </c>
      <c r="AY20" s="37">
        <f>+SUM(T20:W20)</f>
        <v>7</v>
      </c>
      <c r="AZ20" s="37">
        <f t="shared" si="1"/>
        <v>3</v>
      </c>
      <c r="BA20" s="37">
        <f t="shared" si="2"/>
        <v>4</v>
      </c>
      <c r="BB20" s="37">
        <f t="shared" si="3"/>
        <v>10</v>
      </c>
      <c r="BC20" s="38">
        <f t="shared" si="4"/>
        <v>2</v>
      </c>
      <c r="BD20" s="37">
        <f t="shared" si="5"/>
        <v>0</v>
      </c>
      <c r="BE20" s="54">
        <f t="shared" si="9"/>
        <v>61</v>
      </c>
    </row>
    <row r="21" spans="1:57" ht="30" x14ac:dyDescent="0.25">
      <c r="A21" s="353"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1</v>
      </c>
      <c r="T21" s="384">
        <v>5</v>
      </c>
      <c r="U21" s="384">
        <v>1</v>
      </c>
      <c r="V21" s="384">
        <v>1</v>
      </c>
      <c r="W21" s="384">
        <v>0</v>
      </c>
      <c r="X21" s="384">
        <v>0</v>
      </c>
      <c r="Y21" s="384">
        <v>3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10"/>
        <v>0</v>
      </c>
      <c r="AW21" s="37">
        <f t="shared" si="7"/>
        <v>0</v>
      </c>
      <c r="AX21" s="37">
        <f t="shared" si="8"/>
        <v>1</v>
      </c>
      <c r="AY21" s="37">
        <f t="shared" si="0"/>
        <v>7</v>
      </c>
      <c r="AZ21" s="37">
        <f t="shared" si="1"/>
        <v>3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11</v>
      </c>
    </row>
    <row r="22" spans="1:57" ht="30" x14ac:dyDescent="0.25">
      <c r="A22" s="353"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220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15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20</v>
      </c>
      <c r="AR22" s="384">
        <v>0</v>
      </c>
      <c r="AS22" s="384">
        <v>0</v>
      </c>
      <c r="AT22" s="384">
        <v>0</v>
      </c>
      <c r="AV22" s="37">
        <f t="shared" si="10"/>
        <v>0</v>
      </c>
      <c r="AW22" s="37">
        <f t="shared" si="7"/>
        <v>220</v>
      </c>
      <c r="AX22" s="37">
        <f t="shared" si="8"/>
        <v>0</v>
      </c>
      <c r="AY22" s="37">
        <f t="shared" si="0"/>
        <v>15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20</v>
      </c>
      <c r="BE22" s="54">
        <f t="shared" si="9"/>
        <v>255</v>
      </c>
    </row>
    <row r="23" spans="1:57" x14ac:dyDescent="0.25">
      <c r="A23" s="353"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29</v>
      </c>
      <c r="AR23" s="384">
        <v>0</v>
      </c>
      <c r="AS23" s="384">
        <v>0</v>
      </c>
      <c r="AT23" s="384">
        <v>0</v>
      </c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29</v>
      </c>
      <c r="BE23" s="54">
        <f t="shared" si="9"/>
        <v>29</v>
      </c>
    </row>
    <row r="24" spans="1:57" ht="30" x14ac:dyDescent="0.25">
      <c r="A24" s="353"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353"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18</v>
      </c>
      <c r="H25" s="384">
        <v>3</v>
      </c>
      <c r="I25" s="384">
        <v>0</v>
      </c>
      <c r="J25" s="384">
        <v>2</v>
      </c>
      <c r="K25" s="384">
        <v>1</v>
      </c>
      <c r="L25" s="384">
        <v>0</v>
      </c>
      <c r="M25" s="384">
        <v>3</v>
      </c>
      <c r="N25" s="384">
        <v>0</v>
      </c>
      <c r="O25" s="384">
        <v>3</v>
      </c>
      <c r="P25" s="384">
        <v>0</v>
      </c>
      <c r="Q25" s="384">
        <v>3</v>
      </c>
      <c r="R25" s="384">
        <v>7</v>
      </c>
      <c r="S25" s="384">
        <v>6</v>
      </c>
      <c r="T25" s="384">
        <v>0</v>
      </c>
      <c r="U25" s="384">
        <v>3</v>
      </c>
      <c r="V25" s="384">
        <v>0</v>
      </c>
      <c r="W25" s="384">
        <v>3</v>
      </c>
      <c r="X25" s="384">
        <v>0</v>
      </c>
      <c r="Y25" s="384">
        <v>0</v>
      </c>
      <c r="Z25" s="384">
        <v>2</v>
      </c>
      <c r="AA25" s="384">
        <v>3</v>
      </c>
      <c r="AB25" s="384">
        <v>0</v>
      </c>
      <c r="AC25" s="384">
        <v>3</v>
      </c>
      <c r="AD25" s="384">
        <v>0</v>
      </c>
      <c r="AE25" s="384">
        <v>0</v>
      </c>
      <c r="AF25" s="384">
        <v>1</v>
      </c>
      <c r="AG25" s="384">
        <v>0</v>
      </c>
      <c r="AH25" s="384">
        <v>0</v>
      </c>
      <c r="AI25" s="384">
        <v>0</v>
      </c>
      <c r="AJ25" s="384">
        <v>17</v>
      </c>
      <c r="AK25" s="384">
        <v>0</v>
      </c>
      <c r="AL25" s="384">
        <v>1</v>
      </c>
      <c r="AM25" s="384">
        <v>7</v>
      </c>
      <c r="AN25" s="384">
        <v>0</v>
      </c>
      <c r="AO25" s="384">
        <v>0</v>
      </c>
      <c r="AP25" s="384">
        <v>0</v>
      </c>
      <c r="AQ25" s="384">
        <v>7</v>
      </c>
      <c r="AR25" s="384">
        <v>3</v>
      </c>
      <c r="AS25" s="384">
        <v>0</v>
      </c>
      <c r="AT25" s="384">
        <v>2</v>
      </c>
      <c r="AV25" s="37">
        <f t="shared" si="10"/>
        <v>0</v>
      </c>
      <c r="AW25" s="37">
        <f t="shared" si="7"/>
        <v>30</v>
      </c>
      <c r="AX25" s="37">
        <f t="shared" si="8"/>
        <v>16</v>
      </c>
      <c r="AY25" s="37">
        <f t="shared" si="0"/>
        <v>6</v>
      </c>
      <c r="AZ25" s="37">
        <f t="shared" si="1"/>
        <v>8</v>
      </c>
      <c r="BA25" s="37">
        <f t="shared" si="2"/>
        <v>1</v>
      </c>
      <c r="BB25" s="37">
        <f t="shared" si="3"/>
        <v>18</v>
      </c>
      <c r="BC25" s="38">
        <f t="shared" si="4"/>
        <v>7</v>
      </c>
      <c r="BD25" s="37">
        <f t="shared" si="5"/>
        <v>12</v>
      </c>
      <c r="BE25" s="54">
        <f t="shared" si="9"/>
        <v>98</v>
      </c>
    </row>
    <row r="26" spans="1:57" x14ac:dyDescent="0.25">
      <c r="A26" s="353"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25</v>
      </c>
      <c r="H26" s="384">
        <v>0</v>
      </c>
      <c r="I26" s="384">
        <v>0</v>
      </c>
      <c r="J26" s="384">
        <v>0</v>
      </c>
      <c r="K26" s="384">
        <v>3</v>
      </c>
      <c r="L26" s="384">
        <v>0</v>
      </c>
      <c r="M26" s="384">
        <v>1</v>
      </c>
      <c r="N26" s="384">
        <v>1</v>
      </c>
      <c r="O26" s="384">
        <v>0</v>
      </c>
      <c r="P26" s="384">
        <v>0</v>
      </c>
      <c r="Q26" s="384">
        <v>0</v>
      </c>
      <c r="R26" s="384">
        <v>2</v>
      </c>
      <c r="S26" s="384">
        <v>2</v>
      </c>
      <c r="T26" s="384">
        <v>0</v>
      </c>
      <c r="U26" s="384">
        <v>0</v>
      </c>
      <c r="V26" s="384">
        <v>1</v>
      </c>
      <c r="W26" s="384">
        <v>0</v>
      </c>
      <c r="X26" s="384">
        <v>0</v>
      </c>
      <c r="Y26" s="384">
        <v>5</v>
      </c>
      <c r="Z26" s="384">
        <v>0</v>
      </c>
      <c r="AA26" s="384">
        <v>0</v>
      </c>
      <c r="AB26" s="384">
        <v>0</v>
      </c>
      <c r="AC26" s="384">
        <v>0</v>
      </c>
      <c r="AD26" s="384">
        <v>2</v>
      </c>
      <c r="AE26" s="384">
        <v>0</v>
      </c>
      <c r="AF26" s="384">
        <v>0</v>
      </c>
      <c r="AG26" s="384">
        <v>0</v>
      </c>
      <c r="AH26" s="384">
        <v>2</v>
      </c>
      <c r="AI26" s="384">
        <v>0</v>
      </c>
      <c r="AJ26" s="384">
        <v>3</v>
      </c>
      <c r="AK26" s="384">
        <v>0</v>
      </c>
      <c r="AL26" s="384">
        <v>0</v>
      </c>
      <c r="AM26" s="384">
        <v>3</v>
      </c>
      <c r="AN26" s="384">
        <v>0</v>
      </c>
      <c r="AO26" s="384">
        <v>0</v>
      </c>
      <c r="AP26" s="384">
        <v>0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10"/>
        <v>0</v>
      </c>
      <c r="AW26" s="37">
        <f t="shared" si="7"/>
        <v>30</v>
      </c>
      <c r="AX26" s="37">
        <f t="shared" si="8"/>
        <v>4</v>
      </c>
      <c r="AY26" s="37">
        <f t="shared" si="0"/>
        <v>1</v>
      </c>
      <c r="AZ26" s="37">
        <f t="shared" si="1"/>
        <v>5</v>
      </c>
      <c r="BA26" s="37">
        <f t="shared" si="2"/>
        <v>4</v>
      </c>
      <c r="BB26" s="37">
        <f t="shared" si="3"/>
        <v>3</v>
      </c>
      <c r="BC26" s="38">
        <f t="shared" si="4"/>
        <v>3</v>
      </c>
      <c r="BD26" s="37">
        <f t="shared" si="5"/>
        <v>0</v>
      </c>
      <c r="BE26" s="54">
        <f t="shared" si="9"/>
        <v>50</v>
      </c>
    </row>
    <row r="27" spans="1:57" ht="30" x14ac:dyDescent="0.25">
      <c r="A27" s="353"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95</v>
      </c>
      <c r="H27" s="384">
        <v>24</v>
      </c>
      <c r="I27" s="384">
        <v>12</v>
      </c>
      <c r="J27" s="384">
        <v>13</v>
      </c>
      <c r="K27" s="384">
        <v>0</v>
      </c>
      <c r="L27" s="384">
        <v>0</v>
      </c>
      <c r="M27" s="384">
        <v>5</v>
      </c>
      <c r="N27" s="384">
        <v>0</v>
      </c>
      <c r="O27" s="384">
        <v>5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3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10"/>
        <v>0</v>
      </c>
      <c r="AW27" s="37">
        <f t="shared" si="7"/>
        <v>154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3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157</v>
      </c>
    </row>
    <row r="28" spans="1:57" ht="45" x14ac:dyDescent="0.25">
      <c r="A28" s="353"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10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10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10</v>
      </c>
    </row>
    <row r="29" spans="1:57" ht="30" x14ac:dyDescent="0.25">
      <c r="A29" s="353"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ref="AV29:AV31" si="11">SUM(D29)</f>
        <v>0</v>
      </c>
      <c r="AW29" s="37">
        <f t="shared" ref="AW29:AW31" si="12">+SUM(G29:P29)</f>
        <v>0</v>
      </c>
      <c r="AX29" s="37">
        <f t="shared" ref="AX29:AX31" si="13">+SUM(Q29:S29)</f>
        <v>0</v>
      </c>
      <c r="AY29" s="37">
        <f t="shared" ref="AY29:AY31" si="14">+SUM(T29:W29)</f>
        <v>0</v>
      </c>
      <c r="AZ29" s="37">
        <f t="shared" ref="AZ29:AZ31" si="15">+SUM(X29:AC29)</f>
        <v>0</v>
      </c>
      <c r="BA29" s="37">
        <f t="shared" ref="BA29:BA31" si="16">+SUM(AD29:AH29)</f>
        <v>0</v>
      </c>
      <c r="BB29" s="37">
        <f t="shared" ref="BB29:BB31" si="17">+SUM(AJ29:AL29)</f>
        <v>0</v>
      </c>
      <c r="BC29" s="38">
        <f t="shared" ref="BC29:BC31" si="18">+SUM(AM29:AP29)</f>
        <v>0</v>
      </c>
      <c r="BD29" s="37">
        <f t="shared" si="5"/>
        <v>0</v>
      </c>
      <c r="BE29" s="54">
        <f t="shared" si="9"/>
        <v>0</v>
      </c>
    </row>
    <row r="30" spans="1:57" ht="45" x14ac:dyDescent="0.25">
      <c r="A30" s="353"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11"/>
        <v>0</v>
      </c>
      <c r="AW30" s="37">
        <f t="shared" si="12"/>
        <v>0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7">
        <f t="shared" si="17"/>
        <v>0</v>
      </c>
      <c r="BC30" s="38">
        <f t="shared" si="18"/>
        <v>0</v>
      </c>
      <c r="BD30" s="37">
        <f t="shared" si="5"/>
        <v>0</v>
      </c>
      <c r="BE30" s="54">
        <f t="shared" si="9"/>
        <v>0</v>
      </c>
    </row>
    <row r="31" spans="1:57" ht="30" x14ac:dyDescent="0.25">
      <c r="A31" s="353"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119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6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0</v>
      </c>
      <c r="Y31" s="384">
        <v>26</v>
      </c>
      <c r="Z31" s="384">
        <v>0</v>
      </c>
      <c r="AA31" s="384">
        <v>0</v>
      </c>
      <c r="AB31" s="384">
        <v>12</v>
      </c>
      <c r="AC31" s="384">
        <v>89</v>
      </c>
      <c r="AD31" s="384">
        <v>0</v>
      </c>
      <c r="AE31" s="384">
        <v>0</v>
      </c>
      <c r="AF31" s="384">
        <v>0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0</v>
      </c>
      <c r="AN31" s="384">
        <v>0</v>
      </c>
      <c r="AO31" s="384">
        <v>0</v>
      </c>
      <c r="AP31" s="384">
        <v>7</v>
      </c>
      <c r="AQ31" s="384">
        <v>13</v>
      </c>
      <c r="AR31" s="384">
        <v>0</v>
      </c>
      <c r="AS31" s="384">
        <v>4</v>
      </c>
      <c r="AT31" s="384">
        <v>4</v>
      </c>
      <c r="AV31" s="37">
        <f t="shared" si="11"/>
        <v>0</v>
      </c>
      <c r="AW31" s="37">
        <f t="shared" si="12"/>
        <v>125</v>
      </c>
      <c r="AX31" s="37">
        <f t="shared" si="13"/>
        <v>0</v>
      </c>
      <c r="AY31" s="37">
        <f t="shared" si="14"/>
        <v>0</v>
      </c>
      <c r="AZ31" s="37">
        <f t="shared" si="15"/>
        <v>127</v>
      </c>
      <c r="BA31" s="37">
        <f t="shared" si="16"/>
        <v>0</v>
      </c>
      <c r="BB31" s="37">
        <f t="shared" si="17"/>
        <v>0</v>
      </c>
      <c r="BC31" s="38">
        <f t="shared" si="18"/>
        <v>7</v>
      </c>
      <c r="BD31" s="37">
        <f t="shared" si="5"/>
        <v>21</v>
      </c>
      <c r="BE31" s="54">
        <f t="shared" si="9"/>
        <v>280</v>
      </c>
    </row>
    <row r="32" spans="1:57" ht="30" x14ac:dyDescent="0.25">
      <c r="A32" s="353"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329</v>
      </c>
      <c r="Q32" s="384">
        <v>0</v>
      </c>
      <c r="R32" s="384">
        <v>10</v>
      </c>
      <c r="S32" s="384">
        <v>20</v>
      </c>
      <c r="T32" s="384">
        <v>0</v>
      </c>
      <c r="U32" s="384">
        <v>0</v>
      </c>
      <c r="V32" s="384">
        <v>0</v>
      </c>
      <c r="W32" s="384">
        <v>74</v>
      </c>
      <c r="X32" s="384">
        <v>0</v>
      </c>
      <c r="Y32" s="384">
        <v>32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9">SUM(D32)</f>
        <v>0</v>
      </c>
      <c r="AW32" s="37">
        <f t="shared" ref="AW32:AW51" si="20">+SUM(G32:P32)</f>
        <v>329</v>
      </c>
      <c r="AX32" s="37">
        <f t="shared" ref="AX32:AX51" si="21">+SUM(Q32:S32)</f>
        <v>30</v>
      </c>
      <c r="AY32" s="37">
        <f t="shared" ref="AY32:AY51" si="22">+SUM(T32:W32)</f>
        <v>74</v>
      </c>
      <c r="AZ32" s="37">
        <f t="shared" ref="AZ32:AZ51" si="23">+SUM(X32:AC32)</f>
        <v>32</v>
      </c>
      <c r="BA32" s="37">
        <f t="shared" ref="BA32:BA51" si="24">+SUM(AD32:AH32)</f>
        <v>0</v>
      </c>
      <c r="BB32" s="37">
        <f t="shared" ref="BB32:BB51" si="25">+SUM(AJ32:AL32)</f>
        <v>0</v>
      </c>
      <c r="BC32" s="38">
        <f t="shared" ref="BC32:BC51" si="26">+SUM(AM32:AP32)</f>
        <v>0</v>
      </c>
      <c r="BD32" s="37">
        <f t="shared" si="5"/>
        <v>0</v>
      </c>
      <c r="BE32" s="54">
        <f t="shared" si="9"/>
        <v>465</v>
      </c>
    </row>
    <row r="33" spans="1:57" ht="30" x14ac:dyDescent="0.25">
      <c r="A33" s="353"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9"/>
        <v>0</v>
      </c>
      <c r="AW33" s="37">
        <f t="shared" si="20"/>
        <v>0</v>
      </c>
      <c r="AX33" s="37">
        <f t="shared" si="21"/>
        <v>0</v>
      </c>
      <c r="AY33" s="37">
        <f t="shared" si="22"/>
        <v>0</v>
      </c>
      <c r="AZ33" s="37">
        <f t="shared" si="23"/>
        <v>0</v>
      </c>
      <c r="BA33" s="37">
        <f t="shared" si="24"/>
        <v>0</v>
      </c>
      <c r="BB33" s="37">
        <f t="shared" si="25"/>
        <v>0</v>
      </c>
      <c r="BC33" s="38">
        <f t="shared" si="26"/>
        <v>0</v>
      </c>
      <c r="BD33" s="37">
        <f t="shared" si="5"/>
        <v>0</v>
      </c>
      <c r="BE33" s="54">
        <f t="shared" si="9"/>
        <v>0</v>
      </c>
    </row>
    <row r="34" spans="1:57" ht="30" x14ac:dyDescent="0.25">
      <c r="A34" s="353"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1</v>
      </c>
      <c r="H34" s="384">
        <v>1</v>
      </c>
      <c r="I34" s="384">
        <v>1</v>
      </c>
      <c r="J34" s="384">
        <v>1</v>
      </c>
      <c r="K34" s="384">
        <v>0</v>
      </c>
      <c r="L34" s="384">
        <v>1</v>
      </c>
      <c r="M34" s="384">
        <v>1</v>
      </c>
      <c r="N34" s="384">
        <v>1</v>
      </c>
      <c r="O34" s="384">
        <v>1</v>
      </c>
      <c r="P34" s="384">
        <v>1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9"/>
        <v>0</v>
      </c>
      <c r="AW34" s="37">
        <f t="shared" si="20"/>
        <v>9</v>
      </c>
      <c r="AX34" s="37">
        <f t="shared" si="21"/>
        <v>0</v>
      </c>
      <c r="AY34" s="37">
        <f t="shared" si="22"/>
        <v>0</v>
      </c>
      <c r="AZ34" s="37">
        <f t="shared" si="23"/>
        <v>0</v>
      </c>
      <c r="BA34" s="37">
        <f t="shared" si="24"/>
        <v>0</v>
      </c>
      <c r="BB34" s="37">
        <f t="shared" si="25"/>
        <v>0</v>
      </c>
      <c r="BC34" s="38">
        <f t="shared" si="26"/>
        <v>0</v>
      </c>
      <c r="BD34" s="37">
        <f t="shared" si="5"/>
        <v>0</v>
      </c>
      <c r="BE34" s="54">
        <f t="shared" si="9"/>
        <v>9</v>
      </c>
    </row>
    <row r="35" spans="1:57" ht="30" x14ac:dyDescent="0.25">
      <c r="A35" s="353"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9"/>
        <v>0</v>
      </c>
      <c r="AW35" s="37">
        <f t="shared" si="20"/>
        <v>0</v>
      </c>
      <c r="AX35" s="37">
        <f t="shared" si="21"/>
        <v>0</v>
      </c>
      <c r="AY35" s="37">
        <f t="shared" si="22"/>
        <v>0</v>
      </c>
      <c r="AZ35" s="37">
        <f t="shared" si="23"/>
        <v>0</v>
      </c>
      <c r="BA35" s="37">
        <f t="shared" si="24"/>
        <v>0</v>
      </c>
      <c r="BB35" s="37">
        <f t="shared" si="25"/>
        <v>0</v>
      </c>
      <c r="BC35" s="38">
        <f t="shared" si="26"/>
        <v>0</v>
      </c>
      <c r="BD35" s="37">
        <f t="shared" si="5"/>
        <v>0</v>
      </c>
      <c r="BE35" s="54">
        <f t="shared" si="9"/>
        <v>0</v>
      </c>
    </row>
    <row r="36" spans="1:57" ht="30" x14ac:dyDescent="0.25">
      <c r="A36" s="353"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30</v>
      </c>
      <c r="H36" s="384">
        <v>0</v>
      </c>
      <c r="I36" s="384">
        <v>0</v>
      </c>
      <c r="J36" s="384">
        <v>18</v>
      </c>
      <c r="K36" s="384">
        <v>164</v>
      </c>
      <c r="L36" s="384">
        <v>0</v>
      </c>
      <c r="M36" s="384">
        <v>103</v>
      </c>
      <c r="N36" s="384">
        <v>23</v>
      </c>
      <c r="O36" s="384">
        <v>0</v>
      </c>
      <c r="P36" s="384">
        <v>22</v>
      </c>
      <c r="Q36" s="384">
        <v>140</v>
      </c>
      <c r="R36" s="384">
        <v>86</v>
      </c>
      <c r="S36" s="384">
        <v>16</v>
      </c>
      <c r="T36" s="384">
        <v>19</v>
      </c>
      <c r="U36" s="384">
        <v>112</v>
      </c>
      <c r="V36" s="384">
        <v>0</v>
      </c>
      <c r="W36" s="384">
        <v>0</v>
      </c>
      <c r="X36" s="384">
        <v>1</v>
      </c>
      <c r="Y36" s="384">
        <v>21</v>
      </c>
      <c r="Z36" s="384">
        <v>0</v>
      </c>
      <c r="AA36" s="384">
        <v>0</v>
      </c>
      <c r="AB36" s="384">
        <v>0</v>
      </c>
      <c r="AC36" s="384">
        <v>0</v>
      </c>
      <c r="AD36" s="384">
        <v>3</v>
      </c>
      <c r="AE36" s="384">
        <v>0</v>
      </c>
      <c r="AF36" s="384">
        <v>0</v>
      </c>
      <c r="AG36" s="384">
        <v>0</v>
      </c>
      <c r="AH36" s="384">
        <v>0</v>
      </c>
      <c r="AI36" s="384">
        <v>0</v>
      </c>
      <c r="AJ36" s="384">
        <v>14</v>
      </c>
      <c r="AK36" s="384">
        <v>0</v>
      </c>
      <c r="AL36" s="384">
        <v>0</v>
      </c>
      <c r="AM36" s="384">
        <v>29</v>
      </c>
      <c r="AN36" s="384">
        <v>0</v>
      </c>
      <c r="AO36" s="384">
        <v>0</v>
      </c>
      <c r="AP36" s="384">
        <v>0</v>
      </c>
      <c r="AQ36" s="384">
        <v>12</v>
      </c>
      <c r="AR36" s="384">
        <v>0</v>
      </c>
      <c r="AS36" s="384">
        <v>0</v>
      </c>
      <c r="AT36" s="384">
        <v>0</v>
      </c>
      <c r="AV36" s="37">
        <f t="shared" si="19"/>
        <v>0</v>
      </c>
      <c r="AW36" s="37">
        <f t="shared" si="20"/>
        <v>360</v>
      </c>
      <c r="AX36" s="37">
        <f t="shared" si="21"/>
        <v>242</v>
      </c>
      <c r="AY36" s="37">
        <f t="shared" si="22"/>
        <v>131</v>
      </c>
      <c r="AZ36" s="37">
        <f t="shared" si="23"/>
        <v>22</v>
      </c>
      <c r="BA36" s="37">
        <f t="shared" si="24"/>
        <v>3</v>
      </c>
      <c r="BB36" s="37">
        <f t="shared" si="25"/>
        <v>14</v>
      </c>
      <c r="BC36" s="38">
        <f t="shared" si="26"/>
        <v>29</v>
      </c>
      <c r="BD36" s="37">
        <f t="shared" si="5"/>
        <v>12</v>
      </c>
      <c r="BE36" s="54">
        <f t="shared" si="9"/>
        <v>813</v>
      </c>
    </row>
    <row r="37" spans="1:57" ht="30" x14ac:dyDescent="0.25">
      <c r="A37" s="353"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40</v>
      </c>
      <c r="H37" s="384">
        <v>0</v>
      </c>
      <c r="I37" s="384">
        <v>0</v>
      </c>
      <c r="J37" s="384">
        <v>0</v>
      </c>
      <c r="K37" s="384">
        <v>161</v>
      </c>
      <c r="L37" s="384">
        <v>0</v>
      </c>
      <c r="M37" s="384">
        <v>56</v>
      </c>
      <c r="N37" s="384">
        <v>0</v>
      </c>
      <c r="O37" s="384">
        <v>0</v>
      </c>
      <c r="P37" s="384">
        <v>36</v>
      </c>
      <c r="Q37" s="384">
        <v>124</v>
      </c>
      <c r="R37" s="384">
        <v>95</v>
      </c>
      <c r="S37" s="384">
        <v>23</v>
      </c>
      <c r="T37" s="384">
        <v>20</v>
      </c>
      <c r="U37" s="384">
        <v>221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56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93</v>
      </c>
      <c r="AK37" s="384">
        <v>0</v>
      </c>
      <c r="AL37" s="384">
        <v>0</v>
      </c>
      <c r="AM37" s="384">
        <v>93</v>
      </c>
      <c r="AN37" s="384">
        <v>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9"/>
        <v>0</v>
      </c>
      <c r="AW37" s="37">
        <f t="shared" si="20"/>
        <v>293</v>
      </c>
      <c r="AX37" s="37">
        <f t="shared" si="21"/>
        <v>242</v>
      </c>
      <c r="AY37" s="37">
        <f t="shared" si="22"/>
        <v>241</v>
      </c>
      <c r="AZ37" s="37">
        <f t="shared" si="23"/>
        <v>0</v>
      </c>
      <c r="BA37" s="37">
        <f t="shared" si="24"/>
        <v>56</v>
      </c>
      <c r="BB37" s="37">
        <f t="shared" si="25"/>
        <v>93</v>
      </c>
      <c r="BC37" s="38">
        <f t="shared" si="26"/>
        <v>93</v>
      </c>
      <c r="BD37" s="37">
        <f t="shared" si="5"/>
        <v>0</v>
      </c>
      <c r="BE37" s="54">
        <f t="shared" si="9"/>
        <v>1018</v>
      </c>
    </row>
    <row r="38" spans="1:57" ht="30" x14ac:dyDescent="0.25">
      <c r="A38" s="353"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9"/>
        <v>0</v>
      </c>
      <c r="AW38" s="37">
        <f t="shared" si="20"/>
        <v>0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7">
        <f t="shared" si="25"/>
        <v>0</v>
      </c>
      <c r="BC38" s="38">
        <f t="shared" si="26"/>
        <v>0</v>
      </c>
      <c r="BD38" s="37">
        <f t="shared" si="5"/>
        <v>0</v>
      </c>
      <c r="BE38" s="54">
        <f t="shared" si="9"/>
        <v>0</v>
      </c>
    </row>
    <row r="39" spans="1:57" ht="30" x14ac:dyDescent="0.25">
      <c r="A39" s="353"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9"/>
        <v>0</v>
      </c>
      <c r="AW39" s="37">
        <f t="shared" si="20"/>
        <v>0</v>
      </c>
      <c r="AX39" s="37">
        <f t="shared" si="21"/>
        <v>0</v>
      </c>
      <c r="AY39" s="37">
        <f t="shared" si="22"/>
        <v>0</v>
      </c>
      <c r="AZ39" s="37">
        <f t="shared" si="23"/>
        <v>0</v>
      </c>
      <c r="BA39" s="37">
        <f t="shared" si="24"/>
        <v>0</v>
      </c>
      <c r="BB39" s="37">
        <f t="shared" si="25"/>
        <v>0</v>
      </c>
      <c r="BC39" s="38">
        <f t="shared" si="26"/>
        <v>0</v>
      </c>
      <c r="BD39" s="37">
        <f t="shared" si="5"/>
        <v>0</v>
      </c>
      <c r="BE39" s="54">
        <f t="shared" si="9"/>
        <v>0</v>
      </c>
    </row>
    <row r="40" spans="1:57" ht="30" x14ac:dyDescent="0.25">
      <c r="A40" s="353"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9"/>
        <v>0</v>
      </c>
      <c r="AW40" s="37">
        <f t="shared" si="20"/>
        <v>0</v>
      </c>
      <c r="AX40" s="37">
        <f t="shared" si="21"/>
        <v>0</v>
      </c>
      <c r="AY40" s="37">
        <f t="shared" si="22"/>
        <v>0</v>
      </c>
      <c r="AZ40" s="37">
        <f t="shared" si="23"/>
        <v>0</v>
      </c>
      <c r="BA40" s="37">
        <f t="shared" si="24"/>
        <v>0</v>
      </c>
      <c r="BB40" s="37">
        <f t="shared" si="25"/>
        <v>0</v>
      </c>
      <c r="BC40" s="38">
        <f t="shared" si="26"/>
        <v>0</v>
      </c>
      <c r="BD40" s="37">
        <f t="shared" si="5"/>
        <v>0</v>
      </c>
      <c r="BE40" s="54">
        <f t="shared" si="9"/>
        <v>0</v>
      </c>
    </row>
    <row r="41" spans="1:57" ht="30" x14ac:dyDescent="0.25">
      <c r="A41" s="353"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22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4">
        <v>60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28</v>
      </c>
      <c r="AN41" s="384">
        <v>0</v>
      </c>
      <c r="AO41" s="384">
        <v>0</v>
      </c>
      <c r="AP41" s="384">
        <v>0</v>
      </c>
      <c r="AQ41" s="384">
        <v>10</v>
      </c>
      <c r="AR41" s="384">
        <v>0</v>
      </c>
      <c r="AS41" s="384">
        <v>0</v>
      </c>
      <c r="AT41" s="384">
        <v>0</v>
      </c>
      <c r="AV41" s="37">
        <f t="shared" si="19"/>
        <v>0</v>
      </c>
      <c r="AW41" s="37">
        <f t="shared" si="20"/>
        <v>22</v>
      </c>
      <c r="AX41" s="37">
        <f t="shared" si="21"/>
        <v>0</v>
      </c>
      <c r="AY41" s="37">
        <f t="shared" si="22"/>
        <v>0</v>
      </c>
      <c r="AZ41" s="37">
        <f t="shared" si="23"/>
        <v>60</v>
      </c>
      <c r="BA41" s="37">
        <f t="shared" si="24"/>
        <v>0</v>
      </c>
      <c r="BB41" s="37">
        <f t="shared" si="25"/>
        <v>0</v>
      </c>
      <c r="BC41" s="38">
        <f t="shared" si="26"/>
        <v>28</v>
      </c>
      <c r="BD41" s="37">
        <f t="shared" si="5"/>
        <v>10</v>
      </c>
      <c r="BE41" s="54">
        <f t="shared" si="9"/>
        <v>120</v>
      </c>
    </row>
    <row r="42" spans="1:57" ht="30" x14ac:dyDescent="0.25">
      <c r="A42" s="353"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9"/>
        <v>0</v>
      </c>
      <c r="AW42" s="37">
        <f t="shared" si="20"/>
        <v>0</v>
      </c>
      <c r="AX42" s="37">
        <f t="shared" si="21"/>
        <v>0</v>
      </c>
      <c r="AY42" s="37">
        <f t="shared" si="22"/>
        <v>0</v>
      </c>
      <c r="AZ42" s="37">
        <f t="shared" si="23"/>
        <v>0</v>
      </c>
      <c r="BA42" s="37">
        <f t="shared" si="24"/>
        <v>0</v>
      </c>
      <c r="BB42" s="37">
        <f t="shared" si="25"/>
        <v>0</v>
      </c>
      <c r="BC42" s="38">
        <f t="shared" si="26"/>
        <v>0</v>
      </c>
      <c r="BD42" s="37">
        <f t="shared" si="5"/>
        <v>0</v>
      </c>
      <c r="BE42" s="54">
        <f t="shared" si="9"/>
        <v>0</v>
      </c>
    </row>
    <row r="43" spans="1:57" ht="30" x14ac:dyDescent="0.25">
      <c r="A43" s="353"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10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9"/>
        <v>0</v>
      </c>
      <c r="AW43" s="37">
        <f t="shared" si="20"/>
        <v>0</v>
      </c>
      <c r="AX43" s="37">
        <f t="shared" si="21"/>
        <v>0</v>
      </c>
      <c r="AY43" s="37">
        <f t="shared" si="22"/>
        <v>0</v>
      </c>
      <c r="AZ43" s="37">
        <f t="shared" si="23"/>
        <v>0</v>
      </c>
      <c r="BA43" s="37">
        <f t="shared" si="24"/>
        <v>0</v>
      </c>
      <c r="BB43" s="37">
        <f t="shared" si="25"/>
        <v>0</v>
      </c>
      <c r="BC43" s="38">
        <f t="shared" si="26"/>
        <v>10</v>
      </c>
      <c r="BD43" s="37">
        <f t="shared" si="5"/>
        <v>0</v>
      </c>
      <c r="BE43" s="54">
        <f t="shared" si="9"/>
        <v>10</v>
      </c>
    </row>
    <row r="44" spans="1:57" ht="30" x14ac:dyDescent="0.25">
      <c r="A44" s="353"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10</v>
      </c>
      <c r="H44" s="384">
        <v>10</v>
      </c>
      <c r="I44" s="384">
        <v>10</v>
      </c>
      <c r="J44" s="384">
        <v>25</v>
      </c>
      <c r="K44" s="384">
        <v>0</v>
      </c>
      <c r="L44" s="384">
        <v>10</v>
      </c>
      <c r="M44" s="384">
        <v>10</v>
      </c>
      <c r="N44" s="384">
        <v>10</v>
      </c>
      <c r="O44" s="384">
        <v>0</v>
      </c>
      <c r="P44" s="384">
        <v>25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9"/>
        <v>0</v>
      </c>
      <c r="AW44" s="37">
        <f t="shared" si="20"/>
        <v>110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7">
        <f t="shared" si="25"/>
        <v>0</v>
      </c>
      <c r="BC44" s="38">
        <f t="shared" si="26"/>
        <v>0</v>
      </c>
      <c r="BD44" s="37">
        <f t="shared" si="5"/>
        <v>0</v>
      </c>
      <c r="BE44" s="54">
        <f t="shared" si="9"/>
        <v>110</v>
      </c>
    </row>
    <row r="45" spans="1:57" ht="30" x14ac:dyDescent="0.25">
      <c r="A45" s="353"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9"/>
        <v>0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7">
        <f t="shared" si="25"/>
        <v>0</v>
      </c>
      <c r="BC45" s="38">
        <f t="shared" si="26"/>
        <v>0</v>
      </c>
      <c r="BD45" s="37">
        <f t="shared" si="5"/>
        <v>0</v>
      </c>
      <c r="BE45" s="54">
        <f t="shared" si="9"/>
        <v>0</v>
      </c>
    </row>
    <row r="46" spans="1:57" ht="30" x14ac:dyDescent="0.25">
      <c r="A46" s="353"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9"/>
        <v>0</v>
      </c>
      <c r="AW46" s="37">
        <f t="shared" si="20"/>
        <v>0</v>
      </c>
      <c r="AX46" s="37">
        <f t="shared" si="21"/>
        <v>0</v>
      </c>
      <c r="AY46" s="37">
        <f t="shared" si="22"/>
        <v>0</v>
      </c>
      <c r="AZ46" s="37">
        <f t="shared" si="23"/>
        <v>0</v>
      </c>
      <c r="BA46" s="37">
        <f t="shared" si="24"/>
        <v>0</v>
      </c>
      <c r="BB46" s="37">
        <f t="shared" si="25"/>
        <v>0</v>
      </c>
      <c r="BC46" s="38">
        <f t="shared" si="26"/>
        <v>0</v>
      </c>
      <c r="BD46" s="37">
        <f t="shared" si="5"/>
        <v>0</v>
      </c>
      <c r="BE46" s="54">
        <f t="shared" si="9"/>
        <v>0</v>
      </c>
    </row>
    <row r="47" spans="1:57" ht="30" x14ac:dyDescent="0.25">
      <c r="A47" s="353"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0</v>
      </c>
      <c r="N47" s="384">
        <v>0</v>
      </c>
      <c r="O47" s="384">
        <v>0</v>
      </c>
      <c r="P47" s="384">
        <v>0</v>
      </c>
      <c r="Q47" s="384">
        <v>0</v>
      </c>
      <c r="R47" s="384">
        <v>0</v>
      </c>
      <c r="S47" s="384">
        <v>0</v>
      </c>
      <c r="T47" s="384">
        <v>0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24</v>
      </c>
      <c r="AK47" s="384">
        <v>0</v>
      </c>
      <c r="AL47" s="384">
        <v>0</v>
      </c>
      <c r="AM47" s="384">
        <v>0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9"/>
        <v>0</v>
      </c>
      <c r="AW47" s="37">
        <f t="shared" si="20"/>
        <v>0</v>
      </c>
      <c r="AX47" s="37">
        <f t="shared" si="21"/>
        <v>0</v>
      </c>
      <c r="AY47" s="37">
        <f t="shared" si="22"/>
        <v>0</v>
      </c>
      <c r="AZ47" s="37">
        <f t="shared" si="23"/>
        <v>0</v>
      </c>
      <c r="BA47" s="37">
        <f t="shared" si="24"/>
        <v>0</v>
      </c>
      <c r="BB47" s="37">
        <f t="shared" si="25"/>
        <v>24</v>
      </c>
      <c r="BC47" s="38">
        <f t="shared" si="26"/>
        <v>0</v>
      </c>
      <c r="BD47" s="37">
        <f t="shared" si="5"/>
        <v>0</v>
      </c>
      <c r="BE47" s="54">
        <f t="shared" si="9"/>
        <v>24</v>
      </c>
    </row>
    <row r="48" spans="1:57" ht="30" x14ac:dyDescent="0.25">
      <c r="A48" s="353"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9"/>
        <v>0</v>
      </c>
      <c r="AW48" s="37">
        <f t="shared" si="20"/>
        <v>0</v>
      </c>
      <c r="AX48" s="37">
        <f t="shared" si="21"/>
        <v>0</v>
      </c>
      <c r="AY48" s="37">
        <f t="shared" si="22"/>
        <v>0</v>
      </c>
      <c r="AZ48" s="37">
        <f t="shared" si="23"/>
        <v>0</v>
      </c>
      <c r="BA48" s="37">
        <f t="shared" si="24"/>
        <v>0</v>
      </c>
      <c r="BB48" s="37">
        <f t="shared" si="25"/>
        <v>0</v>
      </c>
      <c r="BC48" s="38">
        <f t="shared" si="26"/>
        <v>0</v>
      </c>
      <c r="BD48" s="37">
        <f t="shared" si="5"/>
        <v>0</v>
      </c>
      <c r="BE48" s="54">
        <f t="shared" si="9"/>
        <v>0</v>
      </c>
    </row>
    <row r="49" spans="1:57" x14ac:dyDescent="0.25">
      <c r="A49" s="353"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14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14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9"/>
        <v>0</v>
      </c>
      <c r="AW49" s="37">
        <f t="shared" si="20"/>
        <v>0</v>
      </c>
      <c r="AX49" s="37">
        <f t="shared" si="21"/>
        <v>0</v>
      </c>
      <c r="AY49" s="37">
        <f t="shared" si="22"/>
        <v>14</v>
      </c>
      <c r="AZ49" s="37">
        <f t="shared" si="23"/>
        <v>0</v>
      </c>
      <c r="BA49" s="37">
        <f t="shared" si="24"/>
        <v>0</v>
      </c>
      <c r="BB49" s="37">
        <f t="shared" si="25"/>
        <v>14</v>
      </c>
      <c r="BC49" s="38">
        <f t="shared" si="26"/>
        <v>0</v>
      </c>
      <c r="BD49" s="37">
        <f t="shared" si="5"/>
        <v>0</v>
      </c>
      <c r="BE49" s="54">
        <f t="shared" si="9"/>
        <v>28</v>
      </c>
    </row>
    <row r="50" spans="1:57" x14ac:dyDescent="0.25">
      <c r="A50" s="353"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9"/>
        <v>0</v>
      </c>
      <c r="AW50" s="37">
        <f t="shared" si="20"/>
        <v>0</v>
      </c>
      <c r="AX50" s="37">
        <f t="shared" si="21"/>
        <v>0</v>
      </c>
      <c r="AY50" s="37">
        <f t="shared" si="22"/>
        <v>0</v>
      </c>
      <c r="AZ50" s="37">
        <f t="shared" si="23"/>
        <v>0</v>
      </c>
      <c r="BA50" s="37">
        <f t="shared" si="24"/>
        <v>0</v>
      </c>
      <c r="BB50" s="37">
        <f t="shared" si="25"/>
        <v>0</v>
      </c>
      <c r="BC50" s="38">
        <f t="shared" si="26"/>
        <v>0</v>
      </c>
      <c r="BD50" s="37">
        <f t="shared" si="5"/>
        <v>0</v>
      </c>
      <c r="BE50" s="54">
        <f t="shared" si="9"/>
        <v>0</v>
      </c>
    </row>
    <row r="51" spans="1:57" ht="30" x14ac:dyDescent="0.25">
      <c r="A51" s="353"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9"/>
        <v>0</v>
      </c>
      <c r="AW51" s="37">
        <f t="shared" si="20"/>
        <v>0</v>
      </c>
      <c r="AX51" s="37">
        <f t="shared" si="21"/>
        <v>0</v>
      </c>
      <c r="AY51" s="37">
        <f t="shared" si="22"/>
        <v>0</v>
      </c>
      <c r="AZ51" s="37">
        <f t="shared" si="23"/>
        <v>0</v>
      </c>
      <c r="BA51" s="37">
        <f t="shared" si="24"/>
        <v>0</v>
      </c>
      <c r="BB51" s="37">
        <f t="shared" si="25"/>
        <v>0</v>
      </c>
      <c r="BC51" s="38">
        <f t="shared" si="26"/>
        <v>0</v>
      </c>
      <c r="BD51" s="37">
        <f t="shared" si="5"/>
        <v>0</v>
      </c>
      <c r="BE51" s="54">
        <f t="shared" si="9"/>
        <v>0</v>
      </c>
    </row>
    <row r="52" spans="1:57" x14ac:dyDescent="0.25">
      <c r="A52" s="353"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8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0</v>
      </c>
      <c r="Q52" s="375">
        <v>4</v>
      </c>
      <c r="R52" s="375">
        <v>0</v>
      </c>
      <c r="S52" s="375">
        <v>0</v>
      </c>
      <c r="T52" s="375">
        <v>0</v>
      </c>
      <c r="U52" s="375">
        <v>0</v>
      </c>
      <c r="V52" s="375">
        <v>0</v>
      </c>
      <c r="W52" s="375">
        <v>0</v>
      </c>
      <c r="X52" s="375">
        <v>2</v>
      </c>
      <c r="Y52" s="375">
        <v>9</v>
      </c>
      <c r="Z52" s="375">
        <v>0</v>
      </c>
      <c r="AA52" s="375">
        <v>0</v>
      </c>
      <c r="AB52" s="375">
        <v>0</v>
      </c>
      <c r="AC52" s="375">
        <v>0</v>
      </c>
      <c r="AD52" s="375">
        <v>1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7">SUM(D52)</f>
        <v>0</v>
      </c>
      <c r="AW52" s="37">
        <f t="shared" ref="AW52:AW59" si="28">+SUM(G52:P52)</f>
        <v>8</v>
      </c>
      <c r="AX52" s="37">
        <f t="shared" ref="AX52:AX59" si="29">+SUM(Q52:S52)</f>
        <v>4</v>
      </c>
      <c r="AY52" s="37">
        <f t="shared" ref="AY52:AY59" si="30">+SUM(T52:W52)</f>
        <v>0</v>
      </c>
      <c r="AZ52" s="37">
        <f t="shared" ref="AZ52:AZ59" si="31">+SUM(X52:AC52)</f>
        <v>11</v>
      </c>
      <c r="BA52" s="37">
        <f t="shared" ref="BA52:BA59" si="32">+SUM(AD52:AH52)</f>
        <v>1</v>
      </c>
      <c r="BB52" s="37">
        <f t="shared" ref="BB52:BB59" si="33">+SUM(AJ52:AL52)</f>
        <v>0</v>
      </c>
      <c r="BC52" s="38">
        <f t="shared" ref="BC52:BC59" si="34">+SUM(AM52:AP52)</f>
        <v>1</v>
      </c>
      <c r="BD52" s="37">
        <f t="shared" si="5"/>
        <v>0</v>
      </c>
      <c r="BE52" s="54">
        <f t="shared" si="9"/>
        <v>25</v>
      </c>
    </row>
    <row r="53" spans="1:57" x14ac:dyDescent="0.25">
      <c r="A53" s="353"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1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1</v>
      </c>
      <c r="Z53" s="375">
        <v>0</v>
      </c>
      <c r="AA53" s="375">
        <v>0</v>
      </c>
      <c r="AB53" s="375">
        <v>0</v>
      </c>
      <c r="AC53" s="375">
        <v>0</v>
      </c>
      <c r="AD53" s="375">
        <v>1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7"/>
        <v>0</v>
      </c>
      <c r="AW53" s="37">
        <f t="shared" si="28"/>
        <v>1</v>
      </c>
      <c r="AX53" s="37">
        <f t="shared" si="29"/>
        <v>0</v>
      </c>
      <c r="AY53" s="37">
        <f t="shared" si="30"/>
        <v>0</v>
      </c>
      <c r="AZ53" s="37">
        <f t="shared" si="31"/>
        <v>1</v>
      </c>
      <c r="BA53" s="37">
        <f t="shared" si="32"/>
        <v>1</v>
      </c>
      <c r="BB53" s="37">
        <f t="shared" si="33"/>
        <v>0</v>
      </c>
      <c r="BC53" s="38">
        <f t="shared" si="34"/>
        <v>0</v>
      </c>
      <c r="BD53" s="37">
        <f t="shared" si="5"/>
        <v>0</v>
      </c>
      <c r="BE53" s="54">
        <f t="shared" si="9"/>
        <v>3</v>
      </c>
    </row>
    <row r="54" spans="1:57" x14ac:dyDescent="0.25">
      <c r="A54" s="353"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0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1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7"/>
        <v>0</v>
      </c>
      <c r="AW54" s="37">
        <f t="shared" si="28"/>
        <v>0</v>
      </c>
      <c r="AX54" s="37">
        <f t="shared" si="29"/>
        <v>0</v>
      </c>
      <c r="AY54" s="37">
        <f t="shared" si="30"/>
        <v>0</v>
      </c>
      <c r="AZ54" s="37">
        <f t="shared" si="31"/>
        <v>0</v>
      </c>
      <c r="BA54" s="37">
        <f t="shared" si="32"/>
        <v>1</v>
      </c>
      <c r="BB54" s="37">
        <f t="shared" si="33"/>
        <v>0</v>
      </c>
      <c r="BC54" s="38">
        <f t="shared" si="34"/>
        <v>0</v>
      </c>
      <c r="BD54" s="37">
        <f t="shared" si="5"/>
        <v>0</v>
      </c>
      <c r="BE54" s="54">
        <f t="shared" si="9"/>
        <v>1</v>
      </c>
    </row>
    <row r="55" spans="1:57" x14ac:dyDescent="0.25">
      <c r="A55" s="353"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0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7"/>
        <v>0</v>
      </c>
      <c r="AW55" s="37">
        <f t="shared" si="28"/>
        <v>0</v>
      </c>
      <c r="AX55" s="37">
        <f t="shared" si="29"/>
        <v>0</v>
      </c>
      <c r="AY55" s="37">
        <f t="shared" si="30"/>
        <v>0</v>
      </c>
      <c r="AZ55" s="37">
        <f t="shared" si="31"/>
        <v>0</v>
      </c>
      <c r="BA55" s="37">
        <f t="shared" si="32"/>
        <v>0</v>
      </c>
      <c r="BB55" s="37">
        <f t="shared" si="33"/>
        <v>0</v>
      </c>
      <c r="BC55" s="38">
        <f t="shared" si="34"/>
        <v>0</v>
      </c>
      <c r="BD55" s="37">
        <f t="shared" si="5"/>
        <v>0</v>
      </c>
      <c r="BE55" s="54">
        <f t="shared" si="9"/>
        <v>0</v>
      </c>
    </row>
    <row r="56" spans="1:57" x14ac:dyDescent="0.25">
      <c r="A56" s="353"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7"/>
        <v>0</v>
      </c>
      <c r="AW56" s="37">
        <f t="shared" si="28"/>
        <v>0</v>
      </c>
      <c r="AX56" s="37">
        <f t="shared" si="29"/>
        <v>0</v>
      </c>
      <c r="AY56" s="37">
        <f t="shared" si="30"/>
        <v>0</v>
      </c>
      <c r="AZ56" s="37">
        <f t="shared" si="31"/>
        <v>0</v>
      </c>
      <c r="BA56" s="37">
        <f t="shared" si="32"/>
        <v>0</v>
      </c>
      <c r="BB56" s="37">
        <f t="shared" si="33"/>
        <v>0</v>
      </c>
      <c r="BC56" s="38">
        <f t="shared" si="34"/>
        <v>0</v>
      </c>
      <c r="BD56" s="37">
        <f t="shared" si="5"/>
        <v>0</v>
      </c>
      <c r="BE56" s="54">
        <f t="shared" si="9"/>
        <v>0</v>
      </c>
    </row>
    <row r="57" spans="1:57" x14ac:dyDescent="0.25">
      <c r="A57" s="353"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7"/>
        <v>0</v>
      </c>
      <c r="AW57" s="37">
        <f t="shared" si="28"/>
        <v>0</v>
      </c>
      <c r="AX57" s="37">
        <f t="shared" si="29"/>
        <v>0</v>
      </c>
      <c r="AY57" s="37">
        <f t="shared" si="30"/>
        <v>0</v>
      </c>
      <c r="AZ57" s="37">
        <f t="shared" si="31"/>
        <v>0</v>
      </c>
      <c r="BA57" s="37">
        <f t="shared" si="32"/>
        <v>0</v>
      </c>
      <c r="BB57" s="37">
        <f t="shared" si="33"/>
        <v>0</v>
      </c>
      <c r="BC57" s="38">
        <f t="shared" si="34"/>
        <v>0</v>
      </c>
      <c r="BD57" s="37">
        <f t="shared" si="5"/>
        <v>0</v>
      </c>
      <c r="BE57" s="54">
        <f t="shared" si="9"/>
        <v>0</v>
      </c>
    </row>
    <row r="58" spans="1:57" x14ac:dyDescent="0.25">
      <c r="A58" s="353"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7"/>
        <v>0</v>
      </c>
      <c r="AW58" s="37">
        <f t="shared" si="28"/>
        <v>0</v>
      </c>
      <c r="AX58" s="37">
        <f t="shared" si="29"/>
        <v>0</v>
      </c>
      <c r="AY58" s="37">
        <f t="shared" si="30"/>
        <v>0</v>
      </c>
      <c r="AZ58" s="37">
        <f t="shared" si="31"/>
        <v>0</v>
      </c>
      <c r="BA58" s="37">
        <f t="shared" si="32"/>
        <v>0</v>
      </c>
      <c r="BB58" s="37">
        <f t="shared" si="33"/>
        <v>0</v>
      </c>
      <c r="BC58" s="38">
        <f t="shared" si="34"/>
        <v>0</v>
      </c>
      <c r="BD58" s="37">
        <f t="shared" si="5"/>
        <v>0</v>
      </c>
      <c r="BE58" s="54">
        <f t="shared" si="9"/>
        <v>0</v>
      </c>
    </row>
    <row r="59" spans="1:57" x14ac:dyDescent="0.25">
      <c r="A59" s="353"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8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2</v>
      </c>
      <c r="Q59" s="375">
        <v>4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2</v>
      </c>
      <c r="Y59" s="375">
        <v>8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1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7"/>
        <v>0</v>
      </c>
      <c r="AW59" s="37">
        <f t="shared" si="28"/>
        <v>10</v>
      </c>
      <c r="AX59" s="37">
        <f t="shared" si="29"/>
        <v>4</v>
      </c>
      <c r="AY59" s="37">
        <f t="shared" si="30"/>
        <v>0</v>
      </c>
      <c r="AZ59" s="37">
        <f t="shared" si="31"/>
        <v>10</v>
      </c>
      <c r="BA59" s="37">
        <f t="shared" si="32"/>
        <v>0</v>
      </c>
      <c r="BB59" s="37">
        <f t="shared" si="33"/>
        <v>0</v>
      </c>
      <c r="BC59" s="38">
        <f t="shared" si="34"/>
        <v>1</v>
      </c>
      <c r="BD59" s="37">
        <f t="shared" si="5"/>
        <v>0</v>
      </c>
      <c r="BE59" s="54">
        <f t="shared" si="9"/>
        <v>25</v>
      </c>
    </row>
    <row r="60" spans="1:57" x14ac:dyDescent="0.25">
      <c r="A60" s="353"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35">SUM(D60)</f>
        <v>0</v>
      </c>
      <c r="AW60" s="37">
        <f t="shared" ref="AW60" si="36">+SUM(G60:P60)</f>
        <v>0</v>
      </c>
      <c r="AX60" s="37">
        <f t="shared" ref="AX60" si="37">+SUM(Q60:S60)</f>
        <v>0</v>
      </c>
      <c r="AY60" s="37">
        <f t="shared" ref="AY60" si="38">+SUM(T60:W60)</f>
        <v>0</v>
      </c>
      <c r="AZ60" s="37">
        <f t="shared" ref="AZ60" si="39">+SUM(X60:AC60)</f>
        <v>0</v>
      </c>
      <c r="BA60" s="37">
        <f t="shared" ref="BA60" si="40">+SUM(AD60:AH60)</f>
        <v>0</v>
      </c>
      <c r="BB60" s="37">
        <f t="shared" ref="BB60" si="41">+SUM(AJ60:AL60)</f>
        <v>0</v>
      </c>
      <c r="BC60" s="38">
        <f t="shared" ref="BC60" si="42">+SUM(AM60:AP60)</f>
        <v>0</v>
      </c>
      <c r="BD60" s="37">
        <f t="shared" si="5"/>
        <v>0</v>
      </c>
      <c r="BE60" s="54">
        <f t="shared" si="9"/>
        <v>0</v>
      </c>
    </row>
  </sheetData>
  <sheetProtection selectLockedCells="1"/>
  <conditionalFormatting sqref="A3:AT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S65"/>
  <sheetViews>
    <sheetView showGridLines="0" zoomScale="80" zoomScaleNormal="80" workbookViewId="0">
      <pane xSplit="3" ySplit="3" topLeftCell="AS44" activePane="bottomRight" state="frozen"/>
      <selection activeCell="E15" sqref="E15"/>
      <selection pane="topRight" activeCell="E15" sqref="E15"/>
      <selection pane="bottomLeft" activeCell="E15" sqref="E15"/>
      <selection pane="bottomRight" activeCell="BH55" sqref="BH5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12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2">
        <v>1</v>
      </c>
      <c r="B4" s="355" t="s">
        <v>501</v>
      </c>
      <c r="C4" s="369" t="s">
        <v>146</v>
      </c>
      <c r="D4" s="356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1</v>
      </c>
      <c r="E4" s="356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356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0</v>
      </c>
      <c r="G4" s="356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6</v>
      </c>
      <c r="H4" s="356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356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356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3</v>
      </c>
      <c r="K4" s="356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356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356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356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356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1</v>
      </c>
      <c r="P4" s="356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1</v>
      </c>
      <c r="Q4" s="356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6</v>
      </c>
      <c r="R4" s="356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356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0</v>
      </c>
      <c r="T4" s="356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8</v>
      </c>
      <c r="U4" s="356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356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356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356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0</v>
      </c>
      <c r="Y4" s="356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15</v>
      </c>
      <c r="Z4" s="356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1</v>
      </c>
      <c r="AA4" s="356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356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2</v>
      </c>
      <c r="AC4" s="356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356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1</v>
      </c>
      <c r="AE4" s="356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2</v>
      </c>
      <c r="AF4" s="356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356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1</v>
      </c>
      <c r="AH4" s="356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1</v>
      </c>
      <c r="AI4" s="356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356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2</v>
      </c>
      <c r="AK4" s="356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356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1</v>
      </c>
      <c r="AM4" s="356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13</v>
      </c>
      <c r="AN4" s="356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356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356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356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2</v>
      </c>
      <c r="AR4" s="356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356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356">
        <f>IF(Config!$C$6=1,SUM(+Ene!AT4),IF(Config!$C$6=2,SUM(+Ene!AT4+Feb!AT4),IF(Config!$C$6=3,SUM(+Ene!AT4+Feb!AT4+Mar!AT4),IF(Config!$C$6=4,SUM(+Ene!AT4+Feb!AT4+Mar!AT4+Abr!AT4),IF(Config!$C$6=5,SUM(Ene!AT4+Feb!AT4+Mar!AT4+Abr!AT4+May!AT4),IF(Config!$C$6=6,SUM(+Ene!AT4+Feb!AT4+Mar!AT4+Abr!AT4+May!AT4+Jun!AT4),IF(Config!$C$6=7,SUM(Ene!AT4+Feb!AT4+Mar!AT4+Abr!AT4+May!AT4+Jun!AT4+Jul!AT4),IF(Config!$C$6=8,SUM(+Ene!AT4+Feb!AT4+Mar!AT4+Abr!AT4+May!AT4+Jun!AT4+Jul!AT4+Ago!AT4),IF(Config!$C$6=9,SUM(+Ene!AT4+Feb!AT4+Mar!AT4+Abr!AT4+May!AT4+Jun!AT4+Jul!AT4+Ago!AT4+Set!AT4),IF(Config!$C$6=10,SUM(+Ene!AT4+Feb!AT4+Mar!AT4+Abr!AT4+May!AT4+Jun!AT4+Jul!AT4+Ago!AT4+Set!AT4+Oct!AT4),IF(Config!$C$6=11,SUM(+Ene!AT4+Feb!AT4+Mar!AT4+Abr!AT4+May!AT4+Jun!AT4+Jul!AT4+Ago!AT4+Set!AT4+Oct!AT4+Nov!AT4),IF(Config!$C$6=12,SUM(+Ene!AT4+Feb!AT4+Mar!AT4+Abr!AT4+May!AT4+Jun!AT4+Jul!AT4+Ago!AT4+Set!AT4+Oct!AT4+Nov!AT4+Dic!AT4)))))))))))))</f>
        <v>0</v>
      </c>
      <c r="AU4" s="367">
        <f>+SUM(D4:AT4)</f>
        <v>67</v>
      </c>
      <c r="AV4" s="37">
        <f>SUM(D4)</f>
        <v>1</v>
      </c>
      <c r="AW4" s="37">
        <f>+E4</f>
        <v>0</v>
      </c>
      <c r="AX4" s="37">
        <f t="shared" ref="AX4" si="0">+SUM(G4:P4)</f>
        <v>11</v>
      </c>
      <c r="AY4" s="37">
        <f t="shared" ref="AY4" si="1">+SUM(Q4:S4)</f>
        <v>6</v>
      </c>
      <c r="AZ4" s="37">
        <f t="shared" ref="AZ4" si="2">+SUM(T4:W4)</f>
        <v>8</v>
      </c>
      <c r="BA4" s="37">
        <f t="shared" ref="BA4" si="3">+SUM(X4:AC4)</f>
        <v>18</v>
      </c>
      <c r="BB4" s="37">
        <f>+SUM(AD4:AI4)</f>
        <v>5</v>
      </c>
      <c r="BC4" s="37">
        <f t="shared" ref="BC4" si="4">+SUM(AJ4:AL4)</f>
        <v>3</v>
      </c>
      <c r="BD4" s="38">
        <f t="shared" ref="BD4" si="5">+SUM(AM4:AP4)</f>
        <v>13</v>
      </c>
      <c r="BE4" s="37">
        <f>+SUM(AQ4:AT4)</f>
        <v>2</v>
      </c>
      <c r="BF4" s="54">
        <f t="shared" ref="BF4:BF59" si="6">SUM(AV4:BE4)</f>
        <v>67</v>
      </c>
      <c r="BG4" t="str">
        <f t="shared" ref="BG4:BG51" si="7">IF(BF4=AU4,"OK","ERROR FORMULA")</f>
        <v>OK</v>
      </c>
    </row>
    <row r="5" spans="1:71" x14ac:dyDescent="0.25">
      <c r="A5" s="352">
        <v>2</v>
      </c>
      <c r="B5" s="355" t="s">
        <v>502</v>
      </c>
      <c r="C5" s="369" t="s">
        <v>146</v>
      </c>
      <c r="D5" s="356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356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356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356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5</v>
      </c>
      <c r="H5" s="356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356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0</v>
      </c>
      <c r="J5" s="356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3</v>
      </c>
      <c r="K5" s="356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356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356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0</v>
      </c>
      <c r="N5" s="356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356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1</v>
      </c>
      <c r="P5" s="356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356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3</v>
      </c>
      <c r="R5" s="356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356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0</v>
      </c>
      <c r="T5" s="356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6</v>
      </c>
      <c r="U5" s="356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356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356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356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0</v>
      </c>
      <c r="Y5" s="356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9</v>
      </c>
      <c r="Z5" s="356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356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356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1</v>
      </c>
      <c r="AC5" s="356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356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356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1</v>
      </c>
      <c r="AF5" s="356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356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356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356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356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2</v>
      </c>
      <c r="AK5" s="356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356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356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9</v>
      </c>
      <c r="AN5" s="356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356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356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356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2</v>
      </c>
      <c r="AR5" s="356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356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 s="356">
        <f>IF(Config!$C$6=1,SUM(+Ene!AT5),IF(Config!$C$6=2,SUM(+Ene!AT5+Feb!AT5),IF(Config!$C$6=3,SUM(+Ene!AT5+Feb!AT5+Mar!AT5),IF(Config!$C$6=4,SUM(+Ene!AT5+Feb!AT5+Mar!AT5+Abr!AT5),IF(Config!$C$6=5,SUM(Ene!AT5+Feb!AT5+Mar!AT5+Abr!AT5+May!AT5),IF(Config!$C$6=6,SUM(+Ene!AT5+Feb!AT5+Mar!AT5+Abr!AT5+May!AT5+Jun!AT5),IF(Config!$C$6=7,SUM(Ene!AT5+Feb!AT5+Mar!AT5+Abr!AT5+May!AT5+Jun!AT5+Jul!AT5),IF(Config!$C$6=8,SUM(+Ene!AT5+Feb!AT5+Mar!AT5+Abr!AT5+May!AT5+Jun!AT5+Jul!AT5+Ago!AT5),IF(Config!$C$6=9,SUM(+Ene!AT5+Feb!AT5+Mar!AT5+Abr!AT5+May!AT5+Jun!AT5+Jul!AT5+Ago!AT5+Set!AT5),IF(Config!$C$6=10,SUM(+Ene!AT5+Feb!AT5+Mar!AT5+Abr!AT5+May!AT5+Jun!AT5+Jul!AT5+Ago!AT5+Set!AT5+Oct!AT5),IF(Config!$C$6=11,SUM(+Ene!AT5+Feb!AT5+Mar!AT5+Abr!AT5+May!AT5+Jun!AT5+Jul!AT5+Ago!AT5+Set!AT5+Oct!AT5+Nov!AT5),IF(Config!$C$6=12,SUM(+Ene!AT5+Feb!AT5+Mar!AT5+Abr!AT5+May!AT5+Jun!AT5+Jul!AT5+Ago!AT5+Set!AT5+Oct!AT5+Nov!AT5+Dic!AT5)))))))))))))</f>
        <v>0</v>
      </c>
      <c r="AU5" s="367">
        <f t="shared" ref="AU5:AU51" si="8">+SUM(D5:AT5)</f>
        <v>42</v>
      </c>
      <c r="AV5" s="37">
        <f t="shared" ref="AV5:AV51" si="9">SUM(D5)</f>
        <v>0</v>
      </c>
      <c r="AW5" s="37">
        <f t="shared" ref="AW5:AW51" si="10">+E5</f>
        <v>0</v>
      </c>
      <c r="AX5" s="37">
        <f t="shared" ref="AX5:AX51" si="11">+SUM(G5:P5)</f>
        <v>9</v>
      </c>
      <c r="AY5" s="37">
        <f t="shared" ref="AY5:AY51" si="12">+SUM(Q5:S5)</f>
        <v>3</v>
      </c>
      <c r="AZ5" s="37">
        <f t="shared" ref="AZ5:AZ51" si="13">+SUM(T5:W5)</f>
        <v>6</v>
      </c>
      <c r="BA5" s="37">
        <f t="shared" ref="BA5:BA51" si="14">+SUM(X5:AC5)</f>
        <v>10</v>
      </c>
      <c r="BB5" s="37">
        <f t="shared" ref="BB5:BB51" si="15">+SUM(AD5:AI5)</f>
        <v>1</v>
      </c>
      <c r="BC5" s="37">
        <f t="shared" ref="BC5:BC51" si="16">+SUM(AJ5:AL5)</f>
        <v>2</v>
      </c>
      <c r="BD5" s="38">
        <f t="shared" ref="BD5:BD51" si="17">+SUM(AM5:AP5)</f>
        <v>9</v>
      </c>
      <c r="BE5" s="37">
        <f t="shared" ref="BE5:BE51" si="18">+SUM(AQ5:AT5)</f>
        <v>2</v>
      </c>
      <c r="BF5" s="54">
        <f t="shared" si="6"/>
        <v>42</v>
      </c>
      <c r="BG5" t="str">
        <f t="shared" si="7"/>
        <v>OK</v>
      </c>
      <c r="BH5" s="391"/>
      <c r="BI5" s="391" t="s">
        <v>749</v>
      </c>
    </row>
    <row r="6" spans="1:71" ht="30" x14ac:dyDescent="0.25">
      <c r="A6" s="352">
        <v>3</v>
      </c>
      <c r="B6" s="355" t="s">
        <v>505</v>
      </c>
      <c r="C6" s="369" t="s">
        <v>146</v>
      </c>
      <c r="D6" s="356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356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356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0</v>
      </c>
      <c r="G6" s="356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2268</v>
      </c>
      <c r="H6" s="356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1081</v>
      </c>
      <c r="I6" s="356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356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356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356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356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356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356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356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0</v>
      </c>
      <c r="Q6" s="356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828</v>
      </c>
      <c r="R6" s="356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552</v>
      </c>
      <c r="S6" s="356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692</v>
      </c>
      <c r="T6" s="356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1569</v>
      </c>
      <c r="U6" s="356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356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356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0</v>
      </c>
      <c r="X6" s="356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1593</v>
      </c>
      <c r="Y6" s="356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2222</v>
      </c>
      <c r="Z6" s="356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356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356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0</v>
      </c>
      <c r="AC6" s="356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940</v>
      </c>
      <c r="AD6" s="356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1314</v>
      </c>
      <c r="AE6" s="356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0</v>
      </c>
      <c r="AF6" s="356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992</v>
      </c>
      <c r="AG6" s="356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356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356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356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980</v>
      </c>
      <c r="AK6" s="356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356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0</v>
      </c>
      <c r="AM6" s="356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2425</v>
      </c>
      <c r="AN6" s="356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356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356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356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2453</v>
      </c>
      <c r="AR6" s="356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356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 s="356">
        <f>IF(Config!$C$6=1,SUM(+Ene!AT6),IF(Config!$C$6=2,SUM(+Ene!AT6+Feb!AT6),IF(Config!$C$6=3,SUM(+Ene!AT6+Feb!AT6+Mar!AT6),IF(Config!$C$6=4,SUM(+Ene!AT6+Feb!AT6+Mar!AT6+Abr!AT6),IF(Config!$C$6=5,SUM(Ene!AT6+Feb!AT6+Mar!AT6+Abr!AT6+May!AT6),IF(Config!$C$6=6,SUM(+Ene!AT6+Feb!AT6+Mar!AT6+Abr!AT6+May!AT6+Jun!AT6),IF(Config!$C$6=7,SUM(Ene!AT6+Feb!AT6+Mar!AT6+Abr!AT6+May!AT6+Jun!AT6+Jul!AT6),IF(Config!$C$6=8,SUM(+Ene!AT6+Feb!AT6+Mar!AT6+Abr!AT6+May!AT6+Jun!AT6+Jul!AT6+Ago!AT6),IF(Config!$C$6=9,SUM(+Ene!AT6+Feb!AT6+Mar!AT6+Abr!AT6+May!AT6+Jun!AT6+Jul!AT6+Ago!AT6+Set!AT6),IF(Config!$C$6=10,SUM(+Ene!AT6+Feb!AT6+Mar!AT6+Abr!AT6+May!AT6+Jun!AT6+Jul!AT6+Ago!AT6+Set!AT6+Oct!AT6),IF(Config!$C$6=11,SUM(+Ene!AT6+Feb!AT6+Mar!AT6+Abr!AT6+May!AT6+Jun!AT6+Jul!AT6+Ago!AT6+Set!AT6+Oct!AT6+Nov!AT6),IF(Config!$C$6=12,SUM(+Ene!AT6+Feb!AT6+Mar!AT6+Abr!AT6+May!AT6+Jun!AT6+Jul!AT6+Ago!AT6+Set!AT6+Oct!AT6+Nov!AT6+Dic!AT6)))))))))))))</f>
        <v>0</v>
      </c>
      <c r="AU6" s="367">
        <f t="shared" si="8"/>
        <v>19909</v>
      </c>
      <c r="AV6" s="37">
        <f t="shared" si="9"/>
        <v>0</v>
      </c>
      <c r="AW6" s="37">
        <f t="shared" si="10"/>
        <v>0</v>
      </c>
      <c r="AX6" s="37">
        <f t="shared" si="11"/>
        <v>3349</v>
      </c>
      <c r="AY6" s="37">
        <f t="shared" si="12"/>
        <v>2072</v>
      </c>
      <c r="AZ6" s="37">
        <f t="shared" si="13"/>
        <v>1569</v>
      </c>
      <c r="BA6" s="37">
        <f t="shared" si="14"/>
        <v>4755</v>
      </c>
      <c r="BB6" s="37">
        <f t="shared" si="15"/>
        <v>2306</v>
      </c>
      <c r="BC6" s="37">
        <f t="shared" si="16"/>
        <v>980</v>
      </c>
      <c r="BD6" s="38">
        <f t="shared" si="17"/>
        <v>2425</v>
      </c>
      <c r="BE6" s="37">
        <f>+SUM(AQ6:AT6)</f>
        <v>2453</v>
      </c>
      <c r="BF6" s="54">
        <f t="shared" si="6"/>
        <v>19909</v>
      </c>
      <c r="BG6" t="str">
        <f t="shared" si="7"/>
        <v>OK</v>
      </c>
    </row>
    <row r="7" spans="1:71" x14ac:dyDescent="0.25">
      <c r="A7" s="352">
        <v>4</v>
      </c>
      <c r="B7" s="355" t="s">
        <v>507</v>
      </c>
      <c r="C7" s="369" t="s">
        <v>146</v>
      </c>
      <c r="D7" s="356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356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356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0</v>
      </c>
      <c r="G7" s="356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108215</v>
      </c>
      <c r="H7" s="356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1394</v>
      </c>
      <c r="I7" s="356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356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0</v>
      </c>
      <c r="K7" s="356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356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356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356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356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356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0</v>
      </c>
      <c r="Q7" s="356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387</v>
      </c>
      <c r="R7" s="356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136</v>
      </c>
      <c r="S7" s="356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103</v>
      </c>
      <c r="T7" s="356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3264</v>
      </c>
      <c r="U7" s="356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356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356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0</v>
      </c>
      <c r="X7" s="356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5616</v>
      </c>
      <c r="Y7" s="356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40565</v>
      </c>
      <c r="Z7" s="356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356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356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0</v>
      </c>
      <c r="AC7" s="356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1183</v>
      </c>
      <c r="AD7" s="356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356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356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346</v>
      </c>
      <c r="AG7" s="356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356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356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356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356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356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0</v>
      </c>
      <c r="AM7" s="356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10403</v>
      </c>
      <c r="AN7" s="356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356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10</v>
      </c>
      <c r="AP7" s="356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356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4761</v>
      </c>
      <c r="AR7" s="356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356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0</v>
      </c>
      <c r="AT7" s="356">
        <f>IF(Config!$C$6=1,SUM(+Ene!AT7),IF(Config!$C$6=2,SUM(+Ene!AT7+Feb!AT7),IF(Config!$C$6=3,SUM(+Ene!AT7+Feb!AT7+Mar!AT7),IF(Config!$C$6=4,SUM(+Ene!AT7+Feb!AT7+Mar!AT7+Abr!AT7),IF(Config!$C$6=5,SUM(Ene!AT7+Feb!AT7+Mar!AT7+Abr!AT7+May!AT7),IF(Config!$C$6=6,SUM(+Ene!AT7+Feb!AT7+Mar!AT7+Abr!AT7+May!AT7+Jun!AT7),IF(Config!$C$6=7,SUM(Ene!AT7+Feb!AT7+Mar!AT7+Abr!AT7+May!AT7+Jun!AT7+Jul!AT7),IF(Config!$C$6=8,SUM(+Ene!AT7+Feb!AT7+Mar!AT7+Abr!AT7+May!AT7+Jun!AT7+Jul!AT7+Ago!AT7),IF(Config!$C$6=9,SUM(+Ene!AT7+Feb!AT7+Mar!AT7+Abr!AT7+May!AT7+Jun!AT7+Jul!AT7+Ago!AT7+Set!AT7),IF(Config!$C$6=10,SUM(+Ene!AT7+Feb!AT7+Mar!AT7+Abr!AT7+May!AT7+Jun!AT7+Jul!AT7+Ago!AT7+Set!AT7+Oct!AT7),IF(Config!$C$6=11,SUM(+Ene!AT7+Feb!AT7+Mar!AT7+Abr!AT7+May!AT7+Jun!AT7+Jul!AT7+Ago!AT7+Set!AT7+Oct!AT7+Nov!AT7),IF(Config!$C$6=12,SUM(+Ene!AT7+Feb!AT7+Mar!AT7+Abr!AT7+May!AT7+Jun!AT7+Jul!AT7+Ago!AT7+Set!AT7+Oct!AT7+Nov!AT7+Dic!AT7)))))))))))))</f>
        <v>0</v>
      </c>
      <c r="AU7" s="367">
        <f t="shared" si="8"/>
        <v>176383</v>
      </c>
      <c r="AV7" s="37">
        <f t="shared" si="9"/>
        <v>0</v>
      </c>
      <c r="AW7" s="37">
        <f t="shared" si="10"/>
        <v>0</v>
      </c>
      <c r="AX7" s="37">
        <f t="shared" si="11"/>
        <v>109609</v>
      </c>
      <c r="AY7" s="37">
        <f t="shared" si="12"/>
        <v>626</v>
      </c>
      <c r="AZ7" s="37">
        <f t="shared" si="13"/>
        <v>3264</v>
      </c>
      <c r="BA7" s="37">
        <f t="shared" si="14"/>
        <v>47364</v>
      </c>
      <c r="BB7" s="37">
        <f t="shared" si="15"/>
        <v>346</v>
      </c>
      <c r="BC7" s="37">
        <f t="shared" si="16"/>
        <v>0</v>
      </c>
      <c r="BD7" s="38">
        <f t="shared" si="17"/>
        <v>10413</v>
      </c>
      <c r="BE7" s="37">
        <f t="shared" si="18"/>
        <v>4761</v>
      </c>
      <c r="BF7" s="54">
        <f t="shared" si="6"/>
        <v>176383</v>
      </c>
      <c r="BG7" t="str">
        <f t="shared" si="7"/>
        <v>OK</v>
      </c>
    </row>
    <row r="8" spans="1:71" x14ac:dyDescent="0.25">
      <c r="A8" s="352">
        <v>5</v>
      </c>
      <c r="B8" s="355" t="s">
        <v>662</v>
      </c>
      <c r="C8" s="369" t="s">
        <v>146</v>
      </c>
      <c r="D8" s="356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0</v>
      </c>
      <c r="E8" s="356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356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0</v>
      </c>
      <c r="G8" s="356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1</v>
      </c>
      <c r="H8" s="356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5</v>
      </c>
      <c r="I8" s="356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9</v>
      </c>
      <c r="J8" s="356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96</v>
      </c>
      <c r="K8" s="356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10</v>
      </c>
      <c r="L8" s="356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0</v>
      </c>
      <c r="M8" s="356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356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0</v>
      </c>
      <c r="O8" s="356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15</v>
      </c>
      <c r="P8" s="356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0</v>
      </c>
      <c r="Q8" s="356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0</v>
      </c>
      <c r="R8" s="356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0</v>
      </c>
      <c r="S8" s="356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0</v>
      </c>
      <c r="T8" s="356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0</v>
      </c>
      <c r="U8" s="356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0</v>
      </c>
      <c r="V8" s="356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0</v>
      </c>
      <c r="W8" s="356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356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124</v>
      </c>
      <c r="Y8" s="356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325</v>
      </c>
      <c r="Z8" s="356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118</v>
      </c>
      <c r="AA8" s="356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155</v>
      </c>
      <c r="AB8" s="356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108</v>
      </c>
      <c r="AC8" s="356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112</v>
      </c>
      <c r="AD8" s="356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0</v>
      </c>
      <c r="AE8" s="356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0</v>
      </c>
      <c r="AF8" s="356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0</v>
      </c>
      <c r="AG8" s="356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356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0</v>
      </c>
      <c r="AI8" s="356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0</v>
      </c>
      <c r="AJ8" s="356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356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0</v>
      </c>
      <c r="AL8" s="356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0</v>
      </c>
      <c r="AM8" s="356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211</v>
      </c>
      <c r="AN8" s="356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6</v>
      </c>
      <c r="AO8" s="356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0</v>
      </c>
      <c r="AP8" s="356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7</v>
      </c>
      <c r="AQ8" s="356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356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0</v>
      </c>
      <c r="AS8" s="356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0</v>
      </c>
      <c r="AT8" s="356">
        <f>IF(Config!$C$6=1,SUM(+Ene!AT8),IF(Config!$C$6=2,SUM(+Ene!AT8+Feb!AT8),IF(Config!$C$6=3,SUM(+Ene!AT8+Feb!AT8+Mar!AT8),IF(Config!$C$6=4,SUM(+Ene!AT8+Feb!AT8+Mar!AT8+Abr!AT8),IF(Config!$C$6=5,SUM(Ene!AT8+Feb!AT8+Mar!AT8+Abr!AT8+May!AT8),IF(Config!$C$6=6,SUM(+Ene!AT8+Feb!AT8+Mar!AT8+Abr!AT8+May!AT8+Jun!AT8),IF(Config!$C$6=7,SUM(Ene!AT8+Feb!AT8+Mar!AT8+Abr!AT8+May!AT8+Jun!AT8+Jul!AT8),IF(Config!$C$6=8,SUM(+Ene!AT8+Feb!AT8+Mar!AT8+Abr!AT8+May!AT8+Jun!AT8+Jul!AT8+Ago!AT8),IF(Config!$C$6=9,SUM(+Ene!AT8+Feb!AT8+Mar!AT8+Abr!AT8+May!AT8+Jun!AT8+Jul!AT8+Ago!AT8+Set!AT8),IF(Config!$C$6=10,SUM(+Ene!AT8+Feb!AT8+Mar!AT8+Abr!AT8+May!AT8+Jun!AT8+Jul!AT8+Ago!AT8+Set!AT8+Oct!AT8),IF(Config!$C$6=11,SUM(+Ene!AT8+Feb!AT8+Mar!AT8+Abr!AT8+May!AT8+Jun!AT8+Jul!AT8+Ago!AT8+Set!AT8+Oct!AT8+Nov!AT8),IF(Config!$C$6=12,SUM(+Ene!AT8+Feb!AT8+Mar!AT8+Abr!AT8+May!AT8+Jun!AT8+Jul!AT8+Ago!AT8+Set!AT8+Oct!AT8+Nov!AT8+Dic!AT8)))))))))))))</f>
        <v>0</v>
      </c>
      <c r="AU8" s="367">
        <f t="shared" ref="AU8" si="19">+SUM(D8:AT8)</f>
        <v>1302</v>
      </c>
      <c r="AV8" s="37">
        <f t="shared" ref="AV8" si="20">SUM(D8)</f>
        <v>0</v>
      </c>
      <c r="AW8" s="37">
        <f t="shared" ref="AW8" si="21">+E8</f>
        <v>0</v>
      </c>
      <c r="AX8" s="37">
        <f t="shared" ref="AX8" si="22">+SUM(G8:P8)</f>
        <v>136</v>
      </c>
      <c r="AY8" s="37">
        <f t="shared" ref="AY8" si="23">+SUM(Q8:S8)</f>
        <v>0</v>
      </c>
      <c r="AZ8" s="37">
        <f t="shared" ref="AZ8" si="24">+SUM(T8:W8)</f>
        <v>0</v>
      </c>
      <c r="BA8" s="37">
        <f t="shared" ref="BA8" si="25">+SUM(X8:AC8)</f>
        <v>942</v>
      </c>
      <c r="BB8" s="37">
        <f t="shared" ref="BB8" si="26">+SUM(AD8:AI8)</f>
        <v>0</v>
      </c>
      <c r="BC8" s="37">
        <f t="shared" ref="BC8" si="27">+SUM(AJ8:AL8)</f>
        <v>0</v>
      </c>
      <c r="BD8" s="38">
        <f t="shared" ref="BD8" si="28">+SUM(AM8:AP8)</f>
        <v>224</v>
      </c>
      <c r="BE8" s="37">
        <f t="shared" ref="BE8" si="29">+SUM(AQ8:AT8)</f>
        <v>0</v>
      </c>
      <c r="BF8" s="54">
        <f t="shared" si="6"/>
        <v>1302</v>
      </c>
      <c r="BG8" t="str">
        <f t="shared" ref="BG8" si="30">IF(BF8=AU8,"OK","ERROR FORMULA")</f>
        <v>OK</v>
      </c>
    </row>
    <row r="9" spans="1:71" x14ac:dyDescent="0.25">
      <c r="A9" s="352">
        <v>6</v>
      </c>
      <c r="B9" s="355" t="s">
        <v>509</v>
      </c>
      <c r="C9" s="368" t="s">
        <v>506</v>
      </c>
      <c r="D9" s="356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7043</v>
      </c>
      <c r="E9" s="356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573</v>
      </c>
      <c r="F9" s="356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0</v>
      </c>
      <c r="G9" s="356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12528</v>
      </c>
      <c r="H9" s="356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421</v>
      </c>
      <c r="I9" s="356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285</v>
      </c>
      <c r="J9" s="356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438</v>
      </c>
      <c r="K9" s="356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853</v>
      </c>
      <c r="L9" s="356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75</v>
      </c>
      <c r="M9" s="356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259</v>
      </c>
      <c r="N9" s="356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191</v>
      </c>
      <c r="O9" s="356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204</v>
      </c>
      <c r="P9" s="356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1580</v>
      </c>
      <c r="Q9" s="356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1683</v>
      </c>
      <c r="R9" s="356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482</v>
      </c>
      <c r="S9" s="356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623</v>
      </c>
      <c r="T9" s="356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1314</v>
      </c>
      <c r="U9" s="356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422</v>
      </c>
      <c r="V9" s="356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176</v>
      </c>
      <c r="W9" s="356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371</v>
      </c>
      <c r="X9" s="356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819</v>
      </c>
      <c r="Y9" s="356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5643</v>
      </c>
      <c r="Z9" s="356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163</v>
      </c>
      <c r="AA9" s="356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474</v>
      </c>
      <c r="AB9" s="356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313</v>
      </c>
      <c r="AC9" s="356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554</v>
      </c>
      <c r="AD9" s="356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1809</v>
      </c>
      <c r="AE9" s="356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194</v>
      </c>
      <c r="AF9" s="356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591</v>
      </c>
      <c r="AG9" s="356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291</v>
      </c>
      <c r="AH9" s="356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538</v>
      </c>
      <c r="AI9" s="356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0</v>
      </c>
      <c r="AJ9" s="356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2039</v>
      </c>
      <c r="AK9" s="356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116</v>
      </c>
      <c r="AL9" s="356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125</v>
      </c>
      <c r="AM9" s="356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1473</v>
      </c>
      <c r="AN9" s="356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102</v>
      </c>
      <c r="AO9" s="356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256</v>
      </c>
      <c r="AP9" s="356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124</v>
      </c>
      <c r="AQ9" s="356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2008</v>
      </c>
      <c r="AR9" s="356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86</v>
      </c>
      <c r="AS9" s="356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167</v>
      </c>
      <c r="AT9" s="356">
        <f>IF(Config!$C$6=1,SUM(+Ene!AT9),IF(Config!$C$6=2,SUM(+Ene!AT9+Feb!AT9),IF(Config!$C$6=3,SUM(+Ene!AT9+Feb!AT9+Mar!AT9),IF(Config!$C$6=4,SUM(+Ene!AT9+Feb!AT9+Mar!AT9+Abr!AT9),IF(Config!$C$6=5,SUM(Ene!AT9+Feb!AT9+Mar!AT9+Abr!AT9+May!AT9),IF(Config!$C$6=6,SUM(+Ene!AT9+Feb!AT9+Mar!AT9+Abr!AT9+May!AT9+Jun!AT9),IF(Config!$C$6=7,SUM(Ene!AT9+Feb!AT9+Mar!AT9+Abr!AT9+May!AT9+Jun!AT9+Jul!AT9),IF(Config!$C$6=8,SUM(+Ene!AT9+Feb!AT9+Mar!AT9+Abr!AT9+May!AT9+Jun!AT9+Jul!AT9+Ago!AT9),IF(Config!$C$6=9,SUM(+Ene!AT9+Feb!AT9+Mar!AT9+Abr!AT9+May!AT9+Jun!AT9+Jul!AT9+Ago!AT9+Set!AT9),IF(Config!$C$6=10,SUM(+Ene!AT9+Feb!AT9+Mar!AT9+Abr!AT9+May!AT9+Jun!AT9+Jul!AT9+Ago!AT9+Set!AT9+Oct!AT9),IF(Config!$C$6=11,SUM(+Ene!AT9+Feb!AT9+Mar!AT9+Abr!AT9+May!AT9+Jun!AT9+Jul!AT9+Ago!AT9+Set!AT9+Oct!AT9+Nov!AT9),IF(Config!$C$6=12,SUM(+Ene!AT9+Feb!AT9+Mar!AT9+Abr!AT9+May!AT9+Jun!AT9+Jul!AT9+Ago!AT9+Set!AT9+Oct!AT9+Nov!AT9+Dic!AT9)))))))))))))</f>
        <v>288</v>
      </c>
      <c r="AU9" s="367">
        <f>+SUM(D9:AT9)-F9</f>
        <v>47694</v>
      </c>
      <c r="AV9" s="37">
        <f t="shared" si="9"/>
        <v>7043</v>
      </c>
      <c r="AW9" s="37">
        <f t="shared" si="10"/>
        <v>573</v>
      </c>
      <c r="AX9" s="37">
        <f t="shared" si="11"/>
        <v>16834</v>
      </c>
      <c r="AY9" s="37">
        <f t="shared" si="12"/>
        <v>2788</v>
      </c>
      <c r="AZ9" s="37">
        <f t="shared" si="13"/>
        <v>2283</v>
      </c>
      <c r="BA9" s="37">
        <f t="shared" si="14"/>
        <v>7966</v>
      </c>
      <c r="BB9" s="37">
        <f t="shared" si="15"/>
        <v>3423</v>
      </c>
      <c r="BC9" s="37">
        <f t="shared" si="16"/>
        <v>2280</v>
      </c>
      <c r="BD9" s="38">
        <f t="shared" si="17"/>
        <v>1955</v>
      </c>
      <c r="BE9" s="37">
        <f t="shared" si="18"/>
        <v>2549</v>
      </c>
      <c r="BF9" s="54">
        <f t="shared" si="6"/>
        <v>47694</v>
      </c>
      <c r="BG9" t="str">
        <f t="shared" si="7"/>
        <v>OK</v>
      </c>
      <c r="BH9" s="388"/>
      <c r="BI9" s="388"/>
    </row>
    <row r="10" spans="1:71" x14ac:dyDescent="0.25">
      <c r="A10" s="352">
        <v>7</v>
      </c>
      <c r="B10" s="355" t="s">
        <v>510</v>
      </c>
      <c r="C10" s="368" t="s">
        <v>506</v>
      </c>
      <c r="D10" s="356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632</v>
      </c>
      <c r="E10" s="356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356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0</v>
      </c>
      <c r="G10" s="356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277</v>
      </c>
      <c r="H10" s="356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356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356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356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1</v>
      </c>
      <c r="L10" s="356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356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356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356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356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0</v>
      </c>
      <c r="Q10" s="356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177</v>
      </c>
      <c r="R10" s="356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67</v>
      </c>
      <c r="S10" s="356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73</v>
      </c>
      <c r="T10" s="356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105</v>
      </c>
      <c r="U10" s="356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25</v>
      </c>
      <c r="V10" s="356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45</v>
      </c>
      <c r="W10" s="356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67</v>
      </c>
      <c r="X10" s="356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79</v>
      </c>
      <c r="Y10" s="356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628</v>
      </c>
      <c r="Z10" s="356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71</v>
      </c>
      <c r="AA10" s="356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68</v>
      </c>
      <c r="AB10" s="356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57</v>
      </c>
      <c r="AC10" s="356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147</v>
      </c>
      <c r="AD10" s="356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160</v>
      </c>
      <c r="AE10" s="356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30</v>
      </c>
      <c r="AF10" s="356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56</v>
      </c>
      <c r="AG10" s="356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52</v>
      </c>
      <c r="AH10" s="356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0</v>
      </c>
      <c r="AI10" s="356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356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36</v>
      </c>
      <c r="AK10" s="356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0</v>
      </c>
      <c r="AL10" s="356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0</v>
      </c>
      <c r="AM10" s="356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187</v>
      </c>
      <c r="AN10" s="356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16</v>
      </c>
      <c r="AO10" s="356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62</v>
      </c>
      <c r="AP10" s="356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27</v>
      </c>
      <c r="AQ10" s="356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24</v>
      </c>
      <c r="AR10" s="356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20</v>
      </c>
      <c r="AS10" s="356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6</v>
      </c>
      <c r="AT10" s="356">
        <f>IF(Config!$C$6=1,SUM(+Ene!AT10),IF(Config!$C$6=2,SUM(+Ene!AT10+Feb!AT10),IF(Config!$C$6=3,SUM(+Ene!AT10+Feb!AT10+Mar!AT10),IF(Config!$C$6=4,SUM(+Ene!AT10+Feb!AT10+Mar!AT10+Abr!AT10),IF(Config!$C$6=5,SUM(Ene!AT10+Feb!AT10+Mar!AT10+Abr!AT10+May!AT10),IF(Config!$C$6=6,SUM(+Ene!AT10+Feb!AT10+Mar!AT10+Abr!AT10+May!AT10+Jun!AT10),IF(Config!$C$6=7,SUM(Ene!AT10+Feb!AT10+Mar!AT10+Abr!AT10+May!AT10+Jun!AT10+Jul!AT10),IF(Config!$C$6=8,SUM(+Ene!AT10+Feb!AT10+Mar!AT10+Abr!AT10+May!AT10+Jun!AT10+Jul!AT10+Ago!AT10),IF(Config!$C$6=9,SUM(+Ene!AT10+Feb!AT10+Mar!AT10+Abr!AT10+May!AT10+Jun!AT10+Jul!AT10+Ago!AT10+Set!AT10),IF(Config!$C$6=10,SUM(+Ene!AT10+Feb!AT10+Mar!AT10+Abr!AT10+May!AT10+Jun!AT10+Jul!AT10+Ago!AT10+Set!AT10+Oct!AT10),IF(Config!$C$6=11,SUM(+Ene!AT10+Feb!AT10+Mar!AT10+Abr!AT10+May!AT10+Jun!AT10+Jul!AT10+Ago!AT10+Set!AT10+Oct!AT10+Nov!AT10),IF(Config!$C$6=12,SUM(+Ene!AT10+Feb!AT10+Mar!AT10+Abr!AT10+May!AT10+Jun!AT10+Jul!AT10+Ago!AT10+Set!AT10+Oct!AT10+Nov!AT10+Dic!AT10)))))))))))))</f>
        <v>3</v>
      </c>
      <c r="AU10" s="367">
        <f t="shared" si="8"/>
        <v>3198</v>
      </c>
      <c r="AV10" s="37">
        <f>SUM(D10)</f>
        <v>632</v>
      </c>
      <c r="AW10" s="37">
        <f t="shared" si="10"/>
        <v>0</v>
      </c>
      <c r="AX10" s="37">
        <f t="shared" si="11"/>
        <v>278</v>
      </c>
      <c r="AY10" s="37">
        <f t="shared" si="12"/>
        <v>317</v>
      </c>
      <c r="AZ10" s="37">
        <f>+SUM(T10:W10)</f>
        <v>242</v>
      </c>
      <c r="BA10" s="37">
        <f>+SUM(X10:AC10)</f>
        <v>1050</v>
      </c>
      <c r="BB10" s="37">
        <f>+SUM(AD10:AI10)</f>
        <v>298</v>
      </c>
      <c r="BC10" s="37">
        <f t="shared" si="16"/>
        <v>36</v>
      </c>
      <c r="BD10" s="38">
        <f>+SUM(AM10:AP10)</f>
        <v>292</v>
      </c>
      <c r="BE10" s="37">
        <f>+SUM(AQ10:AT10)</f>
        <v>53</v>
      </c>
      <c r="BF10" s="54">
        <f t="shared" si="6"/>
        <v>3198</v>
      </c>
      <c r="BG10" t="str">
        <f t="shared" si="7"/>
        <v>OK</v>
      </c>
    </row>
    <row r="11" spans="1:71" x14ac:dyDescent="0.25">
      <c r="A11" s="352">
        <v>8</v>
      </c>
      <c r="B11" s="355" t="s">
        <v>524</v>
      </c>
      <c r="C11" s="368" t="s">
        <v>506</v>
      </c>
      <c r="D11" s="356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0</v>
      </c>
      <c r="E11" s="356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356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0</v>
      </c>
      <c r="G11" s="356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71</v>
      </c>
      <c r="H11" s="356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356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4</v>
      </c>
      <c r="J11" s="356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356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356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356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356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356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356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0</v>
      </c>
      <c r="Q11" s="356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356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0</v>
      </c>
      <c r="S11" s="356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0</v>
      </c>
      <c r="T11" s="356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4</v>
      </c>
      <c r="U11" s="356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356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356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0</v>
      </c>
      <c r="X11" s="356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0</v>
      </c>
      <c r="Y11" s="356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22</v>
      </c>
      <c r="Z11" s="356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2</v>
      </c>
      <c r="AA11" s="356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356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356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0</v>
      </c>
      <c r="AD11" s="356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2</v>
      </c>
      <c r="AE11" s="356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356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356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356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0</v>
      </c>
      <c r="AI11" s="356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0</v>
      </c>
      <c r="AJ11" s="356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4</v>
      </c>
      <c r="AK11" s="356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356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0</v>
      </c>
      <c r="AM11" s="356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0</v>
      </c>
      <c r="AN11" s="356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356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356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356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4</v>
      </c>
      <c r="AR11" s="356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 s="356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0</v>
      </c>
      <c r="AT11" s="356">
        <f>IF(Config!$C$6=1,SUM(+Ene!AT11),IF(Config!$C$6=2,SUM(+Ene!AT11+Feb!AT11),IF(Config!$C$6=3,SUM(+Ene!AT11+Feb!AT11+Mar!AT11),IF(Config!$C$6=4,SUM(+Ene!AT11+Feb!AT11+Mar!AT11+Abr!AT11),IF(Config!$C$6=5,SUM(Ene!AT11+Feb!AT11+Mar!AT11+Abr!AT11+May!AT11),IF(Config!$C$6=6,SUM(+Ene!AT11+Feb!AT11+Mar!AT11+Abr!AT11+May!AT11+Jun!AT11),IF(Config!$C$6=7,SUM(Ene!AT11+Feb!AT11+Mar!AT11+Abr!AT11+May!AT11+Jun!AT11+Jul!AT11),IF(Config!$C$6=8,SUM(+Ene!AT11+Feb!AT11+Mar!AT11+Abr!AT11+May!AT11+Jun!AT11+Jul!AT11+Ago!AT11),IF(Config!$C$6=9,SUM(+Ene!AT11+Feb!AT11+Mar!AT11+Abr!AT11+May!AT11+Jun!AT11+Jul!AT11+Ago!AT11+Set!AT11),IF(Config!$C$6=10,SUM(+Ene!AT11+Feb!AT11+Mar!AT11+Abr!AT11+May!AT11+Jun!AT11+Jul!AT11+Ago!AT11+Set!AT11+Oct!AT11),IF(Config!$C$6=11,SUM(+Ene!AT11+Feb!AT11+Mar!AT11+Abr!AT11+May!AT11+Jun!AT11+Jul!AT11+Ago!AT11+Set!AT11+Oct!AT11+Nov!AT11),IF(Config!$C$6=12,SUM(+Ene!AT11+Feb!AT11+Mar!AT11+Abr!AT11+May!AT11+Jun!AT11+Jul!AT11+Ago!AT11+Set!AT11+Oct!AT11+Nov!AT11+Dic!AT11)))))))))))))</f>
        <v>0</v>
      </c>
      <c r="AU11" s="367">
        <f t="shared" si="8"/>
        <v>113</v>
      </c>
      <c r="AV11" s="37">
        <f t="shared" si="9"/>
        <v>0</v>
      </c>
      <c r="AW11" s="37">
        <f t="shared" si="10"/>
        <v>0</v>
      </c>
      <c r="AX11" s="37">
        <f t="shared" si="11"/>
        <v>75</v>
      </c>
      <c r="AY11" s="37">
        <f t="shared" si="12"/>
        <v>0</v>
      </c>
      <c r="AZ11" s="37">
        <f t="shared" si="13"/>
        <v>4</v>
      </c>
      <c r="BA11" s="37">
        <f t="shared" si="14"/>
        <v>24</v>
      </c>
      <c r="BB11" s="37">
        <f t="shared" si="15"/>
        <v>2</v>
      </c>
      <c r="BC11" s="37">
        <f t="shared" si="16"/>
        <v>4</v>
      </c>
      <c r="BD11" s="38">
        <f t="shared" si="17"/>
        <v>0</v>
      </c>
      <c r="BE11" s="37">
        <f t="shared" si="18"/>
        <v>4</v>
      </c>
      <c r="BF11" s="54">
        <f t="shared" si="6"/>
        <v>113</v>
      </c>
      <c r="BG11" t="str">
        <f t="shared" si="7"/>
        <v>OK</v>
      </c>
    </row>
    <row r="12" spans="1:71" x14ac:dyDescent="0.25">
      <c r="A12" s="352">
        <v>9</v>
      </c>
      <c r="B12" s="355" t="s">
        <v>514</v>
      </c>
      <c r="C12" s="368" t="s">
        <v>506</v>
      </c>
      <c r="D12" s="356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356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356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0</v>
      </c>
      <c r="G12" s="356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24</v>
      </c>
      <c r="H12" s="356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356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1</v>
      </c>
      <c r="J12" s="356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356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356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356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356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356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356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356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356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356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356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4</v>
      </c>
      <c r="U12" s="356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356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356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356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8</v>
      </c>
      <c r="Y12" s="356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22</v>
      </c>
      <c r="Z12" s="356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2</v>
      </c>
      <c r="AA12" s="356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356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356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0</v>
      </c>
      <c r="AD12" s="356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2</v>
      </c>
      <c r="AE12" s="356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356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356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356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356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356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4</v>
      </c>
      <c r="AK12" s="356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356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356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356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356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356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356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4</v>
      </c>
      <c r="AR12" s="356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356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 s="356">
        <f>IF(Config!$C$6=1,SUM(+Ene!AT12),IF(Config!$C$6=2,SUM(+Ene!AT12+Feb!AT12),IF(Config!$C$6=3,SUM(+Ene!AT12+Feb!AT12+Mar!AT12),IF(Config!$C$6=4,SUM(+Ene!AT12+Feb!AT12+Mar!AT12+Abr!AT12),IF(Config!$C$6=5,SUM(Ene!AT12+Feb!AT12+Mar!AT12+Abr!AT12+May!AT12),IF(Config!$C$6=6,SUM(+Ene!AT12+Feb!AT12+Mar!AT12+Abr!AT12+May!AT12+Jun!AT12),IF(Config!$C$6=7,SUM(Ene!AT12+Feb!AT12+Mar!AT12+Abr!AT12+May!AT12+Jun!AT12+Jul!AT12),IF(Config!$C$6=8,SUM(+Ene!AT12+Feb!AT12+Mar!AT12+Abr!AT12+May!AT12+Jun!AT12+Jul!AT12+Ago!AT12),IF(Config!$C$6=9,SUM(+Ene!AT12+Feb!AT12+Mar!AT12+Abr!AT12+May!AT12+Jun!AT12+Jul!AT12+Ago!AT12+Set!AT12),IF(Config!$C$6=10,SUM(+Ene!AT12+Feb!AT12+Mar!AT12+Abr!AT12+May!AT12+Jun!AT12+Jul!AT12+Ago!AT12+Set!AT12+Oct!AT12),IF(Config!$C$6=11,SUM(+Ene!AT12+Feb!AT12+Mar!AT12+Abr!AT12+May!AT12+Jun!AT12+Jul!AT12+Ago!AT12+Set!AT12+Oct!AT12+Nov!AT12),IF(Config!$C$6=12,SUM(+Ene!AT12+Feb!AT12+Mar!AT12+Abr!AT12+May!AT12+Jun!AT12+Jul!AT12+Ago!AT12+Set!AT12+Oct!AT12+Nov!AT12+Dic!AT12)))))))))))))</f>
        <v>0</v>
      </c>
      <c r="AU12" s="367">
        <f t="shared" si="8"/>
        <v>71</v>
      </c>
      <c r="AV12" s="37">
        <f t="shared" si="9"/>
        <v>0</v>
      </c>
      <c r="AW12" s="37">
        <f t="shared" si="10"/>
        <v>0</v>
      </c>
      <c r="AX12" s="37">
        <f t="shared" si="11"/>
        <v>25</v>
      </c>
      <c r="AY12" s="37">
        <f t="shared" si="12"/>
        <v>0</v>
      </c>
      <c r="AZ12" s="37">
        <f t="shared" si="13"/>
        <v>4</v>
      </c>
      <c r="BA12" s="37">
        <f t="shared" si="14"/>
        <v>32</v>
      </c>
      <c r="BB12" s="37">
        <f t="shared" si="15"/>
        <v>2</v>
      </c>
      <c r="BC12" s="37">
        <f t="shared" si="16"/>
        <v>4</v>
      </c>
      <c r="BD12" s="38">
        <f t="shared" si="17"/>
        <v>0</v>
      </c>
      <c r="BE12" s="37">
        <f t="shared" si="18"/>
        <v>4</v>
      </c>
      <c r="BF12" s="54">
        <f t="shared" si="6"/>
        <v>71</v>
      </c>
      <c r="BG12" t="str">
        <f t="shared" si="7"/>
        <v>OK</v>
      </c>
    </row>
    <row r="13" spans="1:71" x14ac:dyDescent="0.25">
      <c r="A13" s="352">
        <v>10</v>
      </c>
      <c r="B13" s="355" t="s">
        <v>513</v>
      </c>
      <c r="C13" s="368" t="s">
        <v>506</v>
      </c>
      <c r="D13" s="356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11</v>
      </c>
      <c r="E13" s="356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356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0</v>
      </c>
      <c r="G13" s="356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13</v>
      </c>
      <c r="H13" s="356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356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1</v>
      </c>
      <c r="J13" s="356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356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356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356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356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356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356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0</v>
      </c>
      <c r="Q13" s="356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356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356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0</v>
      </c>
      <c r="T13" s="356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1</v>
      </c>
      <c r="U13" s="356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356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356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1</v>
      </c>
      <c r="X13" s="356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0</v>
      </c>
      <c r="Y13" s="356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6</v>
      </c>
      <c r="Z13" s="356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1</v>
      </c>
      <c r="AA13" s="356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356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356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0</v>
      </c>
      <c r="AD13" s="356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356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0</v>
      </c>
      <c r="AF13" s="356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356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356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0</v>
      </c>
      <c r="AI13" s="356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356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1</v>
      </c>
      <c r="AK13" s="356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0</v>
      </c>
      <c r="AL13" s="356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356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356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356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356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356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356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 s="356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 s="356">
        <f>IF(Config!$C$6=1,SUM(+Ene!AT13),IF(Config!$C$6=2,SUM(+Ene!AT13+Feb!AT13),IF(Config!$C$6=3,SUM(+Ene!AT13+Feb!AT13+Mar!AT13),IF(Config!$C$6=4,SUM(+Ene!AT13+Feb!AT13+Mar!AT13+Abr!AT13),IF(Config!$C$6=5,SUM(Ene!AT13+Feb!AT13+Mar!AT13+Abr!AT13+May!AT13),IF(Config!$C$6=6,SUM(+Ene!AT13+Feb!AT13+Mar!AT13+Abr!AT13+May!AT13+Jun!AT13),IF(Config!$C$6=7,SUM(Ene!AT13+Feb!AT13+Mar!AT13+Abr!AT13+May!AT13+Jun!AT13+Jul!AT13),IF(Config!$C$6=8,SUM(+Ene!AT13+Feb!AT13+Mar!AT13+Abr!AT13+May!AT13+Jun!AT13+Jul!AT13+Ago!AT13),IF(Config!$C$6=9,SUM(+Ene!AT13+Feb!AT13+Mar!AT13+Abr!AT13+May!AT13+Jun!AT13+Jul!AT13+Ago!AT13+Set!AT13),IF(Config!$C$6=10,SUM(+Ene!AT13+Feb!AT13+Mar!AT13+Abr!AT13+May!AT13+Jun!AT13+Jul!AT13+Ago!AT13+Set!AT13+Oct!AT13),IF(Config!$C$6=11,SUM(+Ene!AT13+Feb!AT13+Mar!AT13+Abr!AT13+May!AT13+Jun!AT13+Jul!AT13+Ago!AT13+Set!AT13+Oct!AT13+Nov!AT13),IF(Config!$C$6=12,SUM(+Ene!AT13+Feb!AT13+Mar!AT13+Abr!AT13+May!AT13+Jun!AT13+Jul!AT13+Ago!AT13+Set!AT13+Oct!AT13+Nov!AT13+Dic!AT13)))))))))))))</f>
        <v>0</v>
      </c>
      <c r="AU13" s="367">
        <f t="shared" si="8"/>
        <v>35</v>
      </c>
      <c r="AV13" s="37">
        <f t="shared" si="9"/>
        <v>11</v>
      </c>
      <c r="AW13" s="37">
        <f t="shared" si="10"/>
        <v>0</v>
      </c>
      <c r="AX13" s="37">
        <f t="shared" si="11"/>
        <v>14</v>
      </c>
      <c r="AY13" s="37">
        <f t="shared" si="12"/>
        <v>0</v>
      </c>
      <c r="AZ13" s="37">
        <f t="shared" si="13"/>
        <v>2</v>
      </c>
      <c r="BA13" s="37">
        <f t="shared" si="14"/>
        <v>7</v>
      </c>
      <c r="BB13" s="37">
        <f t="shared" si="15"/>
        <v>0</v>
      </c>
      <c r="BC13" s="37">
        <f t="shared" si="16"/>
        <v>1</v>
      </c>
      <c r="BD13" s="38">
        <f t="shared" si="17"/>
        <v>0</v>
      </c>
      <c r="BE13" s="37">
        <f t="shared" si="18"/>
        <v>0</v>
      </c>
      <c r="BF13" s="54">
        <f t="shared" si="6"/>
        <v>35</v>
      </c>
      <c r="BG13" t="str">
        <f t="shared" si="7"/>
        <v>OK</v>
      </c>
    </row>
    <row r="14" spans="1:71" x14ac:dyDescent="0.25">
      <c r="A14" s="352">
        <v>11</v>
      </c>
      <c r="B14" s="355" t="s">
        <v>515</v>
      </c>
      <c r="C14" s="368" t="s">
        <v>506</v>
      </c>
      <c r="D14" s="356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4</v>
      </c>
      <c r="E14" s="356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356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0</v>
      </c>
      <c r="G14" s="356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12</v>
      </c>
      <c r="H14" s="356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356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1</v>
      </c>
      <c r="J14" s="356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356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356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356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356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356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0</v>
      </c>
      <c r="P14" s="356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0</v>
      </c>
      <c r="Q14" s="356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356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0</v>
      </c>
      <c r="S14" s="356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0</v>
      </c>
      <c r="T14" s="356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1</v>
      </c>
      <c r="U14" s="356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356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356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2</v>
      </c>
      <c r="X14" s="356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0</v>
      </c>
      <c r="Y14" s="356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6</v>
      </c>
      <c r="Z14" s="356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1</v>
      </c>
      <c r="AA14" s="356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356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356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0</v>
      </c>
      <c r="AD14" s="356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2</v>
      </c>
      <c r="AE14" s="356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0</v>
      </c>
      <c r="AF14" s="356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356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2</v>
      </c>
      <c r="AH14" s="356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356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0</v>
      </c>
      <c r="AJ14" s="356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2</v>
      </c>
      <c r="AK14" s="356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356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0</v>
      </c>
      <c r="AM14" s="356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356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356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356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0</v>
      </c>
      <c r="AQ14" s="356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2</v>
      </c>
      <c r="AR14" s="356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356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 s="356">
        <f>IF(Config!$C$6=1,SUM(+Ene!AT14),IF(Config!$C$6=2,SUM(+Ene!AT14+Feb!AT14),IF(Config!$C$6=3,SUM(+Ene!AT14+Feb!AT14+Mar!AT14),IF(Config!$C$6=4,SUM(+Ene!AT14+Feb!AT14+Mar!AT14+Abr!AT14),IF(Config!$C$6=5,SUM(Ene!AT14+Feb!AT14+Mar!AT14+Abr!AT14+May!AT14),IF(Config!$C$6=6,SUM(+Ene!AT14+Feb!AT14+Mar!AT14+Abr!AT14+May!AT14+Jun!AT14),IF(Config!$C$6=7,SUM(Ene!AT14+Feb!AT14+Mar!AT14+Abr!AT14+May!AT14+Jun!AT14+Jul!AT14),IF(Config!$C$6=8,SUM(+Ene!AT14+Feb!AT14+Mar!AT14+Abr!AT14+May!AT14+Jun!AT14+Jul!AT14+Ago!AT14),IF(Config!$C$6=9,SUM(+Ene!AT14+Feb!AT14+Mar!AT14+Abr!AT14+May!AT14+Jun!AT14+Jul!AT14+Ago!AT14+Set!AT14),IF(Config!$C$6=10,SUM(+Ene!AT14+Feb!AT14+Mar!AT14+Abr!AT14+May!AT14+Jun!AT14+Jul!AT14+Ago!AT14+Set!AT14+Oct!AT14),IF(Config!$C$6=11,SUM(+Ene!AT14+Feb!AT14+Mar!AT14+Abr!AT14+May!AT14+Jun!AT14+Jul!AT14+Ago!AT14+Set!AT14+Oct!AT14+Nov!AT14),IF(Config!$C$6=12,SUM(+Ene!AT14+Feb!AT14+Mar!AT14+Abr!AT14+May!AT14+Jun!AT14+Jul!AT14+Ago!AT14+Set!AT14+Oct!AT14+Nov!AT14+Dic!AT14)))))))))))))</f>
        <v>0</v>
      </c>
      <c r="AU14" s="367">
        <f t="shared" si="8"/>
        <v>35</v>
      </c>
      <c r="AV14" s="37">
        <f t="shared" si="9"/>
        <v>4</v>
      </c>
      <c r="AW14" s="37">
        <f t="shared" si="10"/>
        <v>0</v>
      </c>
      <c r="AX14" s="37">
        <f t="shared" si="11"/>
        <v>13</v>
      </c>
      <c r="AY14" s="37">
        <f t="shared" si="12"/>
        <v>0</v>
      </c>
      <c r="AZ14" s="37">
        <f t="shared" si="13"/>
        <v>3</v>
      </c>
      <c r="BA14" s="37">
        <f t="shared" si="14"/>
        <v>7</v>
      </c>
      <c r="BB14" s="37">
        <f t="shared" si="15"/>
        <v>4</v>
      </c>
      <c r="BC14" s="37">
        <f t="shared" si="16"/>
        <v>2</v>
      </c>
      <c r="BD14" s="38">
        <f t="shared" si="17"/>
        <v>0</v>
      </c>
      <c r="BE14" s="37">
        <f t="shared" si="18"/>
        <v>2</v>
      </c>
      <c r="BF14" s="54">
        <f t="shared" si="6"/>
        <v>35</v>
      </c>
      <c r="BG14" t="str">
        <f t="shared" si="7"/>
        <v>OK</v>
      </c>
    </row>
    <row r="15" spans="1:71" x14ac:dyDescent="0.25">
      <c r="A15" s="352">
        <v>12</v>
      </c>
      <c r="B15" s="355" t="s">
        <v>529</v>
      </c>
      <c r="C15" s="370" t="s">
        <v>144</v>
      </c>
      <c r="D15" s="356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963</v>
      </c>
      <c r="E15" s="356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356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0</v>
      </c>
      <c r="G15" s="356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1571</v>
      </c>
      <c r="H15" s="356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23</v>
      </c>
      <c r="I15" s="356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61</v>
      </c>
      <c r="J15" s="356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48</v>
      </c>
      <c r="K15" s="356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186</v>
      </c>
      <c r="L15" s="356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21</v>
      </c>
      <c r="M15" s="356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35</v>
      </c>
      <c r="N15" s="356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40</v>
      </c>
      <c r="O15" s="356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73</v>
      </c>
      <c r="P15" s="356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336</v>
      </c>
      <c r="Q15" s="356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241</v>
      </c>
      <c r="R15" s="356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46</v>
      </c>
      <c r="S15" s="356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75</v>
      </c>
      <c r="T15" s="356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149</v>
      </c>
      <c r="U15" s="356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44</v>
      </c>
      <c r="V15" s="356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52</v>
      </c>
      <c r="W15" s="356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98</v>
      </c>
      <c r="X15" s="356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58</v>
      </c>
      <c r="Y15" s="356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263</v>
      </c>
      <c r="Z15" s="356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31</v>
      </c>
      <c r="AA15" s="356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67</v>
      </c>
      <c r="AB15" s="356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43</v>
      </c>
      <c r="AC15" s="356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164</v>
      </c>
      <c r="AD15" s="356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196</v>
      </c>
      <c r="AE15" s="356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53</v>
      </c>
      <c r="AF15" s="356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152</v>
      </c>
      <c r="AG15" s="356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93</v>
      </c>
      <c r="AH15" s="356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104</v>
      </c>
      <c r="AI15" s="356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0</v>
      </c>
      <c r="AJ15" s="356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174</v>
      </c>
      <c r="AK15" s="356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12</v>
      </c>
      <c r="AL15" s="356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33</v>
      </c>
      <c r="AM15" s="356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255</v>
      </c>
      <c r="AN15" s="356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25</v>
      </c>
      <c r="AO15" s="356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42</v>
      </c>
      <c r="AP15" s="356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43</v>
      </c>
      <c r="AQ15" s="356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83</v>
      </c>
      <c r="AR15" s="356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6</v>
      </c>
      <c r="AS15" s="356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21</v>
      </c>
      <c r="AT15" s="356">
        <f>IF(Config!$C$6=1,SUM(+Ene!AT15),IF(Config!$C$6=2,SUM(+Ene!AT15+Feb!AT15),IF(Config!$C$6=3,SUM(+Ene!AT15+Feb!AT15+Mar!AT15),IF(Config!$C$6=4,SUM(+Ene!AT15+Feb!AT15+Mar!AT15+Abr!AT15),IF(Config!$C$6=5,SUM(Ene!AT15+Feb!AT15+Mar!AT15+Abr!AT15+May!AT15),IF(Config!$C$6=6,SUM(+Ene!AT15+Feb!AT15+Mar!AT15+Abr!AT15+May!AT15+Jun!AT15),IF(Config!$C$6=7,SUM(Ene!AT15+Feb!AT15+Mar!AT15+Abr!AT15+May!AT15+Jun!AT15+Jul!AT15),IF(Config!$C$6=8,SUM(+Ene!AT15+Feb!AT15+Mar!AT15+Abr!AT15+May!AT15+Jun!AT15+Jul!AT15+Ago!AT15),IF(Config!$C$6=9,SUM(+Ene!AT15+Feb!AT15+Mar!AT15+Abr!AT15+May!AT15+Jun!AT15+Jul!AT15+Ago!AT15+Set!AT15),IF(Config!$C$6=10,SUM(+Ene!AT15+Feb!AT15+Mar!AT15+Abr!AT15+May!AT15+Jun!AT15+Jul!AT15+Ago!AT15+Set!AT15+Oct!AT15),IF(Config!$C$6=11,SUM(+Ene!AT15+Feb!AT15+Mar!AT15+Abr!AT15+May!AT15+Jun!AT15+Jul!AT15+Ago!AT15+Set!AT15+Oct!AT15+Nov!AT15),IF(Config!$C$6=12,SUM(+Ene!AT15+Feb!AT15+Mar!AT15+Abr!AT15+May!AT15+Jun!AT15+Jul!AT15+Ago!AT15+Set!AT15+Oct!AT15+Nov!AT15+Dic!AT15)))))))))))))</f>
        <v>8</v>
      </c>
      <c r="AU15" s="367">
        <f t="shared" si="8"/>
        <v>5988</v>
      </c>
      <c r="AV15" s="37">
        <f t="shared" si="9"/>
        <v>963</v>
      </c>
      <c r="AW15" s="37">
        <f t="shared" si="10"/>
        <v>0</v>
      </c>
      <c r="AX15" s="37">
        <f t="shared" si="11"/>
        <v>2394</v>
      </c>
      <c r="AY15" s="37">
        <f t="shared" si="12"/>
        <v>362</v>
      </c>
      <c r="AZ15" s="37">
        <f t="shared" si="13"/>
        <v>343</v>
      </c>
      <c r="BA15" s="37">
        <f t="shared" si="14"/>
        <v>626</v>
      </c>
      <c r="BB15" s="37">
        <f t="shared" si="15"/>
        <v>598</v>
      </c>
      <c r="BC15" s="37">
        <f t="shared" si="16"/>
        <v>219</v>
      </c>
      <c r="BD15" s="38">
        <f t="shared" si="17"/>
        <v>365</v>
      </c>
      <c r="BE15" s="37">
        <f t="shared" si="18"/>
        <v>118</v>
      </c>
      <c r="BF15" s="54">
        <f t="shared" si="6"/>
        <v>5988</v>
      </c>
      <c r="BG15" t="str">
        <f t="shared" si="7"/>
        <v>OK</v>
      </c>
    </row>
    <row r="16" spans="1:71" x14ac:dyDescent="0.25">
      <c r="A16" s="352">
        <v>13</v>
      </c>
      <c r="B16" s="355" t="s">
        <v>530</v>
      </c>
      <c r="C16" s="370" t="s">
        <v>144</v>
      </c>
      <c r="D16" s="356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820</v>
      </c>
      <c r="E16" s="356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356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0</v>
      </c>
      <c r="G16" s="356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1530</v>
      </c>
      <c r="H16" s="356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22</v>
      </c>
      <c r="I16" s="356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48</v>
      </c>
      <c r="J16" s="356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46</v>
      </c>
      <c r="K16" s="356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169</v>
      </c>
      <c r="L16" s="356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17</v>
      </c>
      <c r="M16" s="356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35</v>
      </c>
      <c r="N16" s="356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40</v>
      </c>
      <c r="O16" s="356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72</v>
      </c>
      <c r="P16" s="356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308</v>
      </c>
      <c r="Q16" s="356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240</v>
      </c>
      <c r="R16" s="356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46</v>
      </c>
      <c r="S16" s="356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75</v>
      </c>
      <c r="T16" s="356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108</v>
      </c>
      <c r="U16" s="356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40</v>
      </c>
      <c r="V16" s="356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52</v>
      </c>
      <c r="W16" s="356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97</v>
      </c>
      <c r="X16" s="356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58</v>
      </c>
      <c r="Y16" s="356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260</v>
      </c>
      <c r="Z16" s="356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31</v>
      </c>
      <c r="AA16" s="356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66</v>
      </c>
      <c r="AB16" s="356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43</v>
      </c>
      <c r="AC16" s="356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164</v>
      </c>
      <c r="AD16" s="356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193</v>
      </c>
      <c r="AE16" s="356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53</v>
      </c>
      <c r="AF16" s="356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152</v>
      </c>
      <c r="AG16" s="356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90</v>
      </c>
      <c r="AH16" s="356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104</v>
      </c>
      <c r="AI16" s="356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356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174</v>
      </c>
      <c r="AK16" s="356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12</v>
      </c>
      <c r="AL16" s="356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33</v>
      </c>
      <c r="AM16" s="356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248</v>
      </c>
      <c r="AN16" s="356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25</v>
      </c>
      <c r="AO16" s="356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40</v>
      </c>
      <c r="AP16" s="356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41</v>
      </c>
      <c r="AQ16" s="356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73</v>
      </c>
      <c r="AR16" s="356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6</v>
      </c>
      <c r="AS16" s="356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21</v>
      </c>
      <c r="AT16" s="356">
        <f>IF(Config!$C$6=1,SUM(+Ene!AT16),IF(Config!$C$6=2,SUM(+Ene!AT16+Feb!AT16),IF(Config!$C$6=3,SUM(+Ene!AT16+Feb!AT16+Mar!AT16),IF(Config!$C$6=4,SUM(+Ene!AT16+Feb!AT16+Mar!AT16+Abr!AT16),IF(Config!$C$6=5,SUM(Ene!AT16+Feb!AT16+Mar!AT16+Abr!AT16+May!AT16),IF(Config!$C$6=6,SUM(+Ene!AT16+Feb!AT16+Mar!AT16+Abr!AT16+May!AT16+Jun!AT16),IF(Config!$C$6=7,SUM(Ene!AT16+Feb!AT16+Mar!AT16+Abr!AT16+May!AT16+Jun!AT16+Jul!AT16),IF(Config!$C$6=8,SUM(+Ene!AT16+Feb!AT16+Mar!AT16+Abr!AT16+May!AT16+Jun!AT16+Jul!AT16+Ago!AT16),IF(Config!$C$6=9,SUM(+Ene!AT16+Feb!AT16+Mar!AT16+Abr!AT16+May!AT16+Jun!AT16+Jul!AT16+Ago!AT16+Set!AT16),IF(Config!$C$6=10,SUM(+Ene!AT16+Feb!AT16+Mar!AT16+Abr!AT16+May!AT16+Jun!AT16+Jul!AT16+Ago!AT16+Set!AT16+Oct!AT16),IF(Config!$C$6=11,SUM(+Ene!AT16+Feb!AT16+Mar!AT16+Abr!AT16+May!AT16+Jun!AT16+Jul!AT16+Ago!AT16+Set!AT16+Oct!AT16+Nov!AT16),IF(Config!$C$6=12,SUM(+Ene!AT16+Feb!AT16+Mar!AT16+Abr!AT16+May!AT16+Jun!AT16+Jul!AT16+Ago!AT16+Set!AT16+Oct!AT16+Nov!AT16+Dic!AT16)))))))))))))</f>
        <v>3</v>
      </c>
      <c r="AU16" s="367">
        <f t="shared" si="8"/>
        <v>5655</v>
      </c>
      <c r="AV16" s="37">
        <f t="shared" si="9"/>
        <v>820</v>
      </c>
      <c r="AW16" s="37">
        <f t="shared" si="10"/>
        <v>0</v>
      </c>
      <c r="AX16" s="37">
        <f t="shared" si="11"/>
        <v>2287</v>
      </c>
      <c r="AY16" s="37">
        <f t="shared" si="12"/>
        <v>361</v>
      </c>
      <c r="AZ16" s="37">
        <f t="shared" si="13"/>
        <v>297</v>
      </c>
      <c r="BA16" s="37">
        <f t="shared" si="14"/>
        <v>622</v>
      </c>
      <c r="BB16" s="37">
        <f t="shared" si="15"/>
        <v>592</v>
      </c>
      <c r="BC16" s="37">
        <f t="shared" si="16"/>
        <v>219</v>
      </c>
      <c r="BD16" s="38">
        <f t="shared" si="17"/>
        <v>354</v>
      </c>
      <c r="BE16" s="37">
        <f t="shared" si="18"/>
        <v>103</v>
      </c>
      <c r="BF16" s="54">
        <f t="shared" si="6"/>
        <v>5655</v>
      </c>
      <c r="BG16" t="str">
        <f t="shared" si="7"/>
        <v>OK</v>
      </c>
    </row>
    <row r="17" spans="1:64" x14ac:dyDescent="0.25">
      <c r="A17" s="352">
        <v>14</v>
      </c>
      <c r="B17" s="355" t="s">
        <v>528</v>
      </c>
      <c r="C17" s="370" t="s">
        <v>144</v>
      </c>
      <c r="D17" s="356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2</v>
      </c>
      <c r="E17" s="356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356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0</v>
      </c>
      <c r="G17" s="356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1</v>
      </c>
      <c r="H17" s="356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356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356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356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356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356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356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356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0</v>
      </c>
      <c r="P17" s="356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0</v>
      </c>
      <c r="Q17" s="356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356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0</v>
      </c>
      <c r="S17" s="356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0</v>
      </c>
      <c r="T17" s="356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356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356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356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356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0</v>
      </c>
      <c r="Y17" s="356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3</v>
      </c>
      <c r="Z17" s="356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356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356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0</v>
      </c>
      <c r="AC17" s="356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0</v>
      </c>
      <c r="AD17" s="356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1</v>
      </c>
      <c r="AE17" s="356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356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356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356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356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0</v>
      </c>
      <c r="AJ17" s="356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356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356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0</v>
      </c>
      <c r="AM17" s="356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3</v>
      </c>
      <c r="AN17" s="356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356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356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356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356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 s="356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0</v>
      </c>
      <c r="AT17" s="356">
        <f>IF(Config!$C$6=1,SUM(+Ene!AT17),IF(Config!$C$6=2,SUM(+Ene!AT17+Feb!AT17),IF(Config!$C$6=3,SUM(+Ene!AT17+Feb!AT17+Mar!AT17),IF(Config!$C$6=4,SUM(+Ene!AT17+Feb!AT17+Mar!AT17+Abr!AT17),IF(Config!$C$6=5,SUM(Ene!AT17+Feb!AT17+Mar!AT17+Abr!AT17+May!AT17),IF(Config!$C$6=6,SUM(+Ene!AT17+Feb!AT17+Mar!AT17+Abr!AT17+May!AT17+Jun!AT17),IF(Config!$C$6=7,SUM(Ene!AT17+Feb!AT17+Mar!AT17+Abr!AT17+May!AT17+Jun!AT17+Jul!AT17),IF(Config!$C$6=8,SUM(+Ene!AT17+Feb!AT17+Mar!AT17+Abr!AT17+May!AT17+Jun!AT17+Jul!AT17+Ago!AT17),IF(Config!$C$6=9,SUM(+Ene!AT17+Feb!AT17+Mar!AT17+Abr!AT17+May!AT17+Jun!AT17+Jul!AT17+Ago!AT17+Set!AT17),IF(Config!$C$6=10,SUM(+Ene!AT17+Feb!AT17+Mar!AT17+Abr!AT17+May!AT17+Jun!AT17+Jul!AT17+Ago!AT17+Set!AT17+Oct!AT17),IF(Config!$C$6=11,SUM(+Ene!AT17+Feb!AT17+Mar!AT17+Abr!AT17+May!AT17+Jun!AT17+Jul!AT17+Ago!AT17+Set!AT17+Oct!AT17+Nov!AT17),IF(Config!$C$6=12,SUM(+Ene!AT17+Feb!AT17+Mar!AT17+Abr!AT17+May!AT17+Jun!AT17+Jul!AT17+Ago!AT17+Set!AT17+Oct!AT17+Nov!AT17+Dic!AT17)))))))))))))</f>
        <v>0</v>
      </c>
      <c r="AU17" s="367">
        <f t="shared" si="8"/>
        <v>10</v>
      </c>
      <c r="AV17" s="37">
        <f t="shared" si="9"/>
        <v>2</v>
      </c>
      <c r="AW17" s="37">
        <f t="shared" si="10"/>
        <v>0</v>
      </c>
      <c r="AX17" s="37">
        <f t="shared" si="11"/>
        <v>1</v>
      </c>
      <c r="AY17" s="37">
        <f t="shared" si="12"/>
        <v>0</v>
      </c>
      <c r="AZ17" s="37">
        <f t="shared" si="13"/>
        <v>0</v>
      </c>
      <c r="BA17" s="37">
        <f t="shared" si="14"/>
        <v>3</v>
      </c>
      <c r="BB17" s="37">
        <f t="shared" si="15"/>
        <v>1</v>
      </c>
      <c r="BC17" s="37">
        <f t="shared" si="16"/>
        <v>0</v>
      </c>
      <c r="BD17" s="38">
        <f t="shared" si="17"/>
        <v>3</v>
      </c>
      <c r="BE17" s="37">
        <f t="shared" si="18"/>
        <v>0</v>
      </c>
      <c r="BF17" s="54">
        <f t="shared" si="6"/>
        <v>10</v>
      </c>
      <c r="BG17" t="str">
        <f t="shared" si="7"/>
        <v>OK</v>
      </c>
    </row>
    <row r="18" spans="1:64" x14ac:dyDescent="0.25">
      <c r="A18" s="352">
        <v>15</v>
      </c>
      <c r="B18" s="355" t="s">
        <v>531</v>
      </c>
      <c r="C18" s="370" t="s">
        <v>144</v>
      </c>
      <c r="D18" s="356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0</v>
      </c>
      <c r="E18" s="356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356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0</v>
      </c>
      <c r="G18" s="356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356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356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356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356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356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356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356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356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356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356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356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356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0</v>
      </c>
      <c r="T18" s="356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356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356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356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356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0</v>
      </c>
      <c r="Y18" s="356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3</v>
      </c>
      <c r="Z18" s="356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356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356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356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356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1</v>
      </c>
      <c r="AE18" s="356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356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356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356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356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356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356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356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356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3</v>
      </c>
      <c r="AN18" s="356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356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356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356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356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356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 s="356">
        <f>IF(Config!$C$6=1,SUM(+Ene!AT18),IF(Config!$C$6=2,SUM(+Ene!AT18+Feb!AT18),IF(Config!$C$6=3,SUM(+Ene!AT18+Feb!AT18+Mar!AT18),IF(Config!$C$6=4,SUM(+Ene!AT18+Feb!AT18+Mar!AT18+Abr!AT18),IF(Config!$C$6=5,SUM(Ene!AT18+Feb!AT18+Mar!AT18+Abr!AT18+May!AT18),IF(Config!$C$6=6,SUM(+Ene!AT18+Feb!AT18+Mar!AT18+Abr!AT18+May!AT18+Jun!AT18),IF(Config!$C$6=7,SUM(Ene!AT18+Feb!AT18+Mar!AT18+Abr!AT18+May!AT18+Jun!AT18+Jul!AT18),IF(Config!$C$6=8,SUM(+Ene!AT18+Feb!AT18+Mar!AT18+Abr!AT18+May!AT18+Jun!AT18+Jul!AT18+Ago!AT18),IF(Config!$C$6=9,SUM(+Ene!AT18+Feb!AT18+Mar!AT18+Abr!AT18+May!AT18+Jun!AT18+Jul!AT18+Ago!AT18+Set!AT18),IF(Config!$C$6=10,SUM(+Ene!AT18+Feb!AT18+Mar!AT18+Abr!AT18+May!AT18+Jun!AT18+Jul!AT18+Ago!AT18+Set!AT18+Oct!AT18),IF(Config!$C$6=11,SUM(+Ene!AT18+Feb!AT18+Mar!AT18+Abr!AT18+May!AT18+Jun!AT18+Jul!AT18+Ago!AT18+Set!AT18+Oct!AT18+Nov!AT18),IF(Config!$C$6=12,SUM(+Ene!AT18+Feb!AT18+Mar!AT18+Abr!AT18+May!AT18+Jun!AT18+Jul!AT18+Ago!AT18+Set!AT18+Oct!AT18+Nov!AT18+Dic!AT18)))))))))))))</f>
        <v>0</v>
      </c>
      <c r="AU18" s="367">
        <f t="shared" si="8"/>
        <v>7</v>
      </c>
      <c r="AV18" s="37">
        <f t="shared" si="9"/>
        <v>0</v>
      </c>
      <c r="AW18" s="37">
        <f t="shared" si="10"/>
        <v>0</v>
      </c>
      <c r="AX18" s="37">
        <f t="shared" si="11"/>
        <v>0</v>
      </c>
      <c r="AY18" s="37">
        <f t="shared" si="12"/>
        <v>0</v>
      </c>
      <c r="AZ18" s="37">
        <f t="shared" si="13"/>
        <v>0</v>
      </c>
      <c r="BA18" s="37">
        <f t="shared" si="14"/>
        <v>3</v>
      </c>
      <c r="BB18" s="37">
        <f t="shared" si="15"/>
        <v>1</v>
      </c>
      <c r="BC18" s="37">
        <f t="shared" si="16"/>
        <v>0</v>
      </c>
      <c r="BD18" s="38">
        <f t="shared" si="17"/>
        <v>3</v>
      </c>
      <c r="BE18" s="37">
        <f t="shared" si="18"/>
        <v>0</v>
      </c>
      <c r="BF18" s="54">
        <f t="shared" si="6"/>
        <v>7</v>
      </c>
      <c r="BG18" t="str">
        <f t="shared" si="7"/>
        <v>OK</v>
      </c>
    </row>
    <row r="19" spans="1:64" x14ac:dyDescent="0.25">
      <c r="A19" s="352">
        <v>16</v>
      </c>
      <c r="B19" s="355" t="s">
        <v>480</v>
      </c>
      <c r="C19" s="370" t="s">
        <v>144</v>
      </c>
      <c r="D19" s="356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17</v>
      </c>
      <c r="E19" s="356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356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0</v>
      </c>
      <c r="G19" s="356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8</v>
      </c>
      <c r="H19" s="356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356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356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356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356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356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356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356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0</v>
      </c>
      <c r="P19" s="356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1</v>
      </c>
      <c r="Q19" s="356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356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0</v>
      </c>
      <c r="S19" s="356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0</v>
      </c>
      <c r="T19" s="356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356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356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356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356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0</v>
      </c>
      <c r="Y19" s="356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356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356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356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356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0</v>
      </c>
      <c r="AD19" s="356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1</v>
      </c>
      <c r="AE19" s="356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356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356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356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356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0</v>
      </c>
      <c r="AJ19" s="356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356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356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0</v>
      </c>
      <c r="AM19" s="356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356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356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356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0</v>
      </c>
      <c r="AQ19" s="356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356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356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 s="356">
        <f>IF(Config!$C$6=1,SUM(+Ene!AT19),IF(Config!$C$6=2,SUM(+Ene!AT19+Feb!AT19),IF(Config!$C$6=3,SUM(+Ene!AT19+Feb!AT19+Mar!AT19),IF(Config!$C$6=4,SUM(+Ene!AT19+Feb!AT19+Mar!AT19+Abr!AT19),IF(Config!$C$6=5,SUM(Ene!AT19+Feb!AT19+Mar!AT19+Abr!AT19+May!AT19),IF(Config!$C$6=6,SUM(+Ene!AT19+Feb!AT19+Mar!AT19+Abr!AT19+May!AT19+Jun!AT19),IF(Config!$C$6=7,SUM(Ene!AT19+Feb!AT19+Mar!AT19+Abr!AT19+May!AT19+Jun!AT19+Jul!AT19),IF(Config!$C$6=8,SUM(+Ene!AT19+Feb!AT19+Mar!AT19+Abr!AT19+May!AT19+Jun!AT19+Jul!AT19+Ago!AT19),IF(Config!$C$6=9,SUM(+Ene!AT19+Feb!AT19+Mar!AT19+Abr!AT19+May!AT19+Jun!AT19+Jul!AT19+Ago!AT19+Set!AT19),IF(Config!$C$6=10,SUM(+Ene!AT19+Feb!AT19+Mar!AT19+Abr!AT19+May!AT19+Jun!AT19+Jul!AT19+Ago!AT19+Set!AT19+Oct!AT19),IF(Config!$C$6=11,SUM(+Ene!AT19+Feb!AT19+Mar!AT19+Abr!AT19+May!AT19+Jun!AT19+Jul!AT19+Ago!AT19+Set!AT19+Oct!AT19+Nov!AT19),IF(Config!$C$6=12,SUM(+Ene!AT19+Feb!AT19+Mar!AT19+Abr!AT19+May!AT19+Jun!AT19+Jul!AT19+Ago!AT19+Set!AT19+Oct!AT19+Nov!AT19+Dic!AT19)))))))))))))</f>
        <v>0</v>
      </c>
      <c r="AU19" s="367">
        <f t="shared" si="8"/>
        <v>27</v>
      </c>
      <c r="AV19" s="37">
        <f t="shared" si="9"/>
        <v>17</v>
      </c>
      <c r="AW19" s="37">
        <f t="shared" si="10"/>
        <v>0</v>
      </c>
      <c r="AX19" s="37">
        <f t="shared" si="11"/>
        <v>9</v>
      </c>
      <c r="AY19" s="37">
        <f t="shared" si="12"/>
        <v>0</v>
      </c>
      <c r="AZ19" s="37">
        <f t="shared" si="13"/>
        <v>0</v>
      </c>
      <c r="BA19" s="37">
        <f t="shared" si="14"/>
        <v>0</v>
      </c>
      <c r="BB19" s="37">
        <f t="shared" si="15"/>
        <v>1</v>
      </c>
      <c r="BC19" s="37">
        <f t="shared" si="16"/>
        <v>0</v>
      </c>
      <c r="BD19" s="38">
        <f t="shared" si="17"/>
        <v>0</v>
      </c>
      <c r="BE19" s="37">
        <f t="shared" si="18"/>
        <v>0</v>
      </c>
      <c r="BF19" s="54">
        <f t="shared" si="6"/>
        <v>27</v>
      </c>
      <c r="BG19" t="str">
        <f t="shared" si="7"/>
        <v>OK</v>
      </c>
    </row>
    <row r="20" spans="1:64" ht="45" x14ac:dyDescent="0.25">
      <c r="A20" s="352">
        <v>17</v>
      </c>
      <c r="B20" s="355" t="s">
        <v>626</v>
      </c>
      <c r="C20" s="361" t="s">
        <v>710</v>
      </c>
      <c r="D20" s="356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0</v>
      </c>
      <c r="E20" s="356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356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0</v>
      </c>
      <c r="G20" s="356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255</v>
      </c>
      <c r="H20" s="356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14</v>
      </c>
      <c r="I20" s="356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6</v>
      </c>
      <c r="J20" s="356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14</v>
      </c>
      <c r="K20" s="356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14</v>
      </c>
      <c r="L20" s="356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356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18</v>
      </c>
      <c r="N20" s="356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5</v>
      </c>
      <c r="O20" s="356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16</v>
      </c>
      <c r="P20" s="356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76</v>
      </c>
      <c r="Q20" s="356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16</v>
      </c>
      <c r="R20" s="356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4</v>
      </c>
      <c r="S20" s="356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9</v>
      </c>
      <c r="T20" s="356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21</v>
      </c>
      <c r="U20" s="356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2</v>
      </c>
      <c r="V20" s="356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5</v>
      </c>
      <c r="W20" s="356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16</v>
      </c>
      <c r="X20" s="356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1</v>
      </c>
      <c r="Y20" s="356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34</v>
      </c>
      <c r="Z20" s="356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0</v>
      </c>
      <c r="AA20" s="356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2</v>
      </c>
      <c r="AB20" s="356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5</v>
      </c>
      <c r="AC20" s="356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2</v>
      </c>
      <c r="AD20" s="356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16</v>
      </c>
      <c r="AE20" s="356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10</v>
      </c>
      <c r="AF20" s="356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7</v>
      </c>
      <c r="AG20" s="356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9</v>
      </c>
      <c r="AH20" s="356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11</v>
      </c>
      <c r="AI20" s="356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0</v>
      </c>
      <c r="AJ20" s="356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51</v>
      </c>
      <c r="AK20" s="356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4</v>
      </c>
      <c r="AL20" s="356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7</v>
      </c>
      <c r="AM20" s="356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30</v>
      </c>
      <c r="AN20" s="356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1</v>
      </c>
      <c r="AO20" s="356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4</v>
      </c>
      <c r="AP20" s="356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2</v>
      </c>
      <c r="AQ20" s="356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18</v>
      </c>
      <c r="AR20" s="356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0</v>
      </c>
      <c r="AS20" s="356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0</v>
      </c>
      <c r="AT20" s="356">
        <f>IF(Config!$C$6=1,SUM(+Ene!AT20),IF(Config!$C$6=2,SUM(+Ene!AT20+Feb!AT20),IF(Config!$C$6=3,SUM(+Ene!AT20+Feb!AT20+Mar!AT20),IF(Config!$C$6=4,SUM(+Ene!AT20+Feb!AT20+Mar!AT20+Abr!AT20),IF(Config!$C$6=5,SUM(Ene!AT20+Feb!AT20+Mar!AT20+Abr!AT20+May!AT20),IF(Config!$C$6=6,SUM(+Ene!AT20+Feb!AT20+Mar!AT20+Abr!AT20+May!AT20+Jun!AT20),IF(Config!$C$6=7,SUM(Ene!AT20+Feb!AT20+Mar!AT20+Abr!AT20+May!AT20+Jun!AT20+Jul!AT20),IF(Config!$C$6=8,SUM(+Ene!AT20+Feb!AT20+Mar!AT20+Abr!AT20+May!AT20+Jun!AT20+Jul!AT20+Ago!AT20),IF(Config!$C$6=9,SUM(+Ene!AT20+Feb!AT20+Mar!AT20+Abr!AT20+May!AT20+Jun!AT20+Jul!AT20+Ago!AT20+Set!AT20),IF(Config!$C$6=10,SUM(+Ene!AT20+Feb!AT20+Mar!AT20+Abr!AT20+May!AT20+Jun!AT20+Jul!AT20+Ago!AT20+Set!AT20+Oct!AT20),IF(Config!$C$6=11,SUM(+Ene!AT20+Feb!AT20+Mar!AT20+Abr!AT20+May!AT20+Jun!AT20+Jul!AT20+Ago!AT20+Set!AT20+Oct!AT20+Nov!AT20),IF(Config!$C$6=12,SUM(+Ene!AT20+Feb!AT20+Mar!AT20+Abr!AT20+May!AT20+Jun!AT20+Jul!AT20+Ago!AT20+Set!AT20+Oct!AT20+Nov!AT20+Dic!AT20)))))))))))))</f>
        <v>0</v>
      </c>
      <c r="AU20" s="367">
        <f t="shared" si="8"/>
        <v>705</v>
      </c>
      <c r="AV20" s="37">
        <f t="shared" si="9"/>
        <v>0</v>
      </c>
      <c r="AW20" s="37">
        <f t="shared" si="10"/>
        <v>0</v>
      </c>
      <c r="AX20" s="37">
        <f t="shared" si="11"/>
        <v>418</v>
      </c>
      <c r="AY20" s="37">
        <f t="shared" si="12"/>
        <v>29</v>
      </c>
      <c r="AZ20" s="37">
        <f t="shared" si="13"/>
        <v>44</v>
      </c>
      <c r="BA20" s="37">
        <f t="shared" si="14"/>
        <v>44</v>
      </c>
      <c r="BB20" s="37">
        <f t="shared" si="15"/>
        <v>53</v>
      </c>
      <c r="BC20" s="37">
        <f t="shared" si="16"/>
        <v>62</v>
      </c>
      <c r="BD20" s="38">
        <f t="shared" si="17"/>
        <v>37</v>
      </c>
      <c r="BE20" s="37">
        <f t="shared" si="18"/>
        <v>18</v>
      </c>
      <c r="BF20" s="54">
        <f t="shared" si="6"/>
        <v>705</v>
      </c>
      <c r="BG20" t="str">
        <f t="shared" si="7"/>
        <v>OK</v>
      </c>
    </row>
    <row r="21" spans="1:64" ht="30" x14ac:dyDescent="0.25">
      <c r="A21" s="352">
        <v>18</v>
      </c>
      <c r="B21" s="355" t="s">
        <v>627</v>
      </c>
      <c r="C21" s="361" t="s">
        <v>711</v>
      </c>
      <c r="D21" s="356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0</v>
      </c>
      <c r="E21" s="356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356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0</v>
      </c>
      <c r="G21" s="356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58</v>
      </c>
      <c r="H21" s="356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5</v>
      </c>
      <c r="I21" s="356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3</v>
      </c>
      <c r="J21" s="356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3</v>
      </c>
      <c r="K21" s="356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6</v>
      </c>
      <c r="L21" s="356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356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2</v>
      </c>
      <c r="N21" s="356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2</v>
      </c>
      <c r="O21" s="356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3</v>
      </c>
      <c r="P21" s="356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24</v>
      </c>
      <c r="Q21" s="356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4</v>
      </c>
      <c r="R21" s="356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2</v>
      </c>
      <c r="S21" s="356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5</v>
      </c>
      <c r="T21" s="356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9</v>
      </c>
      <c r="U21" s="356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5</v>
      </c>
      <c r="V21" s="356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2</v>
      </c>
      <c r="W21" s="356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5</v>
      </c>
      <c r="X21" s="356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6</v>
      </c>
      <c r="Y21" s="356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43</v>
      </c>
      <c r="Z21" s="356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3</v>
      </c>
      <c r="AA21" s="356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4</v>
      </c>
      <c r="AB21" s="356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5</v>
      </c>
      <c r="AC21" s="356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3</v>
      </c>
      <c r="AD21" s="356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16</v>
      </c>
      <c r="AE21" s="356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5</v>
      </c>
      <c r="AF21" s="356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4</v>
      </c>
      <c r="AG21" s="356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3</v>
      </c>
      <c r="AH21" s="356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8</v>
      </c>
      <c r="AI21" s="356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356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356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0</v>
      </c>
      <c r="AL21" s="356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0</v>
      </c>
      <c r="AM21" s="356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12</v>
      </c>
      <c r="AN21" s="356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1</v>
      </c>
      <c r="AO21" s="356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3</v>
      </c>
      <c r="AP21" s="356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3</v>
      </c>
      <c r="AQ21" s="356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356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356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0</v>
      </c>
      <c r="AT21" s="356">
        <f>IF(Config!$C$6=1,SUM(+Ene!AT21),IF(Config!$C$6=2,SUM(+Ene!AT21+Feb!AT21),IF(Config!$C$6=3,SUM(+Ene!AT21+Feb!AT21+Mar!AT21),IF(Config!$C$6=4,SUM(+Ene!AT21+Feb!AT21+Mar!AT21+Abr!AT21),IF(Config!$C$6=5,SUM(Ene!AT21+Feb!AT21+Mar!AT21+Abr!AT21+May!AT21),IF(Config!$C$6=6,SUM(+Ene!AT21+Feb!AT21+Mar!AT21+Abr!AT21+May!AT21+Jun!AT21),IF(Config!$C$6=7,SUM(Ene!AT21+Feb!AT21+Mar!AT21+Abr!AT21+May!AT21+Jun!AT21+Jul!AT21),IF(Config!$C$6=8,SUM(+Ene!AT21+Feb!AT21+Mar!AT21+Abr!AT21+May!AT21+Jun!AT21+Jul!AT21+Ago!AT21),IF(Config!$C$6=9,SUM(+Ene!AT21+Feb!AT21+Mar!AT21+Abr!AT21+May!AT21+Jun!AT21+Jul!AT21+Ago!AT21+Set!AT21),IF(Config!$C$6=10,SUM(+Ene!AT21+Feb!AT21+Mar!AT21+Abr!AT21+May!AT21+Jun!AT21+Jul!AT21+Ago!AT21+Set!AT21+Oct!AT21),IF(Config!$C$6=11,SUM(+Ene!AT21+Feb!AT21+Mar!AT21+Abr!AT21+May!AT21+Jun!AT21+Jul!AT21+Ago!AT21+Set!AT21+Oct!AT21+Nov!AT21),IF(Config!$C$6=12,SUM(+Ene!AT21+Feb!AT21+Mar!AT21+Abr!AT21+May!AT21+Jun!AT21+Jul!AT21+Ago!AT21+Set!AT21+Oct!AT21+Nov!AT21+Dic!AT21)))))))))))))</f>
        <v>0</v>
      </c>
      <c r="AU21" s="367">
        <f t="shared" si="8"/>
        <v>257</v>
      </c>
      <c r="AV21" s="37">
        <f t="shared" si="9"/>
        <v>0</v>
      </c>
      <c r="AW21" s="37">
        <f t="shared" si="10"/>
        <v>0</v>
      </c>
      <c r="AX21" s="37">
        <f t="shared" si="11"/>
        <v>106</v>
      </c>
      <c r="AY21" s="37">
        <f t="shared" si="12"/>
        <v>11</v>
      </c>
      <c r="AZ21" s="37">
        <f t="shared" si="13"/>
        <v>21</v>
      </c>
      <c r="BA21" s="37">
        <f t="shared" si="14"/>
        <v>64</v>
      </c>
      <c r="BB21" s="37">
        <f t="shared" si="15"/>
        <v>36</v>
      </c>
      <c r="BC21" s="37">
        <f t="shared" si="16"/>
        <v>0</v>
      </c>
      <c r="BD21" s="38">
        <f t="shared" si="17"/>
        <v>19</v>
      </c>
      <c r="BE21" s="37">
        <f t="shared" si="18"/>
        <v>0</v>
      </c>
      <c r="BF21" s="54">
        <f t="shared" si="6"/>
        <v>257</v>
      </c>
      <c r="BG21" t="str">
        <f t="shared" si="7"/>
        <v>OK</v>
      </c>
    </row>
    <row r="22" spans="1:64" ht="30" x14ac:dyDescent="0.25">
      <c r="A22" s="352">
        <v>19</v>
      </c>
      <c r="B22" s="355" t="s">
        <v>624</v>
      </c>
      <c r="C22" s="361" t="s">
        <v>712</v>
      </c>
      <c r="D22" s="356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356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356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0</v>
      </c>
      <c r="G22" s="356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567</v>
      </c>
      <c r="H22" s="356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64</v>
      </c>
      <c r="I22" s="356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295</v>
      </c>
      <c r="J22" s="356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32</v>
      </c>
      <c r="K22" s="356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75</v>
      </c>
      <c r="L22" s="356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16</v>
      </c>
      <c r="M22" s="356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58</v>
      </c>
      <c r="N22" s="356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28</v>
      </c>
      <c r="O22" s="356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28</v>
      </c>
      <c r="P22" s="356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348</v>
      </c>
      <c r="Q22" s="356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45</v>
      </c>
      <c r="R22" s="356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25</v>
      </c>
      <c r="S22" s="356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40</v>
      </c>
      <c r="T22" s="356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54</v>
      </c>
      <c r="U22" s="356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68</v>
      </c>
      <c r="V22" s="356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0</v>
      </c>
      <c r="W22" s="356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15</v>
      </c>
      <c r="X22" s="356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30</v>
      </c>
      <c r="Y22" s="356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90</v>
      </c>
      <c r="Z22" s="356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48</v>
      </c>
      <c r="AA22" s="356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45</v>
      </c>
      <c r="AB22" s="356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86</v>
      </c>
      <c r="AC22" s="356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44</v>
      </c>
      <c r="AD22" s="356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19</v>
      </c>
      <c r="AE22" s="356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20</v>
      </c>
      <c r="AF22" s="356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356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0</v>
      </c>
      <c r="AH22" s="356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356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0</v>
      </c>
      <c r="AJ22" s="356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120</v>
      </c>
      <c r="AK22" s="356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12</v>
      </c>
      <c r="AL22" s="356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0</v>
      </c>
      <c r="AM22" s="356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75</v>
      </c>
      <c r="AN22" s="356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9</v>
      </c>
      <c r="AO22" s="356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32</v>
      </c>
      <c r="AP22" s="356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11</v>
      </c>
      <c r="AQ22" s="356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40</v>
      </c>
      <c r="AR22" s="356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356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 s="356">
        <f>IF(Config!$C$6=1,SUM(+Ene!AT22),IF(Config!$C$6=2,SUM(+Ene!AT22+Feb!AT22),IF(Config!$C$6=3,SUM(+Ene!AT22+Feb!AT22+Mar!AT22),IF(Config!$C$6=4,SUM(+Ene!AT22+Feb!AT22+Mar!AT22+Abr!AT22),IF(Config!$C$6=5,SUM(Ene!AT22+Feb!AT22+Mar!AT22+Abr!AT22+May!AT22),IF(Config!$C$6=6,SUM(+Ene!AT22+Feb!AT22+Mar!AT22+Abr!AT22+May!AT22+Jun!AT22),IF(Config!$C$6=7,SUM(Ene!AT22+Feb!AT22+Mar!AT22+Abr!AT22+May!AT22+Jun!AT22+Jul!AT22),IF(Config!$C$6=8,SUM(+Ene!AT22+Feb!AT22+Mar!AT22+Abr!AT22+May!AT22+Jun!AT22+Jul!AT22+Ago!AT22),IF(Config!$C$6=9,SUM(+Ene!AT22+Feb!AT22+Mar!AT22+Abr!AT22+May!AT22+Jun!AT22+Jul!AT22+Ago!AT22+Set!AT22),IF(Config!$C$6=10,SUM(+Ene!AT22+Feb!AT22+Mar!AT22+Abr!AT22+May!AT22+Jun!AT22+Jul!AT22+Ago!AT22+Set!AT22+Oct!AT22),IF(Config!$C$6=11,SUM(+Ene!AT22+Feb!AT22+Mar!AT22+Abr!AT22+May!AT22+Jun!AT22+Jul!AT22+Ago!AT22+Set!AT22+Oct!AT22+Nov!AT22),IF(Config!$C$6=12,SUM(+Ene!AT22+Feb!AT22+Mar!AT22+Abr!AT22+May!AT22+Jun!AT22+Jul!AT22+Ago!AT22+Set!AT22+Oct!AT22+Nov!AT22+Dic!AT22)))))))))))))</f>
        <v>0</v>
      </c>
      <c r="AU22" s="367">
        <f t="shared" si="8"/>
        <v>2439</v>
      </c>
      <c r="AV22" s="37">
        <f t="shared" si="9"/>
        <v>0</v>
      </c>
      <c r="AW22" s="37">
        <f t="shared" si="10"/>
        <v>0</v>
      </c>
      <c r="AX22" s="37">
        <f t="shared" si="11"/>
        <v>1511</v>
      </c>
      <c r="AY22" s="37">
        <f t="shared" si="12"/>
        <v>110</v>
      </c>
      <c r="AZ22" s="37">
        <f t="shared" si="13"/>
        <v>137</v>
      </c>
      <c r="BA22" s="37">
        <f t="shared" si="14"/>
        <v>343</v>
      </c>
      <c r="BB22" s="37">
        <f t="shared" si="15"/>
        <v>39</v>
      </c>
      <c r="BC22" s="37">
        <f t="shared" si="16"/>
        <v>132</v>
      </c>
      <c r="BD22" s="38">
        <f t="shared" si="17"/>
        <v>127</v>
      </c>
      <c r="BE22" s="37">
        <f t="shared" si="18"/>
        <v>40</v>
      </c>
      <c r="BF22" s="54">
        <f t="shared" si="6"/>
        <v>2439</v>
      </c>
      <c r="BG22" t="str">
        <f t="shared" si="7"/>
        <v>OK</v>
      </c>
    </row>
    <row r="23" spans="1:64" x14ac:dyDescent="0.25">
      <c r="A23" s="352">
        <v>20</v>
      </c>
      <c r="B23" s="355" t="s">
        <v>628</v>
      </c>
      <c r="C23" s="361" t="s">
        <v>713</v>
      </c>
      <c r="D23" s="356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356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356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0</v>
      </c>
      <c r="G23" s="356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62</v>
      </c>
      <c r="H23" s="356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2</v>
      </c>
      <c r="I23" s="356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7</v>
      </c>
      <c r="J23" s="356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3</v>
      </c>
      <c r="K23" s="356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4</v>
      </c>
      <c r="L23" s="356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0</v>
      </c>
      <c r="M23" s="356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3</v>
      </c>
      <c r="N23" s="356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2</v>
      </c>
      <c r="O23" s="356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3</v>
      </c>
      <c r="P23" s="356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9</v>
      </c>
      <c r="Q23" s="356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14</v>
      </c>
      <c r="R23" s="356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7</v>
      </c>
      <c r="S23" s="356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7</v>
      </c>
      <c r="T23" s="356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356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3</v>
      </c>
      <c r="V23" s="356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0</v>
      </c>
      <c r="W23" s="356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356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0</v>
      </c>
      <c r="Y23" s="356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39</v>
      </c>
      <c r="Z23" s="356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2</v>
      </c>
      <c r="AA23" s="356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8</v>
      </c>
      <c r="AB23" s="356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15</v>
      </c>
      <c r="AC23" s="356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356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0</v>
      </c>
      <c r="AE23" s="356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6</v>
      </c>
      <c r="AF23" s="356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356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356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356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356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25</v>
      </c>
      <c r="AK23" s="356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356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0</v>
      </c>
      <c r="AM23" s="356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7</v>
      </c>
      <c r="AN23" s="356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1</v>
      </c>
      <c r="AO23" s="356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2</v>
      </c>
      <c r="AP23" s="356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0</v>
      </c>
      <c r="AQ23" s="356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58</v>
      </c>
      <c r="AR23" s="356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356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 s="356">
        <f>IF(Config!$C$6=1,SUM(+Ene!AT23),IF(Config!$C$6=2,SUM(+Ene!AT23+Feb!AT23),IF(Config!$C$6=3,SUM(+Ene!AT23+Feb!AT23+Mar!AT23),IF(Config!$C$6=4,SUM(+Ene!AT23+Feb!AT23+Mar!AT23+Abr!AT23),IF(Config!$C$6=5,SUM(Ene!AT23+Feb!AT23+Mar!AT23+Abr!AT23+May!AT23),IF(Config!$C$6=6,SUM(+Ene!AT23+Feb!AT23+Mar!AT23+Abr!AT23+May!AT23+Jun!AT23),IF(Config!$C$6=7,SUM(Ene!AT23+Feb!AT23+Mar!AT23+Abr!AT23+May!AT23+Jun!AT23+Jul!AT23),IF(Config!$C$6=8,SUM(+Ene!AT23+Feb!AT23+Mar!AT23+Abr!AT23+May!AT23+Jun!AT23+Jul!AT23+Ago!AT23),IF(Config!$C$6=9,SUM(+Ene!AT23+Feb!AT23+Mar!AT23+Abr!AT23+May!AT23+Jun!AT23+Jul!AT23+Ago!AT23+Set!AT23),IF(Config!$C$6=10,SUM(+Ene!AT23+Feb!AT23+Mar!AT23+Abr!AT23+May!AT23+Jun!AT23+Jul!AT23+Ago!AT23+Set!AT23+Oct!AT23),IF(Config!$C$6=11,SUM(+Ene!AT23+Feb!AT23+Mar!AT23+Abr!AT23+May!AT23+Jun!AT23+Jul!AT23+Ago!AT23+Set!AT23+Oct!AT23+Nov!AT23),IF(Config!$C$6=12,SUM(+Ene!AT23+Feb!AT23+Mar!AT23+Abr!AT23+May!AT23+Jun!AT23+Jul!AT23+Ago!AT23+Set!AT23+Oct!AT23+Nov!AT23+Dic!AT23)))))))))))))</f>
        <v>0</v>
      </c>
      <c r="AU23" s="367">
        <f t="shared" si="8"/>
        <v>289</v>
      </c>
      <c r="AV23" s="37">
        <f t="shared" si="9"/>
        <v>0</v>
      </c>
      <c r="AW23" s="37">
        <f t="shared" si="10"/>
        <v>0</v>
      </c>
      <c r="AX23" s="37">
        <f t="shared" si="11"/>
        <v>95</v>
      </c>
      <c r="AY23" s="37">
        <f t="shared" si="12"/>
        <v>28</v>
      </c>
      <c r="AZ23" s="37">
        <f t="shared" si="13"/>
        <v>3</v>
      </c>
      <c r="BA23" s="37">
        <f t="shared" si="14"/>
        <v>64</v>
      </c>
      <c r="BB23" s="37">
        <f t="shared" si="15"/>
        <v>6</v>
      </c>
      <c r="BC23" s="37">
        <f t="shared" si="16"/>
        <v>25</v>
      </c>
      <c r="BD23" s="38">
        <f t="shared" si="17"/>
        <v>10</v>
      </c>
      <c r="BE23" s="37">
        <f t="shared" si="18"/>
        <v>58</v>
      </c>
      <c r="BF23" s="54">
        <f t="shared" si="6"/>
        <v>289</v>
      </c>
      <c r="BG23" t="str">
        <f t="shared" si="7"/>
        <v>OK</v>
      </c>
    </row>
    <row r="24" spans="1:64" ht="30" x14ac:dyDescent="0.25">
      <c r="A24" s="352">
        <v>21</v>
      </c>
      <c r="B24" s="355" t="s">
        <v>629</v>
      </c>
      <c r="C24" s="361" t="s">
        <v>714</v>
      </c>
      <c r="D24" s="356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356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356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0</v>
      </c>
      <c r="G24" s="356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90</v>
      </c>
      <c r="H24" s="356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0</v>
      </c>
      <c r="I24" s="356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0</v>
      </c>
      <c r="J24" s="356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0</v>
      </c>
      <c r="K24" s="356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0</v>
      </c>
      <c r="L24" s="356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0</v>
      </c>
      <c r="M24" s="356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356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0</v>
      </c>
      <c r="O24" s="356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0</v>
      </c>
      <c r="P24" s="356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0</v>
      </c>
      <c r="Q24" s="356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0</v>
      </c>
      <c r="R24" s="356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0</v>
      </c>
      <c r="S24" s="356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0</v>
      </c>
      <c r="T24" s="356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0</v>
      </c>
      <c r="U24" s="356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0</v>
      </c>
      <c r="V24" s="356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0</v>
      </c>
      <c r="W24" s="356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0</v>
      </c>
      <c r="X24" s="356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0</v>
      </c>
      <c r="Y24" s="356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356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356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356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0</v>
      </c>
      <c r="AC24" s="356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0</v>
      </c>
      <c r="AD24" s="356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2</v>
      </c>
      <c r="AE24" s="356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0</v>
      </c>
      <c r="AF24" s="356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0</v>
      </c>
      <c r="AG24" s="356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356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0</v>
      </c>
      <c r="AI24" s="356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0</v>
      </c>
      <c r="AJ24" s="356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0</v>
      </c>
      <c r="AK24" s="356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0</v>
      </c>
      <c r="AL24" s="356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0</v>
      </c>
      <c r="AM24" s="356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10</v>
      </c>
      <c r="AN24" s="356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0</v>
      </c>
      <c r="AO24" s="356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0</v>
      </c>
      <c r="AP24" s="356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0</v>
      </c>
      <c r="AQ24" s="356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0</v>
      </c>
      <c r="AR24" s="356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 s="356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0</v>
      </c>
      <c r="AT24" s="356">
        <f>IF(Config!$C$6=1,SUM(+Ene!AT24),IF(Config!$C$6=2,SUM(+Ene!AT24+Feb!AT24),IF(Config!$C$6=3,SUM(+Ene!AT24+Feb!AT24+Mar!AT24),IF(Config!$C$6=4,SUM(+Ene!AT24+Feb!AT24+Mar!AT24+Abr!AT24),IF(Config!$C$6=5,SUM(Ene!AT24+Feb!AT24+Mar!AT24+Abr!AT24+May!AT24),IF(Config!$C$6=6,SUM(+Ene!AT24+Feb!AT24+Mar!AT24+Abr!AT24+May!AT24+Jun!AT24),IF(Config!$C$6=7,SUM(Ene!AT24+Feb!AT24+Mar!AT24+Abr!AT24+May!AT24+Jun!AT24+Jul!AT24),IF(Config!$C$6=8,SUM(+Ene!AT24+Feb!AT24+Mar!AT24+Abr!AT24+May!AT24+Jun!AT24+Jul!AT24+Ago!AT24),IF(Config!$C$6=9,SUM(+Ene!AT24+Feb!AT24+Mar!AT24+Abr!AT24+May!AT24+Jun!AT24+Jul!AT24+Ago!AT24+Set!AT24),IF(Config!$C$6=10,SUM(+Ene!AT24+Feb!AT24+Mar!AT24+Abr!AT24+May!AT24+Jun!AT24+Jul!AT24+Ago!AT24+Set!AT24+Oct!AT24),IF(Config!$C$6=11,SUM(+Ene!AT24+Feb!AT24+Mar!AT24+Abr!AT24+May!AT24+Jun!AT24+Jul!AT24+Ago!AT24+Set!AT24+Oct!AT24+Nov!AT24),IF(Config!$C$6=12,SUM(+Ene!AT24+Feb!AT24+Mar!AT24+Abr!AT24+May!AT24+Jun!AT24+Jul!AT24+Ago!AT24+Set!AT24+Oct!AT24+Nov!AT24+Dic!AT24)))))))))))))</f>
        <v>0</v>
      </c>
      <c r="AU24" s="367">
        <f t="shared" si="8"/>
        <v>102</v>
      </c>
      <c r="AV24" s="37">
        <f t="shared" si="9"/>
        <v>0</v>
      </c>
      <c r="AW24" s="37">
        <f t="shared" si="10"/>
        <v>0</v>
      </c>
      <c r="AX24" s="37">
        <f t="shared" si="11"/>
        <v>90</v>
      </c>
      <c r="AY24" s="37">
        <f t="shared" si="12"/>
        <v>0</v>
      </c>
      <c r="AZ24" s="37">
        <f t="shared" si="13"/>
        <v>0</v>
      </c>
      <c r="BA24" s="37">
        <f t="shared" si="14"/>
        <v>0</v>
      </c>
      <c r="BB24" s="37">
        <f t="shared" si="15"/>
        <v>2</v>
      </c>
      <c r="BC24" s="37">
        <f t="shared" si="16"/>
        <v>0</v>
      </c>
      <c r="BD24" s="38">
        <f t="shared" si="17"/>
        <v>10</v>
      </c>
      <c r="BE24" s="37">
        <f t="shared" si="18"/>
        <v>0</v>
      </c>
      <c r="BF24" s="54">
        <f t="shared" si="6"/>
        <v>102</v>
      </c>
      <c r="BG24" t="str">
        <f t="shared" si="7"/>
        <v>OK</v>
      </c>
    </row>
    <row r="25" spans="1:64" ht="30" x14ac:dyDescent="0.25">
      <c r="A25" s="352">
        <v>22</v>
      </c>
      <c r="B25" s="355" t="s">
        <v>630</v>
      </c>
      <c r="C25" s="361" t="s">
        <v>715</v>
      </c>
      <c r="D25" s="356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356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356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0</v>
      </c>
      <c r="G25" s="356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655</v>
      </c>
      <c r="H25" s="356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47</v>
      </c>
      <c r="I25" s="356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28</v>
      </c>
      <c r="J25" s="356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38</v>
      </c>
      <c r="K25" s="356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65</v>
      </c>
      <c r="L25" s="356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7</v>
      </c>
      <c r="M25" s="356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52</v>
      </c>
      <c r="N25" s="356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31</v>
      </c>
      <c r="O25" s="356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34</v>
      </c>
      <c r="P25" s="356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241</v>
      </c>
      <c r="Q25" s="356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46</v>
      </c>
      <c r="R25" s="356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23</v>
      </c>
      <c r="S25" s="356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45</v>
      </c>
      <c r="T25" s="356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70</v>
      </c>
      <c r="U25" s="356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27</v>
      </c>
      <c r="V25" s="356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32</v>
      </c>
      <c r="W25" s="356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52</v>
      </c>
      <c r="X25" s="356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46</v>
      </c>
      <c r="Y25" s="356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232</v>
      </c>
      <c r="Z25" s="356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45</v>
      </c>
      <c r="AA25" s="356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80</v>
      </c>
      <c r="AB25" s="356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35</v>
      </c>
      <c r="AC25" s="356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36</v>
      </c>
      <c r="AD25" s="356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87</v>
      </c>
      <c r="AE25" s="356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32</v>
      </c>
      <c r="AF25" s="356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42</v>
      </c>
      <c r="AG25" s="356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35</v>
      </c>
      <c r="AH25" s="356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40</v>
      </c>
      <c r="AI25" s="356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0</v>
      </c>
      <c r="AJ25" s="356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170</v>
      </c>
      <c r="AK25" s="356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24</v>
      </c>
      <c r="AL25" s="356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19</v>
      </c>
      <c r="AM25" s="356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106</v>
      </c>
      <c r="AN25" s="356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6</v>
      </c>
      <c r="AO25" s="356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22</v>
      </c>
      <c r="AP25" s="356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9</v>
      </c>
      <c r="AQ25" s="356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129</v>
      </c>
      <c r="AR25" s="356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9</v>
      </c>
      <c r="AS25" s="356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4</v>
      </c>
      <c r="AT25" s="356">
        <f>IF(Config!$C$6=1,SUM(+Ene!AT25),IF(Config!$C$6=2,SUM(+Ene!AT25+Feb!AT25),IF(Config!$C$6=3,SUM(+Ene!AT25+Feb!AT25+Mar!AT25),IF(Config!$C$6=4,SUM(+Ene!AT25+Feb!AT25+Mar!AT25+Abr!AT25),IF(Config!$C$6=5,SUM(Ene!AT25+Feb!AT25+Mar!AT25+Abr!AT25+May!AT25),IF(Config!$C$6=6,SUM(+Ene!AT25+Feb!AT25+Mar!AT25+Abr!AT25+May!AT25+Jun!AT25),IF(Config!$C$6=7,SUM(Ene!AT25+Feb!AT25+Mar!AT25+Abr!AT25+May!AT25+Jun!AT25+Jul!AT25),IF(Config!$C$6=8,SUM(+Ene!AT25+Feb!AT25+Mar!AT25+Abr!AT25+May!AT25+Jun!AT25+Jul!AT25+Ago!AT25),IF(Config!$C$6=9,SUM(+Ene!AT25+Feb!AT25+Mar!AT25+Abr!AT25+May!AT25+Jun!AT25+Jul!AT25+Ago!AT25+Set!AT25),IF(Config!$C$6=10,SUM(+Ene!AT25+Feb!AT25+Mar!AT25+Abr!AT25+May!AT25+Jun!AT25+Jul!AT25+Ago!AT25+Set!AT25+Oct!AT25),IF(Config!$C$6=11,SUM(+Ene!AT25+Feb!AT25+Mar!AT25+Abr!AT25+May!AT25+Jun!AT25+Jul!AT25+Ago!AT25+Set!AT25+Oct!AT25+Nov!AT25),IF(Config!$C$6=12,SUM(+Ene!AT25+Feb!AT25+Mar!AT25+Abr!AT25+May!AT25+Jun!AT25+Jul!AT25+Ago!AT25+Set!AT25+Oct!AT25+Nov!AT25+Dic!AT25)))))))))))))</f>
        <v>45</v>
      </c>
      <c r="AU25" s="367">
        <f t="shared" si="8"/>
        <v>2746</v>
      </c>
      <c r="AV25" s="37">
        <f t="shared" si="9"/>
        <v>0</v>
      </c>
      <c r="AW25" s="37">
        <f t="shared" si="10"/>
        <v>0</v>
      </c>
      <c r="AX25" s="37">
        <f t="shared" si="11"/>
        <v>1198</v>
      </c>
      <c r="AY25" s="37">
        <f t="shared" si="12"/>
        <v>114</v>
      </c>
      <c r="AZ25" s="37">
        <f t="shared" si="13"/>
        <v>181</v>
      </c>
      <c r="BA25" s="37">
        <f t="shared" si="14"/>
        <v>474</v>
      </c>
      <c r="BB25" s="37">
        <f t="shared" si="15"/>
        <v>236</v>
      </c>
      <c r="BC25" s="37">
        <f t="shared" si="16"/>
        <v>213</v>
      </c>
      <c r="BD25" s="38">
        <f t="shared" si="17"/>
        <v>143</v>
      </c>
      <c r="BE25" s="37">
        <f t="shared" si="18"/>
        <v>187</v>
      </c>
      <c r="BF25" s="54">
        <f t="shared" si="6"/>
        <v>2746</v>
      </c>
      <c r="BG25" t="str">
        <f t="shared" si="7"/>
        <v>OK</v>
      </c>
    </row>
    <row r="26" spans="1:64" x14ac:dyDescent="0.25">
      <c r="A26" s="352">
        <v>23</v>
      </c>
      <c r="B26" s="355" t="s">
        <v>631</v>
      </c>
      <c r="C26" s="361" t="s">
        <v>716</v>
      </c>
      <c r="D26" s="356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356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356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0</v>
      </c>
      <c r="G26" s="356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254</v>
      </c>
      <c r="H26" s="356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14</v>
      </c>
      <c r="I26" s="356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12</v>
      </c>
      <c r="J26" s="356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21</v>
      </c>
      <c r="K26" s="356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40</v>
      </c>
      <c r="L26" s="356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3</v>
      </c>
      <c r="M26" s="356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19</v>
      </c>
      <c r="N26" s="356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9</v>
      </c>
      <c r="O26" s="356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10</v>
      </c>
      <c r="P26" s="356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47</v>
      </c>
      <c r="Q26" s="356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22</v>
      </c>
      <c r="R26" s="356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11</v>
      </c>
      <c r="S26" s="356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13</v>
      </c>
      <c r="T26" s="356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7</v>
      </c>
      <c r="U26" s="356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6</v>
      </c>
      <c r="V26" s="356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4</v>
      </c>
      <c r="W26" s="356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4</v>
      </c>
      <c r="X26" s="356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13</v>
      </c>
      <c r="Y26" s="356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65</v>
      </c>
      <c r="Z26" s="356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0</v>
      </c>
      <c r="AA26" s="356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5</v>
      </c>
      <c r="AB26" s="356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356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0</v>
      </c>
      <c r="AD26" s="356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18</v>
      </c>
      <c r="AE26" s="356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0</v>
      </c>
      <c r="AF26" s="356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9</v>
      </c>
      <c r="AG26" s="356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3</v>
      </c>
      <c r="AH26" s="356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19</v>
      </c>
      <c r="AI26" s="356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356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40</v>
      </c>
      <c r="AK26" s="356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0</v>
      </c>
      <c r="AL26" s="356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6</v>
      </c>
      <c r="AM26" s="356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43</v>
      </c>
      <c r="AN26" s="356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2</v>
      </c>
      <c r="AO26" s="356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14</v>
      </c>
      <c r="AP26" s="356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5</v>
      </c>
      <c r="AQ26" s="356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17</v>
      </c>
      <c r="AR26" s="356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 s="356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4</v>
      </c>
      <c r="AT26" s="356">
        <f>IF(Config!$C$6=1,SUM(+Ene!AT26),IF(Config!$C$6=2,SUM(+Ene!AT26+Feb!AT26),IF(Config!$C$6=3,SUM(+Ene!AT26+Feb!AT26+Mar!AT26),IF(Config!$C$6=4,SUM(+Ene!AT26+Feb!AT26+Mar!AT26+Abr!AT26),IF(Config!$C$6=5,SUM(Ene!AT26+Feb!AT26+Mar!AT26+Abr!AT26+May!AT26),IF(Config!$C$6=6,SUM(+Ene!AT26+Feb!AT26+Mar!AT26+Abr!AT26+May!AT26+Jun!AT26),IF(Config!$C$6=7,SUM(Ene!AT26+Feb!AT26+Mar!AT26+Abr!AT26+May!AT26+Jun!AT26+Jul!AT26),IF(Config!$C$6=8,SUM(+Ene!AT26+Feb!AT26+Mar!AT26+Abr!AT26+May!AT26+Jun!AT26+Jul!AT26+Ago!AT26),IF(Config!$C$6=9,SUM(+Ene!AT26+Feb!AT26+Mar!AT26+Abr!AT26+May!AT26+Jun!AT26+Jul!AT26+Ago!AT26+Set!AT26),IF(Config!$C$6=10,SUM(+Ene!AT26+Feb!AT26+Mar!AT26+Abr!AT26+May!AT26+Jun!AT26+Jul!AT26+Ago!AT26+Set!AT26+Oct!AT26),IF(Config!$C$6=11,SUM(+Ene!AT26+Feb!AT26+Mar!AT26+Abr!AT26+May!AT26+Jun!AT26+Jul!AT26+Ago!AT26+Set!AT26+Oct!AT26+Nov!AT26),IF(Config!$C$6=12,SUM(+Ene!AT26+Feb!AT26+Mar!AT26+Abr!AT26+May!AT26+Jun!AT26+Jul!AT26+Ago!AT26+Set!AT26+Oct!AT26+Nov!AT26+Dic!AT26)))))))))))))</f>
        <v>0</v>
      </c>
      <c r="AU26" s="367">
        <f t="shared" si="8"/>
        <v>759</v>
      </c>
      <c r="AV26" s="37">
        <f t="shared" si="9"/>
        <v>0</v>
      </c>
      <c r="AW26" s="37">
        <f t="shared" si="10"/>
        <v>0</v>
      </c>
      <c r="AX26" s="37">
        <f t="shared" si="11"/>
        <v>429</v>
      </c>
      <c r="AY26" s="37">
        <f t="shared" si="12"/>
        <v>46</v>
      </c>
      <c r="AZ26" s="37">
        <f t="shared" si="13"/>
        <v>21</v>
      </c>
      <c r="BA26" s="37">
        <f t="shared" si="14"/>
        <v>83</v>
      </c>
      <c r="BB26" s="37">
        <f t="shared" si="15"/>
        <v>49</v>
      </c>
      <c r="BC26" s="37">
        <f t="shared" si="16"/>
        <v>46</v>
      </c>
      <c r="BD26" s="38">
        <f t="shared" si="17"/>
        <v>64</v>
      </c>
      <c r="BE26" s="37">
        <f t="shared" si="18"/>
        <v>21</v>
      </c>
      <c r="BF26" s="54">
        <f t="shared" si="6"/>
        <v>759</v>
      </c>
      <c r="BG26" t="str">
        <f t="shared" si="7"/>
        <v>OK</v>
      </c>
    </row>
    <row r="27" spans="1:64" ht="30" x14ac:dyDescent="0.25">
      <c r="A27" s="352">
        <v>24</v>
      </c>
      <c r="B27" s="355" t="s">
        <v>632</v>
      </c>
      <c r="C27" s="361" t="s">
        <v>717</v>
      </c>
      <c r="D27" s="356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356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356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0</v>
      </c>
      <c r="G27" s="356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400</v>
      </c>
      <c r="H27" s="356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40</v>
      </c>
      <c r="I27" s="356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23</v>
      </c>
      <c r="J27" s="356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38</v>
      </c>
      <c r="K27" s="356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35</v>
      </c>
      <c r="L27" s="356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6</v>
      </c>
      <c r="M27" s="356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21</v>
      </c>
      <c r="N27" s="356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14</v>
      </c>
      <c r="O27" s="356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20</v>
      </c>
      <c r="P27" s="356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18</v>
      </c>
      <c r="Q27" s="356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15</v>
      </c>
      <c r="R27" s="356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18</v>
      </c>
      <c r="S27" s="356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15</v>
      </c>
      <c r="T27" s="356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0</v>
      </c>
      <c r="U27" s="356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356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0</v>
      </c>
      <c r="W27" s="356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0</v>
      </c>
      <c r="X27" s="356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0</v>
      </c>
      <c r="Y27" s="356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356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356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356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356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0</v>
      </c>
      <c r="AD27" s="356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13</v>
      </c>
      <c r="AE27" s="356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0</v>
      </c>
      <c r="AF27" s="356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0</v>
      </c>
      <c r="AG27" s="356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356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0</v>
      </c>
      <c r="AI27" s="356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356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356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0</v>
      </c>
      <c r="AL27" s="356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0</v>
      </c>
      <c r="AM27" s="356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50</v>
      </c>
      <c r="AN27" s="356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8</v>
      </c>
      <c r="AO27" s="356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15</v>
      </c>
      <c r="AP27" s="356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10</v>
      </c>
      <c r="AQ27" s="356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356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 s="356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0</v>
      </c>
      <c r="AT27" s="356">
        <f>IF(Config!$C$6=1,SUM(+Ene!AT27),IF(Config!$C$6=2,SUM(+Ene!AT27+Feb!AT27),IF(Config!$C$6=3,SUM(+Ene!AT27+Feb!AT27+Mar!AT27),IF(Config!$C$6=4,SUM(+Ene!AT27+Feb!AT27+Mar!AT27+Abr!AT27),IF(Config!$C$6=5,SUM(Ene!AT27+Feb!AT27+Mar!AT27+Abr!AT27+May!AT27),IF(Config!$C$6=6,SUM(+Ene!AT27+Feb!AT27+Mar!AT27+Abr!AT27+May!AT27+Jun!AT27),IF(Config!$C$6=7,SUM(Ene!AT27+Feb!AT27+Mar!AT27+Abr!AT27+May!AT27+Jun!AT27+Jul!AT27),IF(Config!$C$6=8,SUM(+Ene!AT27+Feb!AT27+Mar!AT27+Abr!AT27+May!AT27+Jun!AT27+Jul!AT27+Ago!AT27),IF(Config!$C$6=9,SUM(+Ene!AT27+Feb!AT27+Mar!AT27+Abr!AT27+May!AT27+Jun!AT27+Jul!AT27+Ago!AT27+Set!AT27),IF(Config!$C$6=10,SUM(+Ene!AT27+Feb!AT27+Mar!AT27+Abr!AT27+May!AT27+Jun!AT27+Jul!AT27+Ago!AT27+Set!AT27+Oct!AT27),IF(Config!$C$6=11,SUM(+Ene!AT27+Feb!AT27+Mar!AT27+Abr!AT27+May!AT27+Jun!AT27+Jul!AT27+Ago!AT27+Set!AT27+Oct!AT27+Nov!AT27),IF(Config!$C$6=12,SUM(+Ene!AT27+Feb!AT27+Mar!AT27+Abr!AT27+May!AT27+Jun!AT27+Jul!AT27+Ago!AT27+Set!AT27+Oct!AT27+Nov!AT27+Dic!AT27)))))))))))))</f>
        <v>0</v>
      </c>
      <c r="AU27" s="367">
        <f t="shared" si="8"/>
        <v>759</v>
      </c>
      <c r="AV27" s="37">
        <f t="shared" si="9"/>
        <v>0</v>
      </c>
      <c r="AW27" s="37">
        <f t="shared" si="10"/>
        <v>0</v>
      </c>
      <c r="AX27" s="37">
        <f t="shared" si="11"/>
        <v>615</v>
      </c>
      <c r="AY27" s="37">
        <f t="shared" si="12"/>
        <v>48</v>
      </c>
      <c r="AZ27" s="37">
        <f t="shared" si="13"/>
        <v>0</v>
      </c>
      <c r="BA27" s="37">
        <f t="shared" si="14"/>
        <v>0</v>
      </c>
      <c r="BB27" s="37">
        <f t="shared" si="15"/>
        <v>13</v>
      </c>
      <c r="BC27" s="37">
        <f t="shared" si="16"/>
        <v>0</v>
      </c>
      <c r="BD27" s="38">
        <f t="shared" si="17"/>
        <v>83</v>
      </c>
      <c r="BE27" s="37">
        <f t="shared" si="18"/>
        <v>0</v>
      </c>
      <c r="BF27" s="54">
        <f t="shared" si="6"/>
        <v>759</v>
      </c>
      <c r="BG27" t="str">
        <f t="shared" si="7"/>
        <v>OK</v>
      </c>
      <c r="BL27" s="367"/>
    </row>
    <row r="28" spans="1:64" ht="45" x14ac:dyDescent="0.25">
      <c r="A28" s="352">
        <v>25</v>
      </c>
      <c r="B28" s="355" t="s">
        <v>633</v>
      </c>
      <c r="C28" s="361" t="s">
        <v>718</v>
      </c>
      <c r="D28" s="356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356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356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0</v>
      </c>
      <c r="G28" s="356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1</v>
      </c>
      <c r="H28" s="356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356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356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356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356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0</v>
      </c>
      <c r="M28" s="356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0</v>
      </c>
      <c r="N28" s="356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356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0</v>
      </c>
      <c r="P28" s="356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0</v>
      </c>
      <c r="Q28" s="356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0</v>
      </c>
      <c r="R28" s="356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0</v>
      </c>
      <c r="S28" s="356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0</v>
      </c>
      <c r="T28" s="356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8</v>
      </c>
      <c r="U28" s="356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0</v>
      </c>
      <c r="V28" s="356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0</v>
      </c>
      <c r="W28" s="356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356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0</v>
      </c>
      <c r="Y28" s="356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1</v>
      </c>
      <c r="Z28" s="356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0</v>
      </c>
      <c r="AA28" s="356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0</v>
      </c>
      <c r="AB28" s="356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0</v>
      </c>
      <c r="AC28" s="356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0</v>
      </c>
      <c r="AD28" s="356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20</v>
      </c>
      <c r="AE28" s="356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0</v>
      </c>
      <c r="AF28" s="356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356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0</v>
      </c>
      <c r="AH28" s="356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356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356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10</v>
      </c>
      <c r="AK28" s="356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356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0</v>
      </c>
      <c r="AM28" s="356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1</v>
      </c>
      <c r="AN28" s="356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0</v>
      </c>
      <c r="AO28" s="356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356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0</v>
      </c>
      <c r="AQ28" s="356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356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0</v>
      </c>
      <c r="AS28" s="356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0</v>
      </c>
      <c r="AT28" s="356">
        <f>IF(Config!$C$6=1,SUM(+Ene!AT28),IF(Config!$C$6=2,SUM(+Ene!AT28+Feb!AT28),IF(Config!$C$6=3,SUM(+Ene!AT28+Feb!AT28+Mar!AT28),IF(Config!$C$6=4,SUM(+Ene!AT28+Feb!AT28+Mar!AT28+Abr!AT28),IF(Config!$C$6=5,SUM(Ene!AT28+Feb!AT28+Mar!AT28+Abr!AT28+May!AT28),IF(Config!$C$6=6,SUM(+Ene!AT28+Feb!AT28+Mar!AT28+Abr!AT28+May!AT28+Jun!AT28),IF(Config!$C$6=7,SUM(Ene!AT28+Feb!AT28+Mar!AT28+Abr!AT28+May!AT28+Jun!AT28+Jul!AT28),IF(Config!$C$6=8,SUM(+Ene!AT28+Feb!AT28+Mar!AT28+Abr!AT28+May!AT28+Jun!AT28+Jul!AT28+Ago!AT28),IF(Config!$C$6=9,SUM(+Ene!AT28+Feb!AT28+Mar!AT28+Abr!AT28+May!AT28+Jun!AT28+Jul!AT28+Ago!AT28+Set!AT28),IF(Config!$C$6=10,SUM(+Ene!AT28+Feb!AT28+Mar!AT28+Abr!AT28+May!AT28+Jun!AT28+Jul!AT28+Ago!AT28+Set!AT28+Oct!AT28),IF(Config!$C$6=11,SUM(+Ene!AT28+Feb!AT28+Mar!AT28+Abr!AT28+May!AT28+Jun!AT28+Jul!AT28+Ago!AT28+Set!AT28+Oct!AT28+Nov!AT28),IF(Config!$C$6=12,SUM(+Ene!AT28+Feb!AT28+Mar!AT28+Abr!AT28+May!AT28+Jun!AT28+Jul!AT28+Ago!AT28+Set!AT28+Oct!AT28+Nov!AT28+Dic!AT28)))))))))))))</f>
        <v>0</v>
      </c>
      <c r="AU28" s="367">
        <f t="shared" si="8"/>
        <v>41</v>
      </c>
      <c r="AV28" s="37">
        <f t="shared" si="9"/>
        <v>0</v>
      </c>
      <c r="AW28" s="37">
        <f t="shared" si="10"/>
        <v>0</v>
      </c>
      <c r="AX28" s="37">
        <f t="shared" si="11"/>
        <v>1</v>
      </c>
      <c r="AY28" s="37">
        <f t="shared" si="12"/>
        <v>0</v>
      </c>
      <c r="AZ28" s="37">
        <f t="shared" si="13"/>
        <v>8</v>
      </c>
      <c r="BA28" s="37">
        <f t="shared" si="14"/>
        <v>1</v>
      </c>
      <c r="BB28" s="37">
        <f t="shared" si="15"/>
        <v>20</v>
      </c>
      <c r="BC28" s="37">
        <f t="shared" si="16"/>
        <v>10</v>
      </c>
      <c r="BD28" s="38">
        <f t="shared" si="17"/>
        <v>1</v>
      </c>
      <c r="BE28" s="37">
        <f t="shared" si="18"/>
        <v>0</v>
      </c>
      <c r="BF28" s="54">
        <f t="shared" si="6"/>
        <v>41</v>
      </c>
      <c r="BG28" t="str">
        <f t="shared" si="7"/>
        <v>OK</v>
      </c>
    </row>
    <row r="29" spans="1:64" ht="30" x14ac:dyDescent="0.25">
      <c r="A29" s="352">
        <v>26</v>
      </c>
      <c r="B29" s="355" t="s">
        <v>634</v>
      </c>
      <c r="C29" s="361" t="s">
        <v>719</v>
      </c>
      <c r="D29" s="356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356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356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0</v>
      </c>
      <c r="G29" s="356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20</v>
      </c>
      <c r="H29" s="356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11</v>
      </c>
      <c r="I29" s="356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8</v>
      </c>
      <c r="J29" s="356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20</v>
      </c>
      <c r="K29" s="356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8</v>
      </c>
      <c r="L29" s="356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6</v>
      </c>
      <c r="M29" s="356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8</v>
      </c>
      <c r="N29" s="356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14</v>
      </c>
      <c r="O29" s="356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4</v>
      </c>
      <c r="P29" s="356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20</v>
      </c>
      <c r="Q29" s="356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20</v>
      </c>
      <c r="R29" s="356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9</v>
      </c>
      <c r="S29" s="356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20</v>
      </c>
      <c r="T29" s="356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12</v>
      </c>
      <c r="U29" s="356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2</v>
      </c>
      <c r="V29" s="356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0</v>
      </c>
      <c r="W29" s="356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0</v>
      </c>
      <c r="X29" s="356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6</v>
      </c>
      <c r="Y29" s="356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40</v>
      </c>
      <c r="Z29" s="356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8</v>
      </c>
      <c r="AA29" s="356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50</v>
      </c>
      <c r="AB29" s="356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8</v>
      </c>
      <c r="AC29" s="356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18</v>
      </c>
      <c r="AD29" s="356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125</v>
      </c>
      <c r="AE29" s="356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31</v>
      </c>
      <c r="AF29" s="356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5</v>
      </c>
      <c r="AG29" s="356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15</v>
      </c>
      <c r="AH29" s="356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28</v>
      </c>
      <c r="AI29" s="356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0</v>
      </c>
      <c r="AJ29" s="356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11</v>
      </c>
      <c r="AK29" s="356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8</v>
      </c>
      <c r="AL29" s="356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356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20</v>
      </c>
      <c r="AN29" s="356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8</v>
      </c>
      <c r="AO29" s="356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8</v>
      </c>
      <c r="AP29" s="356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8</v>
      </c>
      <c r="AQ29" s="356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10</v>
      </c>
      <c r="AR29" s="356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0</v>
      </c>
      <c r="AS29" s="356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 s="356">
        <f>IF(Config!$C$6=1,SUM(+Ene!AT29),IF(Config!$C$6=2,SUM(+Ene!AT29+Feb!AT29),IF(Config!$C$6=3,SUM(+Ene!AT29+Feb!AT29+Mar!AT29),IF(Config!$C$6=4,SUM(+Ene!AT29+Feb!AT29+Mar!AT29+Abr!AT29),IF(Config!$C$6=5,SUM(Ene!AT29+Feb!AT29+Mar!AT29+Abr!AT29+May!AT29),IF(Config!$C$6=6,SUM(+Ene!AT29+Feb!AT29+Mar!AT29+Abr!AT29+May!AT29+Jun!AT29),IF(Config!$C$6=7,SUM(Ene!AT29+Feb!AT29+Mar!AT29+Abr!AT29+May!AT29+Jun!AT29+Jul!AT29),IF(Config!$C$6=8,SUM(+Ene!AT29+Feb!AT29+Mar!AT29+Abr!AT29+May!AT29+Jun!AT29+Jul!AT29+Ago!AT29),IF(Config!$C$6=9,SUM(+Ene!AT29+Feb!AT29+Mar!AT29+Abr!AT29+May!AT29+Jun!AT29+Jul!AT29+Ago!AT29+Set!AT29),IF(Config!$C$6=10,SUM(+Ene!AT29+Feb!AT29+Mar!AT29+Abr!AT29+May!AT29+Jun!AT29+Jul!AT29+Ago!AT29+Set!AT29+Oct!AT29),IF(Config!$C$6=11,SUM(+Ene!AT29+Feb!AT29+Mar!AT29+Abr!AT29+May!AT29+Jun!AT29+Jul!AT29+Ago!AT29+Set!AT29+Oct!AT29+Nov!AT29),IF(Config!$C$6=12,SUM(+Ene!AT29+Feb!AT29+Mar!AT29+Abr!AT29+May!AT29+Jun!AT29+Jul!AT29+Ago!AT29+Set!AT29+Oct!AT29+Nov!AT29+Dic!AT29)))))))))))))</f>
        <v>0</v>
      </c>
      <c r="AU29" s="367">
        <f t="shared" si="8"/>
        <v>589</v>
      </c>
      <c r="AV29" s="37">
        <f t="shared" si="9"/>
        <v>0</v>
      </c>
      <c r="AW29" s="37">
        <f t="shared" si="10"/>
        <v>0</v>
      </c>
      <c r="AX29" s="37">
        <f t="shared" si="11"/>
        <v>119</v>
      </c>
      <c r="AY29" s="37">
        <f t="shared" si="12"/>
        <v>49</v>
      </c>
      <c r="AZ29" s="37">
        <f t="shared" si="13"/>
        <v>14</v>
      </c>
      <c r="BA29" s="37">
        <f t="shared" si="14"/>
        <v>130</v>
      </c>
      <c r="BB29" s="37">
        <f t="shared" si="15"/>
        <v>204</v>
      </c>
      <c r="BC29" s="37">
        <f t="shared" si="16"/>
        <v>19</v>
      </c>
      <c r="BD29" s="38">
        <f t="shared" si="17"/>
        <v>44</v>
      </c>
      <c r="BE29" s="37">
        <f t="shared" si="18"/>
        <v>10</v>
      </c>
      <c r="BF29" s="54">
        <f t="shared" si="6"/>
        <v>589</v>
      </c>
      <c r="BG29" t="str">
        <f t="shared" si="7"/>
        <v>OK</v>
      </c>
    </row>
    <row r="30" spans="1:64" ht="45" x14ac:dyDescent="0.25">
      <c r="A30" s="352">
        <v>27</v>
      </c>
      <c r="B30" s="355" t="s">
        <v>635</v>
      </c>
      <c r="C30" s="361" t="s">
        <v>720</v>
      </c>
      <c r="D30" s="356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356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356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0</v>
      </c>
      <c r="G30" s="356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10</v>
      </c>
      <c r="H30" s="356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4</v>
      </c>
      <c r="I30" s="356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8</v>
      </c>
      <c r="J30" s="356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20</v>
      </c>
      <c r="K30" s="356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4</v>
      </c>
      <c r="L30" s="356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4</v>
      </c>
      <c r="M30" s="356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4</v>
      </c>
      <c r="N30" s="356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4</v>
      </c>
      <c r="O30" s="356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4</v>
      </c>
      <c r="P30" s="356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10</v>
      </c>
      <c r="Q30" s="356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2</v>
      </c>
      <c r="R30" s="356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1</v>
      </c>
      <c r="S30" s="356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0</v>
      </c>
      <c r="T30" s="356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0</v>
      </c>
      <c r="U30" s="356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0</v>
      </c>
      <c r="V30" s="356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0</v>
      </c>
      <c r="W30" s="356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356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0</v>
      </c>
      <c r="Y30" s="356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20</v>
      </c>
      <c r="Z30" s="356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4</v>
      </c>
      <c r="AA30" s="356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4</v>
      </c>
      <c r="AB30" s="356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356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28</v>
      </c>
      <c r="AD30" s="356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20</v>
      </c>
      <c r="AE30" s="356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0</v>
      </c>
      <c r="AF30" s="356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356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0</v>
      </c>
      <c r="AH30" s="356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15</v>
      </c>
      <c r="AI30" s="356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356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356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356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0</v>
      </c>
      <c r="AM30" s="356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10</v>
      </c>
      <c r="AN30" s="356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4</v>
      </c>
      <c r="AO30" s="356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4</v>
      </c>
      <c r="AP30" s="356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4</v>
      </c>
      <c r="AQ30" s="356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356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 s="356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 s="356">
        <f>IF(Config!$C$6=1,SUM(+Ene!AT30),IF(Config!$C$6=2,SUM(+Ene!AT30+Feb!AT30),IF(Config!$C$6=3,SUM(+Ene!AT30+Feb!AT30+Mar!AT30),IF(Config!$C$6=4,SUM(+Ene!AT30+Feb!AT30+Mar!AT30+Abr!AT30),IF(Config!$C$6=5,SUM(Ene!AT30+Feb!AT30+Mar!AT30+Abr!AT30+May!AT30),IF(Config!$C$6=6,SUM(+Ene!AT30+Feb!AT30+Mar!AT30+Abr!AT30+May!AT30+Jun!AT30),IF(Config!$C$6=7,SUM(Ene!AT30+Feb!AT30+Mar!AT30+Abr!AT30+May!AT30+Jun!AT30+Jul!AT30),IF(Config!$C$6=8,SUM(+Ene!AT30+Feb!AT30+Mar!AT30+Abr!AT30+May!AT30+Jun!AT30+Jul!AT30+Ago!AT30),IF(Config!$C$6=9,SUM(+Ene!AT30+Feb!AT30+Mar!AT30+Abr!AT30+May!AT30+Jun!AT30+Jul!AT30+Ago!AT30+Set!AT30),IF(Config!$C$6=10,SUM(+Ene!AT30+Feb!AT30+Mar!AT30+Abr!AT30+May!AT30+Jun!AT30+Jul!AT30+Ago!AT30+Set!AT30+Oct!AT30),IF(Config!$C$6=11,SUM(+Ene!AT30+Feb!AT30+Mar!AT30+Abr!AT30+May!AT30+Jun!AT30+Jul!AT30+Ago!AT30+Set!AT30+Oct!AT30+Nov!AT30),IF(Config!$C$6=12,SUM(+Ene!AT30+Feb!AT30+Mar!AT30+Abr!AT30+May!AT30+Jun!AT30+Jul!AT30+Ago!AT30+Set!AT30+Oct!AT30+Nov!AT30+Dic!AT30)))))))))))))</f>
        <v>0</v>
      </c>
      <c r="AU30" s="367">
        <f t="shared" si="8"/>
        <v>188</v>
      </c>
      <c r="AV30" s="37">
        <f t="shared" si="9"/>
        <v>0</v>
      </c>
      <c r="AW30" s="37">
        <f t="shared" si="10"/>
        <v>0</v>
      </c>
      <c r="AX30" s="37">
        <f t="shared" si="11"/>
        <v>72</v>
      </c>
      <c r="AY30" s="37">
        <f t="shared" si="12"/>
        <v>3</v>
      </c>
      <c r="AZ30" s="37">
        <f t="shared" si="13"/>
        <v>0</v>
      </c>
      <c r="BA30" s="37">
        <f t="shared" si="14"/>
        <v>56</v>
      </c>
      <c r="BB30" s="37">
        <f t="shared" si="15"/>
        <v>35</v>
      </c>
      <c r="BC30" s="37">
        <f t="shared" si="16"/>
        <v>0</v>
      </c>
      <c r="BD30" s="38">
        <f t="shared" si="17"/>
        <v>22</v>
      </c>
      <c r="BE30" s="37">
        <f t="shared" si="18"/>
        <v>0</v>
      </c>
      <c r="BF30" s="54">
        <f t="shared" si="6"/>
        <v>188</v>
      </c>
      <c r="BG30" t="str">
        <f t="shared" si="7"/>
        <v>OK</v>
      </c>
    </row>
    <row r="31" spans="1:64" ht="30" x14ac:dyDescent="0.25">
      <c r="A31" s="352">
        <v>28</v>
      </c>
      <c r="B31" s="355" t="s">
        <v>636</v>
      </c>
      <c r="C31" s="361" t="s">
        <v>721</v>
      </c>
      <c r="D31" s="356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356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356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0</v>
      </c>
      <c r="G31" s="356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796</v>
      </c>
      <c r="H31" s="356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96</v>
      </c>
      <c r="I31" s="356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49</v>
      </c>
      <c r="J31" s="356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72</v>
      </c>
      <c r="K31" s="356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85</v>
      </c>
      <c r="L31" s="356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29</v>
      </c>
      <c r="M31" s="356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32</v>
      </c>
      <c r="N31" s="356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49</v>
      </c>
      <c r="O31" s="356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54</v>
      </c>
      <c r="P31" s="356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39</v>
      </c>
      <c r="Q31" s="356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89</v>
      </c>
      <c r="R31" s="356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37</v>
      </c>
      <c r="S31" s="356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102</v>
      </c>
      <c r="T31" s="356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114</v>
      </c>
      <c r="U31" s="356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76</v>
      </c>
      <c r="V31" s="356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40</v>
      </c>
      <c r="W31" s="356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81</v>
      </c>
      <c r="X31" s="356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59</v>
      </c>
      <c r="Y31" s="356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408</v>
      </c>
      <c r="Z31" s="356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43</v>
      </c>
      <c r="AA31" s="356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72</v>
      </c>
      <c r="AB31" s="356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23</v>
      </c>
      <c r="AC31" s="356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89</v>
      </c>
      <c r="AD31" s="356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361</v>
      </c>
      <c r="AE31" s="356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19</v>
      </c>
      <c r="AF31" s="356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140</v>
      </c>
      <c r="AG31" s="356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44</v>
      </c>
      <c r="AH31" s="356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46</v>
      </c>
      <c r="AI31" s="356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0</v>
      </c>
      <c r="AJ31" s="356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170</v>
      </c>
      <c r="AK31" s="356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13</v>
      </c>
      <c r="AL31" s="356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33</v>
      </c>
      <c r="AM31" s="356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175</v>
      </c>
      <c r="AN31" s="356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12</v>
      </c>
      <c r="AO31" s="356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88</v>
      </c>
      <c r="AP31" s="356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25</v>
      </c>
      <c r="AQ31" s="356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51</v>
      </c>
      <c r="AR31" s="356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6</v>
      </c>
      <c r="AS31" s="356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14</v>
      </c>
      <c r="AT31" s="356">
        <f>IF(Config!$C$6=1,SUM(+Ene!AT31),IF(Config!$C$6=2,SUM(+Ene!AT31+Feb!AT31),IF(Config!$C$6=3,SUM(+Ene!AT31+Feb!AT31+Mar!AT31),IF(Config!$C$6=4,SUM(+Ene!AT31+Feb!AT31+Mar!AT31+Abr!AT31),IF(Config!$C$6=5,SUM(Ene!AT31+Feb!AT31+Mar!AT31+Abr!AT31+May!AT31),IF(Config!$C$6=6,SUM(+Ene!AT31+Feb!AT31+Mar!AT31+Abr!AT31+May!AT31+Jun!AT31),IF(Config!$C$6=7,SUM(Ene!AT31+Feb!AT31+Mar!AT31+Abr!AT31+May!AT31+Jun!AT31+Jul!AT31),IF(Config!$C$6=8,SUM(+Ene!AT31+Feb!AT31+Mar!AT31+Abr!AT31+May!AT31+Jun!AT31+Jul!AT31+Ago!AT31),IF(Config!$C$6=9,SUM(+Ene!AT31+Feb!AT31+Mar!AT31+Abr!AT31+May!AT31+Jun!AT31+Jul!AT31+Ago!AT31+Set!AT31),IF(Config!$C$6=10,SUM(+Ene!AT31+Feb!AT31+Mar!AT31+Abr!AT31+May!AT31+Jun!AT31+Jul!AT31+Ago!AT31+Set!AT31+Oct!AT31),IF(Config!$C$6=11,SUM(+Ene!AT31+Feb!AT31+Mar!AT31+Abr!AT31+May!AT31+Jun!AT31+Jul!AT31+Ago!AT31+Set!AT31+Oct!AT31+Nov!AT31),IF(Config!$C$6=12,SUM(+Ene!AT31+Feb!AT31+Mar!AT31+Abr!AT31+May!AT31+Jun!AT31+Jul!AT31+Ago!AT31+Set!AT31+Oct!AT31+Nov!AT31+Dic!AT31)))))))))))))</f>
        <v>4</v>
      </c>
      <c r="AU31" s="367">
        <f t="shared" si="8"/>
        <v>3735</v>
      </c>
      <c r="AV31" s="37">
        <f t="shared" si="9"/>
        <v>0</v>
      </c>
      <c r="AW31" s="37">
        <f t="shared" si="10"/>
        <v>0</v>
      </c>
      <c r="AX31" s="37">
        <f t="shared" si="11"/>
        <v>1301</v>
      </c>
      <c r="AY31" s="37">
        <f t="shared" si="12"/>
        <v>228</v>
      </c>
      <c r="AZ31" s="37">
        <f t="shared" si="13"/>
        <v>311</v>
      </c>
      <c r="BA31" s="37">
        <f t="shared" si="14"/>
        <v>694</v>
      </c>
      <c r="BB31" s="37">
        <f t="shared" si="15"/>
        <v>610</v>
      </c>
      <c r="BC31" s="37">
        <f t="shared" si="16"/>
        <v>216</v>
      </c>
      <c r="BD31" s="38">
        <f t="shared" si="17"/>
        <v>300</v>
      </c>
      <c r="BE31" s="37">
        <f t="shared" si="18"/>
        <v>75</v>
      </c>
      <c r="BF31" s="54">
        <f t="shared" si="6"/>
        <v>3735</v>
      </c>
      <c r="BG31" t="str">
        <f t="shared" si="7"/>
        <v>OK</v>
      </c>
    </row>
    <row r="32" spans="1:64" ht="30" x14ac:dyDescent="0.25">
      <c r="A32" s="352">
        <v>29</v>
      </c>
      <c r="B32" s="355" t="s">
        <v>637</v>
      </c>
      <c r="C32" s="361" t="s">
        <v>722</v>
      </c>
      <c r="D32" s="356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356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356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0</v>
      </c>
      <c r="G32" s="356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790</v>
      </c>
      <c r="H32" s="356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63</v>
      </c>
      <c r="I32" s="356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66</v>
      </c>
      <c r="J32" s="356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48</v>
      </c>
      <c r="K32" s="356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84</v>
      </c>
      <c r="L32" s="356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10</v>
      </c>
      <c r="M32" s="356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41</v>
      </c>
      <c r="N32" s="356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29</v>
      </c>
      <c r="O32" s="356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40</v>
      </c>
      <c r="P32" s="356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469</v>
      </c>
      <c r="Q32" s="356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52</v>
      </c>
      <c r="R32" s="356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32</v>
      </c>
      <c r="S32" s="356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100</v>
      </c>
      <c r="T32" s="356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91</v>
      </c>
      <c r="U32" s="356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0</v>
      </c>
      <c r="V32" s="356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0</v>
      </c>
      <c r="W32" s="356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74</v>
      </c>
      <c r="X32" s="356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33</v>
      </c>
      <c r="Y32" s="356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126</v>
      </c>
      <c r="Z32" s="356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45</v>
      </c>
      <c r="AA32" s="356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184</v>
      </c>
      <c r="AB32" s="356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30</v>
      </c>
      <c r="AC32" s="356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0</v>
      </c>
      <c r="AD32" s="356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161</v>
      </c>
      <c r="AE32" s="356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0</v>
      </c>
      <c r="AF32" s="356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0</v>
      </c>
      <c r="AG32" s="356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13</v>
      </c>
      <c r="AH32" s="356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356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0</v>
      </c>
      <c r="AJ32" s="356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162</v>
      </c>
      <c r="AK32" s="356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13</v>
      </c>
      <c r="AL32" s="356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18</v>
      </c>
      <c r="AM32" s="356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113</v>
      </c>
      <c r="AN32" s="356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12</v>
      </c>
      <c r="AO32" s="356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44</v>
      </c>
      <c r="AP32" s="356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18</v>
      </c>
      <c r="AQ32" s="356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356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0</v>
      </c>
      <c r="AS32" s="356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0</v>
      </c>
      <c r="AT32" s="356">
        <f>IF(Config!$C$6=1,SUM(+Ene!AT32),IF(Config!$C$6=2,SUM(+Ene!AT32+Feb!AT32),IF(Config!$C$6=3,SUM(+Ene!AT32+Feb!AT32+Mar!AT32),IF(Config!$C$6=4,SUM(+Ene!AT32+Feb!AT32+Mar!AT32+Abr!AT32),IF(Config!$C$6=5,SUM(Ene!AT32+Feb!AT32+Mar!AT32+Abr!AT32+May!AT32),IF(Config!$C$6=6,SUM(+Ene!AT32+Feb!AT32+Mar!AT32+Abr!AT32+May!AT32+Jun!AT32),IF(Config!$C$6=7,SUM(Ene!AT32+Feb!AT32+Mar!AT32+Abr!AT32+May!AT32+Jun!AT32+Jul!AT32),IF(Config!$C$6=8,SUM(+Ene!AT32+Feb!AT32+Mar!AT32+Abr!AT32+May!AT32+Jun!AT32+Jul!AT32+Ago!AT32),IF(Config!$C$6=9,SUM(+Ene!AT32+Feb!AT32+Mar!AT32+Abr!AT32+May!AT32+Jun!AT32+Jul!AT32+Ago!AT32+Set!AT32),IF(Config!$C$6=10,SUM(+Ene!AT32+Feb!AT32+Mar!AT32+Abr!AT32+May!AT32+Jun!AT32+Jul!AT32+Ago!AT32+Set!AT32+Oct!AT32),IF(Config!$C$6=11,SUM(+Ene!AT32+Feb!AT32+Mar!AT32+Abr!AT32+May!AT32+Jun!AT32+Jul!AT32+Ago!AT32+Set!AT32+Oct!AT32+Nov!AT32),IF(Config!$C$6=12,SUM(+Ene!AT32+Feb!AT32+Mar!AT32+Abr!AT32+May!AT32+Jun!AT32+Jul!AT32+Ago!AT32+Set!AT32+Oct!AT32+Nov!AT32+Dic!AT32)))))))))))))</f>
        <v>0</v>
      </c>
      <c r="AU32" s="367">
        <f t="shared" si="8"/>
        <v>2961</v>
      </c>
      <c r="AV32" s="37">
        <f t="shared" si="9"/>
        <v>0</v>
      </c>
      <c r="AW32" s="37">
        <f t="shared" si="10"/>
        <v>0</v>
      </c>
      <c r="AX32" s="37">
        <f t="shared" si="11"/>
        <v>1640</v>
      </c>
      <c r="AY32" s="37">
        <f t="shared" si="12"/>
        <v>184</v>
      </c>
      <c r="AZ32" s="37">
        <f t="shared" si="13"/>
        <v>165</v>
      </c>
      <c r="BA32" s="37">
        <f t="shared" si="14"/>
        <v>418</v>
      </c>
      <c r="BB32" s="37">
        <f t="shared" si="15"/>
        <v>174</v>
      </c>
      <c r="BC32" s="37">
        <f t="shared" si="16"/>
        <v>193</v>
      </c>
      <c r="BD32" s="38">
        <f t="shared" si="17"/>
        <v>187</v>
      </c>
      <c r="BE32" s="37">
        <f t="shared" si="18"/>
        <v>0</v>
      </c>
      <c r="BF32" s="54">
        <f t="shared" si="6"/>
        <v>2961</v>
      </c>
      <c r="BG32" t="str">
        <f t="shared" si="7"/>
        <v>OK</v>
      </c>
    </row>
    <row r="33" spans="1:59" ht="30" x14ac:dyDescent="0.25">
      <c r="A33" s="352">
        <v>30</v>
      </c>
      <c r="B33" s="355" t="s">
        <v>638</v>
      </c>
      <c r="C33" s="361" t="s">
        <v>723</v>
      </c>
      <c r="D33" s="356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0</v>
      </c>
      <c r="E33" s="356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356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0</v>
      </c>
      <c r="G33" s="356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20</v>
      </c>
      <c r="H33" s="356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2</v>
      </c>
      <c r="I33" s="356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4</v>
      </c>
      <c r="J33" s="356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10</v>
      </c>
      <c r="K33" s="356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2</v>
      </c>
      <c r="L33" s="356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2</v>
      </c>
      <c r="M33" s="356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4</v>
      </c>
      <c r="N33" s="356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2</v>
      </c>
      <c r="O33" s="356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2</v>
      </c>
      <c r="P33" s="356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10</v>
      </c>
      <c r="Q33" s="356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23</v>
      </c>
      <c r="R33" s="356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10</v>
      </c>
      <c r="S33" s="356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24</v>
      </c>
      <c r="T33" s="356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27</v>
      </c>
      <c r="U33" s="356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2</v>
      </c>
      <c r="V33" s="356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0</v>
      </c>
      <c r="W33" s="356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8</v>
      </c>
      <c r="X33" s="356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24</v>
      </c>
      <c r="Y33" s="356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46</v>
      </c>
      <c r="Z33" s="356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0</v>
      </c>
      <c r="AA33" s="356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15</v>
      </c>
      <c r="AB33" s="356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0</v>
      </c>
      <c r="AC33" s="356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9</v>
      </c>
      <c r="AD33" s="356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177</v>
      </c>
      <c r="AE33" s="356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5</v>
      </c>
      <c r="AF33" s="356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18</v>
      </c>
      <c r="AG33" s="356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0</v>
      </c>
      <c r="AH33" s="356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5</v>
      </c>
      <c r="AI33" s="356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0</v>
      </c>
      <c r="AJ33" s="356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19</v>
      </c>
      <c r="AK33" s="356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0</v>
      </c>
      <c r="AL33" s="356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0</v>
      </c>
      <c r="AM33" s="356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20</v>
      </c>
      <c r="AN33" s="356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2</v>
      </c>
      <c r="AO33" s="356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2</v>
      </c>
      <c r="AP33" s="356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2</v>
      </c>
      <c r="AQ33" s="356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0</v>
      </c>
      <c r="AR33" s="356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0</v>
      </c>
      <c r="AS33" s="356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0</v>
      </c>
      <c r="AT33" s="356">
        <f>IF(Config!$C$6=1,SUM(+Ene!AT33),IF(Config!$C$6=2,SUM(+Ene!AT33+Feb!AT33),IF(Config!$C$6=3,SUM(+Ene!AT33+Feb!AT33+Mar!AT33),IF(Config!$C$6=4,SUM(+Ene!AT33+Feb!AT33+Mar!AT33+Abr!AT33),IF(Config!$C$6=5,SUM(Ene!AT33+Feb!AT33+Mar!AT33+Abr!AT33+May!AT33),IF(Config!$C$6=6,SUM(+Ene!AT33+Feb!AT33+Mar!AT33+Abr!AT33+May!AT33+Jun!AT33),IF(Config!$C$6=7,SUM(Ene!AT33+Feb!AT33+Mar!AT33+Abr!AT33+May!AT33+Jun!AT33+Jul!AT33),IF(Config!$C$6=8,SUM(+Ene!AT33+Feb!AT33+Mar!AT33+Abr!AT33+May!AT33+Jun!AT33+Jul!AT33+Ago!AT33),IF(Config!$C$6=9,SUM(+Ene!AT33+Feb!AT33+Mar!AT33+Abr!AT33+May!AT33+Jun!AT33+Jul!AT33+Ago!AT33+Set!AT33),IF(Config!$C$6=10,SUM(+Ene!AT33+Feb!AT33+Mar!AT33+Abr!AT33+May!AT33+Jun!AT33+Jul!AT33+Ago!AT33+Set!AT33+Oct!AT33),IF(Config!$C$6=11,SUM(+Ene!AT33+Feb!AT33+Mar!AT33+Abr!AT33+May!AT33+Jun!AT33+Jul!AT33+Ago!AT33+Set!AT33+Oct!AT33+Nov!AT33),IF(Config!$C$6=12,SUM(+Ene!AT33+Feb!AT33+Mar!AT33+Abr!AT33+May!AT33+Jun!AT33+Jul!AT33+Ago!AT33+Set!AT33+Oct!AT33+Nov!AT33+Dic!AT33)))))))))))))</f>
        <v>0</v>
      </c>
      <c r="AU33" s="367">
        <f t="shared" si="8"/>
        <v>496</v>
      </c>
      <c r="AV33" s="37">
        <f t="shared" si="9"/>
        <v>0</v>
      </c>
      <c r="AW33" s="37">
        <f t="shared" si="10"/>
        <v>0</v>
      </c>
      <c r="AX33" s="37">
        <f t="shared" si="11"/>
        <v>58</v>
      </c>
      <c r="AY33" s="37">
        <f t="shared" si="12"/>
        <v>57</v>
      </c>
      <c r="AZ33" s="37">
        <f t="shared" si="13"/>
        <v>37</v>
      </c>
      <c r="BA33" s="37">
        <f t="shared" si="14"/>
        <v>94</v>
      </c>
      <c r="BB33" s="37">
        <f t="shared" si="15"/>
        <v>205</v>
      </c>
      <c r="BC33" s="37">
        <f t="shared" si="16"/>
        <v>19</v>
      </c>
      <c r="BD33" s="38">
        <f t="shared" si="17"/>
        <v>26</v>
      </c>
      <c r="BE33" s="37">
        <f t="shared" si="18"/>
        <v>0</v>
      </c>
      <c r="BF33" s="54">
        <f t="shared" si="6"/>
        <v>496</v>
      </c>
      <c r="BG33" t="str">
        <f t="shared" si="7"/>
        <v>OK</v>
      </c>
    </row>
    <row r="34" spans="1:59" ht="30" x14ac:dyDescent="0.25">
      <c r="A34" s="352">
        <v>31</v>
      </c>
      <c r="B34" s="355" t="s">
        <v>639</v>
      </c>
      <c r="C34" s="361" t="s">
        <v>724</v>
      </c>
      <c r="D34" s="356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356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356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0</v>
      </c>
      <c r="G34" s="356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1</v>
      </c>
      <c r="H34" s="356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1</v>
      </c>
      <c r="I34" s="356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1</v>
      </c>
      <c r="J34" s="356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1</v>
      </c>
      <c r="K34" s="356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1</v>
      </c>
      <c r="L34" s="356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1</v>
      </c>
      <c r="M34" s="356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1</v>
      </c>
      <c r="N34" s="356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1</v>
      </c>
      <c r="O34" s="356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1</v>
      </c>
      <c r="P34" s="356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1</v>
      </c>
      <c r="Q34" s="356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356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356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0</v>
      </c>
      <c r="T34" s="356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356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356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356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0</v>
      </c>
      <c r="X34" s="356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0</v>
      </c>
      <c r="Y34" s="356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356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356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356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356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0</v>
      </c>
      <c r="AD34" s="356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356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2</v>
      </c>
      <c r="AF34" s="356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356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356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2</v>
      </c>
      <c r="AI34" s="356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0</v>
      </c>
      <c r="AJ34" s="356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356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356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356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1</v>
      </c>
      <c r="AN34" s="356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1</v>
      </c>
      <c r="AO34" s="356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1</v>
      </c>
      <c r="AP34" s="356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1</v>
      </c>
      <c r="AQ34" s="356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356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356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 s="356">
        <f>IF(Config!$C$6=1,SUM(+Ene!AT34),IF(Config!$C$6=2,SUM(+Ene!AT34+Feb!AT34),IF(Config!$C$6=3,SUM(+Ene!AT34+Feb!AT34+Mar!AT34),IF(Config!$C$6=4,SUM(+Ene!AT34+Feb!AT34+Mar!AT34+Abr!AT34),IF(Config!$C$6=5,SUM(Ene!AT34+Feb!AT34+Mar!AT34+Abr!AT34+May!AT34),IF(Config!$C$6=6,SUM(+Ene!AT34+Feb!AT34+Mar!AT34+Abr!AT34+May!AT34+Jun!AT34),IF(Config!$C$6=7,SUM(Ene!AT34+Feb!AT34+Mar!AT34+Abr!AT34+May!AT34+Jun!AT34+Jul!AT34),IF(Config!$C$6=8,SUM(+Ene!AT34+Feb!AT34+Mar!AT34+Abr!AT34+May!AT34+Jun!AT34+Jul!AT34+Ago!AT34),IF(Config!$C$6=9,SUM(+Ene!AT34+Feb!AT34+Mar!AT34+Abr!AT34+May!AT34+Jun!AT34+Jul!AT34+Ago!AT34+Set!AT34),IF(Config!$C$6=10,SUM(+Ene!AT34+Feb!AT34+Mar!AT34+Abr!AT34+May!AT34+Jun!AT34+Jul!AT34+Ago!AT34+Set!AT34+Oct!AT34),IF(Config!$C$6=11,SUM(+Ene!AT34+Feb!AT34+Mar!AT34+Abr!AT34+May!AT34+Jun!AT34+Jul!AT34+Ago!AT34+Set!AT34+Oct!AT34+Nov!AT34),IF(Config!$C$6=12,SUM(+Ene!AT34+Feb!AT34+Mar!AT34+Abr!AT34+May!AT34+Jun!AT34+Jul!AT34+Ago!AT34+Set!AT34+Oct!AT34+Nov!AT34+Dic!AT34)))))))))))))</f>
        <v>0</v>
      </c>
      <c r="AU34" s="367">
        <f t="shared" si="8"/>
        <v>18</v>
      </c>
      <c r="AV34" s="37">
        <f t="shared" si="9"/>
        <v>0</v>
      </c>
      <c r="AW34" s="37">
        <f t="shared" si="10"/>
        <v>0</v>
      </c>
      <c r="AX34" s="37">
        <f t="shared" si="11"/>
        <v>10</v>
      </c>
      <c r="AY34" s="37">
        <f t="shared" si="12"/>
        <v>0</v>
      </c>
      <c r="AZ34" s="37">
        <f t="shared" si="13"/>
        <v>0</v>
      </c>
      <c r="BA34" s="37">
        <f t="shared" si="14"/>
        <v>0</v>
      </c>
      <c r="BB34" s="37">
        <f t="shared" si="15"/>
        <v>4</v>
      </c>
      <c r="BC34" s="37">
        <f t="shared" si="16"/>
        <v>0</v>
      </c>
      <c r="BD34" s="38">
        <f t="shared" si="17"/>
        <v>4</v>
      </c>
      <c r="BE34" s="37">
        <f t="shared" si="18"/>
        <v>0</v>
      </c>
      <c r="BF34" s="54">
        <f t="shared" si="6"/>
        <v>18</v>
      </c>
      <c r="BG34" t="str">
        <f t="shared" si="7"/>
        <v>OK</v>
      </c>
    </row>
    <row r="35" spans="1:59" ht="30" x14ac:dyDescent="0.25">
      <c r="A35" s="352">
        <v>32</v>
      </c>
      <c r="B35" s="355" t="s">
        <v>640</v>
      </c>
      <c r="C35" s="361" t="s">
        <v>725</v>
      </c>
      <c r="D35" s="356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356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356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0</v>
      </c>
      <c r="G35" s="356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1</v>
      </c>
      <c r="H35" s="356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356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356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356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356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356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356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356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356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0</v>
      </c>
      <c r="Q35" s="356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356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0</v>
      </c>
      <c r="S35" s="356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0</v>
      </c>
      <c r="T35" s="356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356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356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356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0</v>
      </c>
      <c r="X35" s="356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0</v>
      </c>
      <c r="Y35" s="356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1</v>
      </c>
      <c r="Z35" s="356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356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356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356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0</v>
      </c>
      <c r="AD35" s="356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1</v>
      </c>
      <c r="AE35" s="356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356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356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356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356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0</v>
      </c>
      <c r="AJ35" s="356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356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0</v>
      </c>
      <c r="AL35" s="356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0</v>
      </c>
      <c r="AM35" s="356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1</v>
      </c>
      <c r="AN35" s="356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356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356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356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356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 s="356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0</v>
      </c>
      <c r="AT35" s="356">
        <f>IF(Config!$C$6=1,SUM(+Ene!AT35),IF(Config!$C$6=2,SUM(+Ene!AT35+Feb!AT35),IF(Config!$C$6=3,SUM(+Ene!AT35+Feb!AT35+Mar!AT35),IF(Config!$C$6=4,SUM(+Ene!AT35+Feb!AT35+Mar!AT35+Abr!AT35),IF(Config!$C$6=5,SUM(Ene!AT35+Feb!AT35+Mar!AT35+Abr!AT35+May!AT35),IF(Config!$C$6=6,SUM(+Ene!AT35+Feb!AT35+Mar!AT35+Abr!AT35+May!AT35+Jun!AT35),IF(Config!$C$6=7,SUM(Ene!AT35+Feb!AT35+Mar!AT35+Abr!AT35+May!AT35+Jun!AT35+Jul!AT35),IF(Config!$C$6=8,SUM(+Ene!AT35+Feb!AT35+Mar!AT35+Abr!AT35+May!AT35+Jun!AT35+Jul!AT35+Ago!AT35),IF(Config!$C$6=9,SUM(+Ene!AT35+Feb!AT35+Mar!AT35+Abr!AT35+May!AT35+Jun!AT35+Jul!AT35+Ago!AT35+Set!AT35),IF(Config!$C$6=10,SUM(+Ene!AT35+Feb!AT35+Mar!AT35+Abr!AT35+May!AT35+Jun!AT35+Jul!AT35+Ago!AT35+Set!AT35+Oct!AT35),IF(Config!$C$6=11,SUM(+Ene!AT35+Feb!AT35+Mar!AT35+Abr!AT35+May!AT35+Jun!AT35+Jul!AT35+Ago!AT35+Set!AT35+Oct!AT35+Nov!AT35),IF(Config!$C$6=12,SUM(+Ene!AT35+Feb!AT35+Mar!AT35+Abr!AT35+May!AT35+Jun!AT35+Jul!AT35+Ago!AT35+Set!AT35+Oct!AT35+Nov!AT35+Dic!AT35)))))))))))))</f>
        <v>0</v>
      </c>
      <c r="AU35" s="367">
        <f t="shared" si="8"/>
        <v>4</v>
      </c>
      <c r="AV35" s="37">
        <f t="shared" si="9"/>
        <v>0</v>
      </c>
      <c r="AW35" s="37">
        <f t="shared" si="10"/>
        <v>0</v>
      </c>
      <c r="AX35" s="37">
        <f t="shared" si="11"/>
        <v>1</v>
      </c>
      <c r="AY35" s="37">
        <f t="shared" si="12"/>
        <v>0</v>
      </c>
      <c r="AZ35" s="37">
        <f t="shared" si="13"/>
        <v>0</v>
      </c>
      <c r="BA35" s="37">
        <f t="shared" si="14"/>
        <v>1</v>
      </c>
      <c r="BB35" s="37">
        <f t="shared" si="15"/>
        <v>1</v>
      </c>
      <c r="BC35" s="37">
        <f t="shared" si="16"/>
        <v>0</v>
      </c>
      <c r="BD35" s="38">
        <f t="shared" si="17"/>
        <v>1</v>
      </c>
      <c r="BE35" s="37">
        <f t="shared" si="18"/>
        <v>0</v>
      </c>
      <c r="BF35" s="54">
        <f t="shared" si="6"/>
        <v>4</v>
      </c>
      <c r="BG35" t="str">
        <f t="shared" si="7"/>
        <v>OK</v>
      </c>
    </row>
    <row r="36" spans="1:59" ht="30" x14ac:dyDescent="0.25">
      <c r="A36" s="352">
        <v>33</v>
      </c>
      <c r="B36" s="355" t="s">
        <v>641</v>
      </c>
      <c r="C36" s="361" t="s">
        <v>726</v>
      </c>
      <c r="D36" s="356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356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356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0</v>
      </c>
      <c r="G36" s="356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5642</v>
      </c>
      <c r="H36" s="356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269</v>
      </c>
      <c r="I36" s="356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20</v>
      </c>
      <c r="J36" s="356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185</v>
      </c>
      <c r="K36" s="356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674</v>
      </c>
      <c r="L36" s="356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29</v>
      </c>
      <c r="M36" s="356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245</v>
      </c>
      <c r="N36" s="356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211</v>
      </c>
      <c r="O36" s="356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227</v>
      </c>
      <c r="P36" s="356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799</v>
      </c>
      <c r="Q36" s="356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472</v>
      </c>
      <c r="R36" s="356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252</v>
      </c>
      <c r="S36" s="356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317</v>
      </c>
      <c r="T36" s="356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220</v>
      </c>
      <c r="U36" s="356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372</v>
      </c>
      <c r="V36" s="356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12</v>
      </c>
      <c r="W36" s="356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6</v>
      </c>
      <c r="X36" s="356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447</v>
      </c>
      <c r="Y36" s="356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2055</v>
      </c>
      <c r="Z36" s="356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11</v>
      </c>
      <c r="AA36" s="356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169</v>
      </c>
      <c r="AB36" s="356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356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109</v>
      </c>
      <c r="AD36" s="356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601</v>
      </c>
      <c r="AE36" s="356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82</v>
      </c>
      <c r="AF36" s="356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130</v>
      </c>
      <c r="AG36" s="356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356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76</v>
      </c>
      <c r="AI36" s="356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0</v>
      </c>
      <c r="AJ36" s="356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213</v>
      </c>
      <c r="AK36" s="356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26</v>
      </c>
      <c r="AL36" s="356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33</v>
      </c>
      <c r="AM36" s="356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821</v>
      </c>
      <c r="AN36" s="356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97</v>
      </c>
      <c r="AO36" s="356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357</v>
      </c>
      <c r="AP36" s="356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143</v>
      </c>
      <c r="AQ36" s="356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409</v>
      </c>
      <c r="AR36" s="356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356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11</v>
      </c>
      <c r="AT36" s="356">
        <f>IF(Config!$C$6=1,SUM(+Ene!AT36),IF(Config!$C$6=2,SUM(+Ene!AT36+Feb!AT36),IF(Config!$C$6=3,SUM(+Ene!AT36+Feb!AT36+Mar!AT36),IF(Config!$C$6=4,SUM(+Ene!AT36+Feb!AT36+Mar!AT36+Abr!AT36),IF(Config!$C$6=5,SUM(Ene!AT36+Feb!AT36+Mar!AT36+Abr!AT36+May!AT36),IF(Config!$C$6=6,SUM(+Ene!AT36+Feb!AT36+Mar!AT36+Abr!AT36+May!AT36+Jun!AT36),IF(Config!$C$6=7,SUM(Ene!AT36+Feb!AT36+Mar!AT36+Abr!AT36+May!AT36+Jun!AT36+Jul!AT36),IF(Config!$C$6=8,SUM(+Ene!AT36+Feb!AT36+Mar!AT36+Abr!AT36+May!AT36+Jun!AT36+Jul!AT36+Ago!AT36),IF(Config!$C$6=9,SUM(+Ene!AT36+Feb!AT36+Mar!AT36+Abr!AT36+May!AT36+Jun!AT36+Jul!AT36+Ago!AT36+Set!AT36),IF(Config!$C$6=10,SUM(+Ene!AT36+Feb!AT36+Mar!AT36+Abr!AT36+May!AT36+Jun!AT36+Jul!AT36+Ago!AT36+Set!AT36+Oct!AT36),IF(Config!$C$6=11,SUM(+Ene!AT36+Feb!AT36+Mar!AT36+Abr!AT36+May!AT36+Jun!AT36+Jul!AT36+Ago!AT36+Set!AT36+Oct!AT36+Nov!AT36),IF(Config!$C$6=12,SUM(+Ene!AT36+Feb!AT36+Mar!AT36+Abr!AT36+May!AT36+Jun!AT36+Jul!AT36+Ago!AT36+Set!AT36+Oct!AT36+Nov!AT36+Dic!AT36)))))))))))))</f>
        <v>0</v>
      </c>
      <c r="AU36" s="367">
        <f t="shared" si="8"/>
        <v>15742</v>
      </c>
      <c r="AV36" s="37">
        <f t="shared" si="9"/>
        <v>0</v>
      </c>
      <c r="AW36" s="37">
        <f t="shared" si="10"/>
        <v>0</v>
      </c>
      <c r="AX36" s="37">
        <f t="shared" si="11"/>
        <v>8301</v>
      </c>
      <c r="AY36" s="37">
        <f t="shared" si="12"/>
        <v>1041</v>
      </c>
      <c r="AZ36" s="37">
        <f t="shared" si="13"/>
        <v>610</v>
      </c>
      <c r="BA36" s="37">
        <f t="shared" si="14"/>
        <v>2791</v>
      </c>
      <c r="BB36" s="37">
        <f t="shared" si="15"/>
        <v>889</v>
      </c>
      <c r="BC36" s="37">
        <f t="shared" si="16"/>
        <v>272</v>
      </c>
      <c r="BD36" s="38">
        <f t="shared" si="17"/>
        <v>1418</v>
      </c>
      <c r="BE36" s="37">
        <f t="shared" si="18"/>
        <v>420</v>
      </c>
      <c r="BF36" s="54">
        <f t="shared" si="6"/>
        <v>15742</v>
      </c>
      <c r="BG36" t="str">
        <f t="shared" si="7"/>
        <v>OK</v>
      </c>
    </row>
    <row r="37" spans="1:59" ht="30" x14ac:dyDescent="0.25">
      <c r="A37" s="352">
        <v>34</v>
      </c>
      <c r="B37" s="355" t="s">
        <v>642</v>
      </c>
      <c r="C37" s="361" t="s">
        <v>727</v>
      </c>
      <c r="D37" s="356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0</v>
      </c>
      <c r="E37" s="356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356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0</v>
      </c>
      <c r="G37" s="356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4791</v>
      </c>
      <c r="H37" s="356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48</v>
      </c>
      <c r="I37" s="356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356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159</v>
      </c>
      <c r="K37" s="356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625</v>
      </c>
      <c r="L37" s="356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29</v>
      </c>
      <c r="M37" s="356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195</v>
      </c>
      <c r="N37" s="356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143</v>
      </c>
      <c r="O37" s="356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146</v>
      </c>
      <c r="P37" s="356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753</v>
      </c>
      <c r="Q37" s="356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358</v>
      </c>
      <c r="R37" s="356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223</v>
      </c>
      <c r="S37" s="356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312</v>
      </c>
      <c r="T37" s="356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140</v>
      </c>
      <c r="U37" s="356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287</v>
      </c>
      <c r="V37" s="356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0</v>
      </c>
      <c r="W37" s="356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0</v>
      </c>
      <c r="X37" s="356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0</v>
      </c>
      <c r="Y37" s="356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356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0</v>
      </c>
      <c r="AA37" s="356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356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0</v>
      </c>
      <c r="AC37" s="356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0</v>
      </c>
      <c r="AD37" s="356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56</v>
      </c>
      <c r="AE37" s="356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25</v>
      </c>
      <c r="AF37" s="356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356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356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0</v>
      </c>
      <c r="AI37" s="356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356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166</v>
      </c>
      <c r="AK37" s="356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356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0</v>
      </c>
      <c r="AM37" s="356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906</v>
      </c>
      <c r="AN37" s="356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95</v>
      </c>
      <c r="AO37" s="356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350</v>
      </c>
      <c r="AP37" s="356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167</v>
      </c>
      <c r="AQ37" s="356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356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 s="356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0</v>
      </c>
      <c r="AT37" s="356">
        <f>IF(Config!$C$6=1,SUM(+Ene!AT37),IF(Config!$C$6=2,SUM(+Ene!AT37+Feb!AT37),IF(Config!$C$6=3,SUM(+Ene!AT37+Feb!AT37+Mar!AT37),IF(Config!$C$6=4,SUM(+Ene!AT37+Feb!AT37+Mar!AT37+Abr!AT37),IF(Config!$C$6=5,SUM(Ene!AT37+Feb!AT37+Mar!AT37+Abr!AT37+May!AT37),IF(Config!$C$6=6,SUM(+Ene!AT37+Feb!AT37+Mar!AT37+Abr!AT37+May!AT37+Jun!AT37),IF(Config!$C$6=7,SUM(Ene!AT37+Feb!AT37+Mar!AT37+Abr!AT37+May!AT37+Jun!AT37+Jul!AT37),IF(Config!$C$6=8,SUM(+Ene!AT37+Feb!AT37+Mar!AT37+Abr!AT37+May!AT37+Jun!AT37+Jul!AT37+Ago!AT37),IF(Config!$C$6=9,SUM(+Ene!AT37+Feb!AT37+Mar!AT37+Abr!AT37+May!AT37+Jun!AT37+Jul!AT37+Ago!AT37+Set!AT37),IF(Config!$C$6=10,SUM(+Ene!AT37+Feb!AT37+Mar!AT37+Abr!AT37+May!AT37+Jun!AT37+Jul!AT37+Ago!AT37+Set!AT37+Oct!AT37),IF(Config!$C$6=11,SUM(+Ene!AT37+Feb!AT37+Mar!AT37+Abr!AT37+May!AT37+Jun!AT37+Jul!AT37+Ago!AT37+Set!AT37+Oct!AT37+Nov!AT37),IF(Config!$C$6=12,SUM(+Ene!AT37+Feb!AT37+Mar!AT37+Abr!AT37+May!AT37+Jun!AT37+Jul!AT37+Ago!AT37+Set!AT37+Oct!AT37+Nov!AT37+Dic!AT37)))))))))))))</f>
        <v>0</v>
      </c>
      <c r="AU37" s="367">
        <f t="shared" si="8"/>
        <v>9974</v>
      </c>
      <c r="AV37" s="37">
        <f t="shared" si="9"/>
        <v>0</v>
      </c>
      <c r="AW37" s="37">
        <f t="shared" si="10"/>
        <v>0</v>
      </c>
      <c r="AX37" s="37">
        <f t="shared" si="11"/>
        <v>6889</v>
      </c>
      <c r="AY37" s="37">
        <f t="shared" si="12"/>
        <v>893</v>
      </c>
      <c r="AZ37" s="37">
        <f t="shared" si="13"/>
        <v>427</v>
      </c>
      <c r="BA37" s="37">
        <f t="shared" si="14"/>
        <v>0</v>
      </c>
      <c r="BB37" s="37">
        <f t="shared" si="15"/>
        <v>81</v>
      </c>
      <c r="BC37" s="37">
        <f t="shared" si="16"/>
        <v>166</v>
      </c>
      <c r="BD37" s="38">
        <f t="shared" si="17"/>
        <v>1518</v>
      </c>
      <c r="BE37" s="37">
        <f t="shared" si="18"/>
        <v>0</v>
      </c>
      <c r="BF37" s="54">
        <f t="shared" si="6"/>
        <v>9974</v>
      </c>
      <c r="BG37" t="str">
        <f t="shared" si="7"/>
        <v>OK</v>
      </c>
    </row>
    <row r="38" spans="1:59" ht="30" x14ac:dyDescent="0.25">
      <c r="A38" s="352">
        <v>35</v>
      </c>
      <c r="B38" s="355" t="s">
        <v>643</v>
      </c>
      <c r="C38" s="361" t="s">
        <v>728</v>
      </c>
      <c r="D38" s="356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0</v>
      </c>
      <c r="E38" s="356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356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0</v>
      </c>
      <c r="G38" s="356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5</v>
      </c>
      <c r="H38" s="356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356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356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356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1</v>
      </c>
      <c r="L38" s="356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2</v>
      </c>
      <c r="M38" s="356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356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3</v>
      </c>
      <c r="O38" s="356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356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0</v>
      </c>
      <c r="Q38" s="356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0</v>
      </c>
      <c r="R38" s="356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0</v>
      </c>
      <c r="S38" s="356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0</v>
      </c>
      <c r="T38" s="356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356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0</v>
      </c>
      <c r="V38" s="356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356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356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0</v>
      </c>
      <c r="Y38" s="356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356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356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1</v>
      </c>
      <c r="AB38" s="356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356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0</v>
      </c>
      <c r="AD38" s="356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1</v>
      </c>
      <c r="AE38" s="356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0</v>
      </c>
      <c r="AF38" s="356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0</v>
      </c>
      <c r="AG38" s="356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356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0</v>
      </c>
      <c r="AI38" s="356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0</v>
      </c>
      <c r="AJ38" s="356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356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0</v>
      </c>
      <c r="AL38" s="356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356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1</v>
      </c>
      <c r="AN38" s="356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1</v>
      </c>
      <c r="AO38" s="356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1</v>
      </c>
      <c r="AP38" s="356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356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0</v>
      </c>
      <c r="AR38" s="356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 s="356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t!AS38),IF(Config!$C$6=10,SUM(+Ene!AS38+Feb!AS38+Mar!AS38+Abr!AS38+May!AS38+Jun!AS38+Jul!AS38+Ago!AS38+Set!AS38+Oct!AS38),IF(Config!$C$6=11,SUM(+Ene!AS38+Feb!AS38+Mar!AS38+Abr!AS38+May!AS38+Jun!AS38+Jul!AS38+Ago!AS38+Set!AS38+Oct!AS38+Nov!AS38),IF(Config!$C$6=12,SUM(+Ene!AS38+Feb!AS38+Mar!AS38+Abr!AS38+May!AS38+Jun!AS38+Jul!AS38+Ago!AS38+Set!AS38+Oct!AS38+Nov!AS38+Dic!AS38)))))))))))))</f>
        <v>0</v>
      </c>
      <c r="AT38" s="356">
        <f>IF(Config!$C$6=1,SUM(+Ene!AT38),IF(Config!$C$6=2,SUM(+Ene!AT38+Feb!AT38),IF(Config!$C$6=3,SUM(+Ene!AT38+Feb!AT38+Mar!AT38),IF(Config!$C$6=4,SUM(+Ene!AT38+Feb!AT38+Mar!AT38+Abr!AT38),IF(Config!$C$6=5,SUM(Ene!AT38+Feb!AT38+Mar!AT38+Abr!AT38+May!AT38),IF(Config!$C$6=6,SUM(+Ene!AT38+Feb!AT38+Mar!AT38+Abr!AT38+May!AT38+Jun!AT38),IF(Config!$C$6=7,SUM(Ene!AT38+Feb!AT38+Mar!AT38+Abr!AT38+May!AT38+Jun!AT38+Jul!AT38),IF(Config!$C$6=8,SUM(+Ene!AT38+Feb!AT38+Mar!AT38+Abr!AT38+May!AT38+Jun!AT38+Jul!AT38+Ago!AT38),IF(Config!$C$6=9,SUM(+Ene!AT38+Feb!AT38+Mar!AT38+Abr!AT38+May!AT38+Jun!AT38+Jul!AT38+Ago!AT38+Set!AT38),IF(Config!$C$6=10,SUM(+Ene!AT38+Feb!AT38+Mar!AT38+Abr!AT38+May!AT38+Jun!AT38+Jul!AT38+Ago!AT38+Set!AT38+Oct!AT38),IF(Config!$C$6=11,SUM(+Ene!AT38+Feb!AT38+Mar!AT38+Abr!AT38+May!AT38+Jun!AT38+Jul!AT38+Ago!AT38+Set!AT38+Oct!AT38+Nov!AT38),IF(Config!$C$6=12,SUM(+Ene!AT38+Feb!AT38+Mar!AT38+Abr!AT38+May!AT38+Jun!AT38+Jul!AT38+Ago!AT38+Set!AT38+Oct!AT38+Nov!AT38+Dic!AT38)))))))))))))</f>
        <v>0</v>
      </c>
      <c r="AU38" s="367">
        <f t="shared" si="8"/>
        <v>16</v>
      </c>
      <c r="AV38" s="37">
        <f t="shared" si="9"/>
        <v>0</v>
      </c>
      <c r="AW38" s="37">
        <f t="shared" si="10"/>
        <v>0</v>
      </c>
      <c r="AX38" s="37">
        <f t="shared" si="11"/>
        <v>11</v>
      </c>
      <c r="AY38" s="37">
        <f t="shared" si="12"/>
        <v>0</v>
      </c>
      <c r="AZ38" s="37">
        <f t="shared" si="13"/>
        <v>0</v>
      </c>
      <c r="BA38" s="37">
        <f t="shared" si="14"/>
        <v>1</v>
      </c>
      <c r="BB38" s="37">
        <f t="shared" si="15"/>
        <v>1</v>
      </c>
      <c r="BC38" s="37">
        <f t="shared" si="16"/>
        <v>0</v>
      </c>
      <c r="BD38" s="38">
        <f t="shared" si="17"/>
        <v>3</v>
      </c>
      <c r="BE38" s="37">
        <f t="shared" si="18"/>
        <v>0</v>
      </c>
      <c r="BF38" s="54">
        <f t="shared" si="6"/>
        <v>16</v>
      </c>
      <c r="BG38" t="str">
        <f t="shared" si="7"/>
        <v>OK</v>
      </c>
    </row>
    <row r="39" spans="1:59" ht="30" x14ac:dyDescent="0.25">
      <c r="A39" s="352">
        <v>36</v>
      </c>
      <c r="B39" s="355" t="s">
        <v>644</v>
      </c>
      <c r="C39" s="361" t="s">
        <v>729</v>
      </c>
      <c r="D39" s="356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356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356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0</v>
      </c>
      <c r="G39" s="356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1</v>
      </c>
      <c r="H39" s="356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356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0</v>
      </c>
      <c r="J39" s="356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356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0</v>
      </c>
      <c r="L39" s="356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0</v>
      </c>
      <c r="M39" s="356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0</v>
      </c>
      <c r="N39" s="356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0</v>
      </c>
      <c r="O39" s="356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0</v>
      </c>
      <c r="P39" s="356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0</v>
      </c>
      <c r="Q39" s="356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0</v>
      </c>
      <c r="R39" s="356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0</v>
      </c>
      <c r="S39" s="356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0</v>
      </c>
      <c r="T39" s="356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0</v>
      </c>
      <c r="U39" s="356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0</v>
      </c>
      <c r="V39" s="356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0</v>
      </c>
      <c r="W39" s="356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356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0</v>
      </c>
      <c r="Y39" s="356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0</v>
      </c>
      <c r="Z39" s="356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0</v>
      </c>
      <c r="AA39" s="356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0</v>
      </c>
      <c r="AB39" s="356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356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0</v>
      </c>
      <c r="AD39" s="356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1</v>
      </c>
      <c r="AE39" s="356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0</v>
      </c>
      <c r="AF39" s="356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0</v>
      </c>
      <c r="AG39" s="356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0</v>
      </c>
      <c r="AH39" s="356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0</v>
      </c>
      <c r="AI39" s="356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0</v>
      </c>
      <c r="AJ39" s="356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0</v>
      </c>
      <c r="AK39" s="356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356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0</v>
      </c>
      <c r="AM39" s="356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1</v>
      </c>
      <c r="AN39" s="356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0</v>
      </c>
      <c r="AO39" s="356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356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0</v>
      </c>
      <c r="AQ39" s="356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356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356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0</v>
      </c>
      <c r="AT39" s="356">
        <f>IF(Config!$C$6=1,SUM(+Ene!AT39),IF(Config!$C$6=2,SUM(+Ene!AT39+Feb!AT39),IF(Config!$C$6=3,SUM(+Ene!AT39+Feb!AT39+Mar!AT39),IF(Config!$C$6=4,SUM(+Ene!AT39+Feb!AT39+Mar!AT39+Abr!AT39),IF(Config!$C$6=5,SUM(Ene!AT39+Feb!AT39+Mar!AT39+Abr!AT39+May!AT39),IF(Config!$C$6=6,SUM(+Ene!AT39+Feb!AT39+Mar!AT39+Abr!AT39+May!AT39+Jun!AT39),IF(Config!$C$6=7,SUM(Ene!AT39+Feb!AT39+Mar!AT39+Abr!AT39+May!AT39+Jun!AT39+Jul!AT39),IF(Config!$C$6=8,SUM(+Ene!AT39+Feb!AT39+Mar!AT39+Abr!AT39+May!AT39+Jun!AT39+Jul!AT39+Ago!AT39),IF(Config!$C$6=9,SUM(+Ene!AT39+Feb!AT39+Mar!AT39+Abr!AT39+May!AT39+Jun!AT39+Jul!AT39+Ago!AT39+Set!AT39),IF(Config!$C$6=10,SUM(+Ene!AT39+Feb!AT39+Mar!AT39+Abr!AT39+May!AT39+Jun!AT39+Jul!AT39+Ago!AT39+Set!AT39+Oct!AT39),IF(Config!$C$6=11,SUM(+Ene!AT39+Feb!AT39+Mar!AT39+Abr!AT39+May!AT39+Jun!AT39+Jul!AT39+Ago!AT39+Set!AT39+Oct!AT39+Nov!AT39),IF(Config!$C$6=12,SUM(+Ene!AT39+Feb!AT39+Mar!AT39+Abr!AT39+May!AT39+Jun!AT39+Jul!AT39+Ago!AT39+Set!AT39+Oct!AT39+Nov!AT39+Dic!AT39)))))))))))))</f>
        <v>0</v>
      </c>
      <c r="AU39" s="367">
        <f t="shared" si="8"/>
        <v>3</v>
      </c>
      <c r="AV39" s="37">
        <f t="shared" si="9"/>
        <v>0</v>
      </c>
      <c r="AW39" s="37">
        <f t="shared" si="10"/>
        <v>0</v>
      </c>
      <c r="AX39" s="37">
        <f t="shared" si="11"/>
        <v>1</v>
      </c>
      <c r="AY39" s="37">
        <f t="shared" si="12"/>
        <v>0</v>
      </c>
      <c r="AZ39" s="37">
        <f t="shared" si="13"/>
        <v>0</v>
      </c>
      <c r="BA39" s="37">
        <f t="shared" si="14"/>
        <v>0</v>
      </c>
      <c r="BB39" s="37">
        <f t="shared" si="15"/>
        <v>1</v>
      </c>
      <c r="BC39" s="37">
        <f t="shared" si="16"/>
        <v>0</v>
      </c>
      <c r="BD39" s="38">
        <f t="shared" si="17"/>
        <v>1</v>
      </c>
      <c r="BE39" s="37">
        <f t="shared" si="18"/>
        <v>0</v>
      </c>
      <c r="BF39" s="54">
        <f t="shared" si="6"/>
        <v>3</v>
      </c>
      <c r="BG39" t="str">
        <f t="shared" si="7"/>
        <v>OK</v>
      </c>
    </row>
    <row r="40" spans="1:59" ht="30" x14ac:dyDescent="0.25">
      <c r="A40" s="352">
        <v>37</v>
      </c>
      <c r="B40" s="355" t="s">
        <v>645</v>
      </c>
      <c r="C40" s="361" t="s">
        <v>730</v>
      </c>
      <c r="D40" s="356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356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356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356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41</v>
      </c>
      <c r="H40" s="356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18</v>
      </c>
      <c r="I40" s="356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1</v>
      </c>
      <c r="J40" s="356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1</v>
      </c>
      <c r="K40" s="356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4</v>
      </c>
      <c r="L40" s="356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356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2</v>
      </c>
      <c r="N40" s="356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1</v>
      </c>
      <c r="O40" s="356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2</v>
      </c>
      <c r="P40" s="356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0</v>
      </c>
      <c r="Q40" s="356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17</v>
      </c>
      <c r="R40" s="356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7</v>
      </c>
      <c r="S40" s="356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6</v>
      </c>
      <c r="T40" s="356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25</v>
      </c>
      <c r="U40" s="356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1</v>
      </c>
      <c r="V40" s="356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356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8</v>
      </c>
      <c r="X40" s="356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24</v>
      </c>
      <c r="Y40" s="356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25</v>
      </c>
      <c r="Z40" s="356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356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356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356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0</v>
      </c>
      <c r="AD40" s="356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95</v>
      </c>
      <c r="AE40" s="356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356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22</v>
      </c>
      <c r="AG40" s="356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356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12</v>
      </c>
      <c r="AI40" s="356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356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9</v>
      </c>
      <c r="AK40" s="356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0</v>
      </c>
      <c r="AL40" s="356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356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3</v>
      </c>
      <c r="AN40" s="356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1</v>
      </c>
      <c r="AO40" s="356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1</v>
      </c>
      <c r="AP40" s="356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356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33</v>
      </c>
      <c r="AR40" s="356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0</v>
      </c>
      <c r="AS40" s="356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 s="356">
        <f>IF(Config!$C$6=1,SUM(+Ene!AT40),IF(Config!$C$6=2,SUM(+Ene!AT40+Feb!AT40),IF(Config!$C$6=3,SUM(+Ene!AT40+Feb!AT40+Mar!AT40),IF(Config!$C$6=4,SUM(+Ene!AT40+Feb!AT40+Mar!AT40+Abr!AT40),IF(Config!$C$6=5,SUM(Ene!AT40+Feb!AT40+Mar!AT40+Abr!AT40+May!AT40),IF(Config!$C$6=6,SUM(+Ene!AT40+Feb!AT40+Mar!AT40+Abr!AT40+May!AT40+Jun!AT40),IF(Config!$C$6=7,SUM(Ene!AT40+Feb!AT40+Mar!AT40+Abr!AT40+May!AT40+Jun!AT40+Jul!AT40),IF(Config!$C$6=8,SUM(+Ene!AT40+Feb!AT40+Mar!AT40+Abr!AT40+May!AT40+Jun!AT40+Jul!AT40+Ago!AT40),IF(Config!$C$6=9,SUM(+Ene!AT40+Feb!AT40+Mar!AT40+Abr!AT40+May!AT40+Jun!AT40+Jul!AT40+Ago!AT40+Set!AT40),IF(Config!$C$6=10,SUM(+Ene!AT40+Feb!AT40+Mar!AT40+Abr!AT40+May!AT40+Jun!AT40+Jul!AT40+Ago!AT40+Set!AT40+Oct!AT40),IF(Config!$C$6=11,SUM(+Ene!AT40+Feb!AT40+Mar!AT40+Abr!AT40+May!AT40+Jun!AT40+Jul!AT40+Ago!AT40+Set!AT40+Oct!AT40+Nov!AT40),IF(Config!$C$6=12,SUM(+Ene!AT40+Feb!AT40+Mar!AT40+Abr!AT40+May!AT40+Jun!AT40+Jul!AT40+Ago!AT40+Set!AT40+Oct!AT40+Nov!AT40+Dic!AT40)))))))))))))</f>
        <v>0</v>
      </c>
      <c r="AU40" s="367">
        <f t="shared" si="8"/>
        <v>359</v>
      </c>
      <c r="AV40" s="37">
        <f t="shared" si="9"/>
        <v>0</v>
      </c>
      <c r="AW40" s="37">
        <f t="shared" si="10"/>
        <v>0</v>
      </c>
      <c r="AX40" s="37">
        <f t="shared" si="11"/>
        <v>70</v>
      </c>
      <c r="AY40" s="37">
        <f t="shared" si="12"/>
        <v>30</v>
      </c>
      <c r="AZ40" s="37">
        <f t="shared" si="13"/>
        <v>34</v>
      </c>
      <c r="BA40" s="37">
        <f t="shared" si="14"/>
        <v>49</v>
      </c>
      <c r="BB40" s="37">
        <f t="shared" si="15"/>
        <v>129</v>
      </c>
      <c r="BC40" s="37">
        <f t="shared" si="16"/>
        <v>9</v>
      </c>
      <c r="BD40" s="38">
        <f t="shared" si="17"/>
        <v>5</v>
      </c>
      <c r="BE40" s="37">
        <f t="shared" si="18"/>
        <v>33</v>
      </c>
      <c r="BF40" s="54">
        <f t="shared" si="6"/>
        <v>359</v>
      </c>
      <c r="BG40" t="str">
        <f t="shared" si="7"/>
        <v>OK</v>
      </c>
    </row>
    <row r="41" spans="1:59" ht="30" x14ac:dyDescent="0.25">
      <c r="A41" s="352">
        <v>38</v>
      </c>
      <c r="B41" s="355" t="s">
        <v>646</v>
      </c>
      <c r="C41" s="361" t="s">
        <v>731</v>
      </c>
      <c r="D41" s="356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356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356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0</v>
      </c>
      <c r="G41" s="356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945</v>
      </c>
      <c r="H41" s="356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23</v>
      </c>
      <c r="I41" s="356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25</v>
      </c>
      <c r="J41" s="356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82</v>
      </c>
      <c r="K41" s="356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25</v>
      </c>
      <c r="L41" s="356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10</v>
      </c>
      <c r="M41" s="356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22</v>
      </c>
      <c r="N41" s="356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71</v>
      </c>
      <c r="O41" s="356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19</v>
      </c>
      <c r="P41" s="356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285</v>
      </c>
      <c r="Q41" s="356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119</v>
      </c>
      <c r="R41" s="356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28</v>
      </c>
      <c r="S41" s="356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104</v>
      </c>
      <c r="T41" s="356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698</v>
      </c>
      <c r="U41" s="356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104</v>
      </c>
      <c r="V41" s="356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35</v>
      </c>
      <c r="W41" s="356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80</v>
      </c>
      <c r="X41" s="356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27</v>
      </c>
      <c r="Y41" s="356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202</v>
      </c>
      <c r="Z41" s="356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0</v>
      </c>
      <c r="AA41" s="356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0</v>
      </c>
      <c r="AB41" s="356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0</v>
      </c>
      <c r="AC41" s="356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0</v>
      </c>
      <c r="AD41" s="356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15</v>
      </c>
      <c r="AE41" s="356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0</v>
      </c>
      <c r="AF41" s="356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11</v>
      </c>
      <c r="AG41" s="356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0</v>
      </c>
      <c r="AH41" s="356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0</v>
      </c>
      <c r="AI41" s="356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0</v>
      </c>
      <c r="AJ41" s="356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200</v>
      </c>
      <c r="AK41" s="356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0</v>
      </c>
      <c r="AL41" s="356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0</v>
      </c>
      <c r="AM41" s="356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360</v>
      </c>
      <c r="AN41" s="356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35</v>
      </c>
      <c r="AO41" s="356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47</v>
      </c>
      <c r="AP41" s="356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25</v>
      </c>
      <c r="AQ41" s="356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10</v>
      </c>
      <c r="AR41" s="356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0</v>
      </c>
      <c r="AS41" s="356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0</v>
      </c>
      <c r="AT41" s="356">
        <f>IF(Config!$C$6=1,SUM(+Ene!AT41),IF(Config!$C$6=2,SUM(+Ene!AT41+Feb!AT41),IF(Config!$C$6=3,SUM(+Ene!AT41+Feb!AT41+Mar!AT41),IF(Config!$C$6=4,SUM(+Ene!AT41+Feb!AT41+Mar!AT41+Abr!AT41),IF(Config!$C$6=5,SUM(Ene!AT41+Feb!AT41+Mar!AT41+Abr!AT41+May!AT41),IF(Config!$C$6=6,SUM(+Ene!AT41+Feb!AT41+Mar!AT41+Abr!AT41+May!AT41+Jun!AT41),IF(Config!$C$6=7,SUM(Ene!AT41+Feb!AT41+Mar!AT41+Abr!AT41+May!AT41+Jun!AT41+Jul!AT41),IF(Config!$C$6=8,SUM(+Ene!AT41+Feb!AT41+Mar!AT41+Abr!AT41+May!AT41+Jun!AT41+Jul!AT41+Ago!AT41),IF(Config!$C$6=9,SUM(+Ene!AT41+Feb!AT41+Mar!AT41+Abr!AT41+May!AT41+Jun!AT41+Jul!AT41+Ago!AT41+Set!AT41),IF(Config!$C$6=10,SUM(+Ene!AT41+Feb!AT41+Mar!AT41+Abr!AT41+May!AT41+Jun!AT41+Jul!AT41+Ago!AT41+Set!AT41+Oct!AT41),IF(Config!$C$6=11,SUM(+Ene!AT41+Feb!AT41+Mar!AT41+Abr!AT41+May!AT41+Jun!AT41+Jul!AT41+Ago!AT41+Set!AT41+Oct!AT41+Nov!AT41),IF(Config!$C$6=12,SUM(+Ene!AT41+Feb!AT41+Mar!AT41+Abr!AT41+May!AT41+Jun!AT41+Jul!AT41+Ago!AT41+Set!AT41+Oct!AT41+Nov!AT41+Dic!AT41)))))))))))))</f>
        <v>0</v>
      </c>
      <c r="AU41" s="367">
        <f t="shared" si="8"/>
        <v>3607</v>
      </c>
      <c r="AV41" s="37">
        <f t="shared" si="9"/>
        <v>0</v>
      </c>
      <c r="AW41" s="37">
        <f t="shared" si="10"/>
        <v>0</v>
      </c>
      <c r="AX41" s="37">
        <f t="shared" si="11"/>
        <v>1507</v>
      </c>
      <c r="AY41" s="37">
        <f t="shared" si="12"/>
        <v>251</v>
      </c>
      <c r="AZ41" s="37">
        <f t="shared" si="13"/>
        <v>917</v>
      </c>
      <c r="BA41" s="37">
        <f t="shared" si="14"/>
        <v>229</v>
      </c>
      <c r="BB41" s="37">
        <f t="shared" si="15"/>
        <v>26</v>
      </c>
      <c r="BC41" s="37">
        <f t="shared" si="16"/>
        <v>200</v>
      </c>
      <c r="BD41" s="38">
        <f t="shared" si="17"/>
        <v>467</v>
      </c>
      <c r="BE41" s="37">
        <f t="shared" si="18"/>
        <v>10</v>
      </c>
      <c r="BF41" s="54">
        <f t="shared" si="6"/>
        <v>3607</v>
      </c>
      <c r="BG41" t="str">
        <f t="shared" si="7"/>
        <v>OK</v>
      </c>
    </row>
    <row r="42" spans="1:59" ht="30" x14ac:dyDescent="0.25">
      <c r="A42" s="352">
        <v>39</v>
      </c>
      <c r="B42" s="355" t="s">
        <v>625</v>
      </c>
      <c r="C42" s="361" t="s">
        <v>732</v>
      </c>
      <c r="D42" s="356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356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356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356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10</v>
      </c>
      <c r="H42" s="356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356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356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356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356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356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356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356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356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356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356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356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356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356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356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356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356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356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356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356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356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356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356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13</v>
      </c>
      <c r="AE42" s="356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356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356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356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356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356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356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356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356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2</v>
      </c>
      <c r="AN42" s="356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356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356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356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356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356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 s="356">
        <f>IF(Config!$C$6=1,SUM(+Ene!AT42),IF(Config!$C$6=2,SUM(+Ene!AT42+Feb!AT42),IF(Config!$C$6=3,SUM(+Ene!AT42+Feb!AT42+Mar!AT42),IF(Config!$C$6=4,SUM(+Ene!AT42+Feb!AT42+Mar!AT42+Abr!AT42),IF(Config!$C$6=5,SUM(Ene!AT42+Feb!AT42+Mar!AT42+Abr!AT42+May!AT42),IF(Config!$C$6=6,SUM(+Ene!AT42+Feb!AT42+Mar!AT42+Abr!AT42+May!AT42+Jun!AT42),IF(Config!$C$6=7,SUM(Ene!AT42+Feb!AT42+Mar!AT42+Abr!AT42+May!AT42+Jun!AT42+Jul!AT42),IF(Config!$C$6=8,SUM(+Ene!AT42+Feb!AT42+Mar!AT42+Abr!AT42+May!AT42+Jun!AT42+Jul!AT42+Ago!AT42),IF(Config!$C$6=9,SUM(+Ene!AT42+Feb!AT42+Mar!AT42+Abr!AT42+May!AT42+Jun!AT42+Jul!AT42+Ago!AT42+Set!AT42),IF(Config!$C$6=10,SUM(+Ene!AT42+Feb!AT42+Mar!AT42+Abr!AT42+May!AT42+Jun!AT42+Jul!AT42+Ago!AT42+Set!AT42+Oct!AT42),IF(Config!$C$6=11,SUM(+Ene!AT42+Feb!AT42+Mar!AT42+Abr!AT42+May!AT42+Jun!AT42+Jul!AT42+Ago!AT42+Set!AT42+Oct!AT42+Nov!AT42),IF(Config!$C$6=12,SUM(+Ene!AT42+Feb!AT42+Mar!AT42+Abr!AT42+May!AT42+Jun!AT42+Jul!AT42+Ago!AT42+Set!AT42+Oct!AT42+Nov!AT42+Dic!AT42)))))))))))))</f>
        <v>0</v>
      </c>
      <c r="AU42" s="367">
        <f t="shared" si="8"/>
        <v>25</v>
      </c>
      <c r="AV42" s="37">
        <f t="shared" si="9"/>
        <v>0</v>
      </c>
      <c r="AW42" s="37">
        <f t="shared" si="10"/>
        <v>0</v>
      </c>
      <c r="AX42" s="37">
        <f t="shared" si="11"/>
        <v>10</v>
      </c>
      <c r="AY42" s="37">
        <f t="shared" si="12"/>
        <v>0</v>
      </c>
      <c r="AZ42" s="37">
        <f t="shared" si="13"/>
        <v>0</v>
      </c>
      <c r="BA42" s="37">
        <f t="shared" si="14"/>
        <v>0</v>
      </c>
      <c r="BB42" s="37">
        <f t="shared" si="15"/>
        <v>13</v>
      </c>
      <c r="BC42" s="37">
        <f t="shared" si="16"/>
        <v>0</v>
      </c>
      <c r="BD42" s="38">
        <f t="shared" si="17"/>
        <v>2</v>
      </c>
      <c r="BE42" s="37">
        <f t="shared" si="18"/>
        <v>0</v>
      </c>
      <c r="BF42" s="54">
        <f t="shared" si="6"/>
        <v>25</v>
      </c>
      <c r="BG42" t="str">
        <f t="shared" si="7"/>
        <v>OK</v>
      </c>
    </row>
    <row r="43" spans="1:59" ht="30" x14ac:dyDescent="0.25">
      <c r="A43" s="352">
        <v>40</v>
      </c>
      <c r="B43" s="355" t="s">
        <v>647</v>
      </c>
      <c r="C43" s="361" t="s">
        <v>733</v>
      </c>
      <c r="D43" s="356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0</v>
      </c>
      <c r="E43" s="356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356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0</v>
      </c>
      <c r="G43" s="356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21</v>
      </c>
      <c r="H43" s="356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356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356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0</v>
      </c>
      <c r="K43" s="356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2</v>
      </c>
      <c r="L43" s="356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356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0</v>
      </c>
      <c r="N43" s="356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356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0</v>
      </c>
      <c r="P43" s="356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0</v>
      </c>
      <c r="Q43" s="356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21</v>
      </c>
      <c r="R43" s="356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7</v>
      </c>
      <c r="S43" s="356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20</v>
      </c>
      <c r="T43" s="356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16</v>
      </c>
      <c r="U43" s="356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356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356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356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356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107</v>
      </c>
      <c r="Z43" s="356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356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356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356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0</v>
      </c>
      <c r="AD43" s="356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356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0</v>
      </c>
      <c r="AF43" s="356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356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356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0</v>
      </c>
      <c r="AI43" s="356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0</v>
      </c>
      <c r="AJ43" s="356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356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356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0</v>
      </c>
      <c r="AM43" s="356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10</v>
      </c>
      <c r="AN43" s="356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2</v>
      </c>
      <c r="AO43" s="356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2</v>
      </c>
      <c r="AP43" s="356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2</v>
      </c>
      <c r="AQ43" s="356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356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 s="356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 s="356">
        <f>IF(Config!$C$6=1,SUM(+Ene!AT43),IF(Config!$C$6=2,SUM(+Ene!AT43+Feb!AT43),IF(Config!$C$6=3,SUM(+Ene!AT43+Feb!AT43+Mar!AT43),IF(Config!$C$6=4,SUM(+Ene!AT43+Feb!AT43+Mar!AT43+Abr!AT43),IF(Config!$C$6=5,SUM(Ene!AT43+Feb!AT43+Mar!AT43+Abr!AT43+May!AT43),IF(Config!$C$6=6,SUM(+Ene!AT43+Feb!AT43+Mar!AT43+Abr!AT43+May!AT43+Jun!AT43),IF(Config!$C$6=7,SUM(Ene!AT43+Feb!AT43+Mar!AT43+Abr!AT43+May!AT43+Jun!AT43+Jul!AT43),IF(Config!$C$6=8,SUM(+Ene!AT43+Feb!AT43+Mar!AT43+Abr!AT43+May!AT43+Jun!AT43+Jul!AT43+Ago!AT43),IF(Config!$C$6=9,SUM(+Ene!AT43+Feb!AT43+Mar!AT43+Abr!AT43+May!AT43+Jun!AT43+Jul!AT43+Ago!AT43+Set!AT43),IF(Config!$C$6=10,SUM(+Ene!AT43+Feb!AT43+Mar!AT43+Abr!AT43+May!AT43+Jun!AT43+Jul!AT43+Ago!AT43+Set!AT43+Oct!AT43),IF(Config!$C$6=11,SUM(+Ene!AT43+Feb!AT43+Mar!AT43+Abr!AT43+May!AT43+Jun!AT43+Jul!AT43+Ago!AT43+Set!AT43+Oct!AT43+Nov!AT43),IF(Config!$C$6=12,SUM(+Ene!AT43+Feb!AT43+Mar!AT43+Abr!AT43+May!AT43+Jun!AT43+Jul!AT43+Ago!AT43+Set!AT43+Oct!AT43+Nov!AT43+Dic!AT43)))))))))))))</f>
        <v>0</v>
      </c>
      <c r="AU43" s="367">
        <f t="shared" si="8"/>
        <v>210</v>
      </c>
      <c r="AV43" s="37">
        <f t="shared" si="9"/>
        <v>0</v>
      </c>
      <c r="AW43" s="37">
        <f t="shared" si="10"/>
        <v>0</v>
      </c>
      <c r="AX43" s="37">
        <f t="shared" si="11"/>
        <v>23</v>
      </c>
      <c r="AY43" s="37">
        <f t="shared" si="12"/>
        <v>48</v>
      </c>
      <c r="AZ43" s="37">
        <f t="shared" si="13"/>
        <v>16</v>
      </c>
      <c r="BA43" s="37">
        <f t="shared" si="14"/>
        <v>107</v>
      </c>
      <c r="BB43" s="37">
        <f t="shared" si="15"/>
        <v>0</v>
      </c>
      <c r="BC43" s="37">
        <f t="shared" si="16"/>
        <v>0</v>
      </c>
      <c r="BD43" s="38">
        <f t="shared" si="17"/>
        <v>16</v>
      </c>
      <c r="BE43" s="37">
        <f t="shared" si="18"/>
        <v>0</v>
      </c>
      <c r="BF43" s="54">
        <f t="shared" si="6"/>
        <v>210</v>
      </c>
      <c r="BG43" t="str">
        <f t="shared" si="7"/>
        <v>OK</v>
      </c>
    </row>
    <row r="44" spans="1:59" ht="30" x14ac:dyDescent="0.25">
      <c r="A44" s="352">
        <v>41</v>
      </c>
      <c r="B44" s="355" t="s">
        <v>648</v>
      </c>
      <c r="C44" s="361" t="s">
        <v>734</v>
      </c>
      <c r="D44" s="356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356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356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0</v>
      </c>
      <c r="G44" s="356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40</v>
      </c>
      <c r="H44" s="356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10</v>
      </c>
      <c r="I44" s="356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10</v>
      </c>
      <c r="J44" s="356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25</v>
      </c>
      <c r="K44" s="356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10</v>
      </c>
      <c r="L44" s="356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10</v>
      </c>
      <c r="M44" s="356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10</v>
      </c>
      <c r="N44" s="356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10</v>
      </c>
      <c r="O44" s="356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0</v>
      </c>
      <c r="P44" s="356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25</v>
      </c>
      <c r="Q44" s="356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356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356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356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356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0</v>
      </c>
      <c r="V44" s="356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356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0</v>
      </c>
      <c r="X44" s="356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0</v>
      </c>
      <c r="Y44" s="356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356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356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356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356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0</v>
      </c>
      <c r="AD44" s="356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356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0</v>
      </c>
      <c r="AF44" s="356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356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356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1</v>
      </c>
      <c r="AI44" s="356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0</v>
      </c>
      <c r="AJ44" s="356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356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356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356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50</v>
      </c>
      <c r="AN44" s="356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10</v>
      </c>
      <c r="AO44" s="356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10</v>
      </c>
      <c r="AP44" s="356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10</v>
      </c>
      <c r="AQ44" s="356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356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356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 s="356">
        <f>IF(Config!$C$6=1,SUM(+Ene!AT44),IF(Config!$C$6=2,SUM(+Ene!AT44+Feb!AT44),IF(Config!$C$6=3,SUM(+Ene!AT44+Feb!AT44+Mar!AT44),IF(Config!$C$6=4,SUM(+Ene!AT44+Feb!AT44+Mar!AT44+Abr!AT44),IF(Config!$C$6=5,SUM(Ene!AT44+Feb!AT44+Mar!AT44+Abr!AT44+May!AT44),IF(Config!$C$6=6,SUM(+Ene!AT44+Feb!AT44+Mar!AT44+Abr!AT44+May!AT44+Jun!AT44),IF(Config!$C$6=7,SUM(Ene!AT44+Feb!AT44+Mar!AT44+Abr!AT44+May!AT44+Jun!AT44+Jul!AT44),IF(Config!$C$6=8,SUM(+Ene!AT44+Feb!AT44+Mar!AT44+Abr!AT44+May!AT44+Jun!AT44+Jul!AT44+Ago!AT44),IF(Config!$C$6=9,SUM(+Ene!AT44+Feb!AT44+Mar!AT44+Abr!AT44+May!AT44+Jun!AT44+Jul!AT44+Ago!AT44+Set!AT44),IF(Config!$C$6=10,SUM(+Ene!AT44+Feb!AT44+Mar!AT44+Abr!AT44+May!AT44+Jun!AT44+Jul!AT44+Ago!AT44+Set!AT44+Oct!AT44),IF(Config!$C$6=11,SUM(+Ene!AT44+Feb!AT44+Mar!AT44+Abr!AT44+May!AT44+Jun!AT44+Jul!AT44+Ago!AT44+Set!AT44+Oct!AT44+Nov!AT44),IF(Config!$C$6=12,SUM(+Ene!AT44+Feb!AT44+Mar!AT44+Abr!AT44+May!AT44+Jun!AT44+Jul!AT44+Ago!AT44+Set!AT44+Oct!AT44+Nov!AT44+Dic!AT44)))))))))))))</f>
        <v>0</v>
      </c>
      <c r="AU44" s="367">
        <f t="shared" si="8"/>
        <v>231</v>
      </c>
      <c r="AV44" s="37">
        <f t="shared" si="9"/>
        <v>0</v>
      </c>
      <c r="AW44" s="37">
        <f t="shared" si="10"/>
        <v>0</v>
      </c>
      <c r="AX44" s="37">
        <f t="shared" si="11"/>
        <v>150</v>
      </c>
      <c r="AY44" s="37">
        <f t="shared" si="12"/>
        <v>0</v>
      </c>
      <c r="AZ44" s="37">
        <f t="shared" si="13"/>
        <v>0</v>
      </c>
      <c r="BA44" s="37">
        <f t="shared" si="14"/>
        <v>0</v>
      </c>
      <c r="BB44" s="37">
        <f t="shared" si="15"/>
        <v>1</v>
      </c>
      <c r="BC44" s="37">
        <f t="shared" si="16"/>
        <v>0</v>
      </c>
      <c r="BD44" s="38">
        <f t="shared" si="17"/>
        <v>80</v>
      </c>
      <c r="BE44" s="37">
        <f t="shared" si="18"/>
        <v>0</v>
      </c>
      <c r="BF44" s="54">
        <f t="shared" si="6"/>
        <v>231</v>
      </c>
      <c r="BG44" t="str">
        <f t="shared" si="7"/>
        <v>OK</v>
      </c>
    </row>
    <row r="45" spans="1:59" ht="30" x14ac:dyDescent="0.25">
      <c r="A45" s="352">
        <v>42</v>
      </c>
      <c r="B45" s="355" t="s">
        <v>649</v>
      </c>
      <c r="C45" s="361" t="s">
        <v>735</v>
      </c>
      <c r="D45" s="356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356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356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0</v>
      </c>
      <c r="G45" s="356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10</v>
      </c>
      <c r="H45" s="356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356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0</v>
      </c>
      <c r="J45" s="356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0</v>
      </c>
      <c r="K45" s="356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356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356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356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356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0</v>
      </c>
      <c r="P45" s="356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0</v>
      </c>
      <c r="Q45" s="356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356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0</v>
      </c>
      <c r="S45" s="356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0</v>
      </c>
      <c r="T45" s="356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27</v>
      </c>
      <c r="U45" s="356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356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356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0</v>
      </c>
      <c r="X45" s="356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0</v>
      </c>
      <c r="Y45" s="356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356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356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356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356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0</v>
      </c>
      <c r="AD45" s="356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20</v>
      </c>
      <c r="AE45" s="356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0</v>
      </c>
      <c r="AF45" s="356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356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356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356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0</v>
      </c>
      <c r="AJ45" s="356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4</v>
      </c>
      <c r="AK45" s="356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356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0</v>
      </c>
      <c r="AM45" s="356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2</v>
      </c>
      <c r="AN45" s="356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356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356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356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356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 s="356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0</v>
      </c>
      <c r="AT45" s="356">
        <f>IF(Config!$C$6=1,SUM(+Ene!AT45),IF(Config!$C$6=2,SUM(+Ene!AT45+Feb!AT45),IF(Config!$C$6=3,SUM(+Ene!AT45+Feb!AT45+Mar!AT45),IF(Config!$C$6=4,SUM(+Ene!AT45+Feb!AT45+Mar!AT45+Abr!AT45),IF(Config!$C$6=5,SUM(Ene!AT45+Feb!AT45+Mar!AT45+Abr!AT45+May!AT45),IF(Config!$C$6=6,SUM(+Ene!AT45+Feb!AT45+Mar!AT45+Abr!AT45+May!AT45+Jun!AT45),IF(Config!$C$6=7,SUM(Ene!AT45+Feb!AT45+Mar!AT45+Abr!AT45+May!AT45+Jun!AT45+Jul!AT45),IF(Config!$C$6=8,SUM(+Ene!AT45+Feb!AT45+Mar!AT45+Abr!AT45+May!AT45+Jun!AT45+Jul!AT45+Ago!AT45),IF(Config!$C$6=9,SUM(+Ene!AT45+Feb!AT45+Mar!AT45+Abr!AT45+May!AT45+Jun!AT45+Jul!AT45+Ago!AT45+Set!AT45),IF(Config!$C$6=10,SUM(+Ene!AT45+Feb!AT45+Mar!AT45+Abr!AT45+May!AT45+Jun!AT45+Jul!AT45+Ago!AT45+Set!AT45+Oct!AT45),IF(Config!$C$6=11,SUM(+Ene!AT45+Feb!AT45+Mar!AT45+Abr!AT45+May!AT45+Jun!AT45+Jul!AT45+Ago!AT45+Set!AT45+Oct!AT45+Nov!AT45),IF(Config!$C$6=12,SUM(+Ene!AT45+Feb!AT45+Mar!AT45+Abr!AT45+May!AT45+Jun!AT45+Jul!AT45+Ago!AT45+Set!AT45+Oct!AT45+Nov!AT45+Dic!AT45)))))))))))))</f>
        <v>0</v>
      </c>
      <c r="AU45" s="367">
        <f t="shared" si="8"/>
        <v>63</v>
      </c>
      <c r="AV45" s="37">
        <f t="shared" si="9"/>
        <v>0</v>
      </c>
      <c r="AW45" s="37">
        <f t="shared" si="10"/>
        <v>0</v>
      </c>
      <c r="AX45" s="37">
        <f t="shared" si="11"/>
        <v>10</v>
      </c>
      <c r="AY45" s="37">
        <f t="shared" si="12"/>
        <v>0</v>
      </c>
      <c r="AZ45" s="37">
        <f t="shared" si="13"/>
        <v>27</v>
      </c>
      <c r="BA45" s="37">
        <f t="shared" si="14"/>
        <v>0</v>
      </c>
      <c r="BB45" s="37">
        <f t="shared" si="15"/>
        <v>20</v>
      </c>
      <c r="BC45" s="37">
        <f t="shared" si="16"/>
        <v>4</v>
      </c>
      <c r="BD45" s="38">
        <f t="shared" si="17"/>
        <v>2</v>
      </c>
      <c r="BE45" s="37">
        <f t="shared" si="18"/>
        <v>0</v>
      </c>
      <c r="BF45" s="54">
        <f t="shared" si="6"/>
        <v>63</v>
      </c>
      <c r="BG45" t="str">
        <f t="shared" si="7"/>
        <v>OK</v>
      </c>
    </row>
    <row r="46" spans="1:59" ht="30" x14ac:dyDescent="0.25">
      <c r="A46" s="352">
        <v>43</v>
      </c>
      <c r="B46" s="355" t="s">
        <v>650</v>
      </c>
      <c r="C46" s="361" t="s">
        <v>736</v>
      </c>
      <c r="D46" s="356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356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356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0</v>
      </c>
      <c r="G46" s="356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62</v>
      </c>
      <c r="H46" s="356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2</v>
      </c>
      <c r="I46" s="356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1</v>
      </c>
      <c r="J46" s="356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12</v>
      </c>
      <c r="K46" s="356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4</v>
      </c>
      <c r="L46" s="356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9</v>
      </c>
      <c r="M46" s="356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9</v>
      </c>
      <c r="N46" s="356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3</v>
      </c>
      <c r="O46" s="356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9</v>
      </c>
      <c r="P46" s="356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356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4</v>
      </c>
      <c r="R46" s="356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5</v>
      </c>
      <c r="S46" s="356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6</v>
      </c>
      <c r="T46" s="356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5</v>
      </c>
      <c r="U46" s="356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2</v>
      </c>
      <c r="V46" s="356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356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356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0</v>
      </c>
      <c r="Y46" s="356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48</v>
      </c>
      <c r="Z46" s="356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356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356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356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0</v>
      </c>
      <c r="AD46" s="356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23</v>
      </c>
      <c r="AE46" s="356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356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356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356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356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0</v>
      </c>
      <c r="AJ46" s="356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25</v>
      </c>
      <c r="AK46" s="356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356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0</v>
      </c>
      <c r="AM46" s="356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7</v>
      </c>
      <c r="AN46" s="356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1</v>
      </c>
      <c r="AO46" s="356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2</v>
      </c>
      <c r="AP46" s="356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1</v>
      </c>
      <c r="AQ46" s="356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356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356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 s="356">
        <f>IF(Config!$C$6=1,SUM(+Ene!AT46),IF(Config!$C$6=2,SUM(+Ene!AT46+Feb!AT46),IF(Config!$C$6=3,SUM(+Ene!AT46+Feb!AT46+Mar!AT46),IF(Config!$C$6=4,SUM(+Ene!AT46+Feb!AT46+Mar!AT46+Abr!AT46),IF(Config!$C$6=5,SUM(Ene!AT46+Feb!AT46+Mar!AT46+Abr!AT46+May!AT46),IF(Config!$C$6=6,SUM(+Ene!AT46+Feb!AT46+Mar!AT46+Abr!AT46+May!AT46+Jun!AT46),IF(Config!$C$6=7,SUM(Ene!AT46+Feb!AT46+Mar!AT46+Abr!AT46+May!AT46+Jun!AT46+Jul!AT46),IF(Config!$C$6=8,SUM(+Ene!AT46+Feb!AT46+Mar!AT46+Abr!AT46+May!AT46+Jun!AT46+Jul!AT46+Ago!AT46),IF(Config!$C$6=9,SUM(+Ene!AT46+Feb!AT46+Mar!AT46+Abr!AT46+May!AT46+Jun!AT46+Jul!AT46+Ago!AT46+Set!AT46),IF(Config!$C$6=10,SUM(+Ene!AT46+Feb!AT46+Mar!AT46+Abr!AT46+May!AT46+Jun!AT46+Jul!AT46+Ago!AT46+Set!AT46+Oct!AT46),IF(Config!$C$6=11,SUM(+Ene!AT46+Feb!AT46+Mar!AT46+Abr!AT46+May!AT46+Jun!AT46+Jul!AT46+Ago!AT46+Set!AT46+Oct!AT46+Nov!AT46),IF(Config!$C$6=12,SUM(+Ene!AT46+Feb!AT46+Mar!AT46+Abr!AT46+May!AT46+Jun!AT46+Jul!AT46+Ago!AT46+Set!AT46+Oct!AT46+Nov!AT46+Dic!AT46)))))))))))))</f>
        <v>0</v>
      </c>
      <c r="AU46" s="367">
        <f t="shared" si="8"/>
        <v>240</v>
      </c>
      <c r="AV46" s="37">
        <f t="shared" si="9"/>
        <v>0</v>
      </c>
      <c r="AW46" s="37">
        <f t="shared" si="10"/>
        <v>0</v>
      </c>
      <c r="AX46" s="37">
        <f t="shared" si="11"/>
        <v>111</v>
      </c>
      <c r="AY46" s="37">
        <f t="shared" si="12"/>
        <v>15</v>
      </c>
      <c r="AZ46" s="37">
        <f t="shared" si="13"/>
        <v>7</v>
      </c>
      <c r="BA46" s="37">
        <f t="shared" si="14"/>
        <v>48</v>
      </c>
      <c r="BB46" s="37">
        <f t="shared" si="15"/>
        <v>23</v>
      </c>
      <c r="BC46" s="37">
        <f t="shared" si="16"/>
        <v>25</v>
      </c>
      <c r="BD46" s="38">
        <f t="shared" si="17"/>
        <v>11</v>
      </c>
      <c r="BE46" s="37">
        <f t="shared" si="18"/>
        <v>0</v>
      </c>
      <c r="BF46" s="54">
        <f t="shared" si="6"/>
        <v>240</v>
      </c>
      <c r="BG46" t="str">
        <f t="shared" si="7"/>
        <v>OK</v>
      </c>
    </row>
    <row r="47" spans="1:59" ht="30" x14ac:dyDescent="0.25">
      <c r="A47" s="352">
        <v>44</v>
      </c>
      <c r="B47" s="355" t="s">
        <v>651</v>
      </c>
      <c r="C47" s="361" t="s">
        <v>737</v>
      </c>
      <c r="D47" s="356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356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356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0</v>
      </c>
      <c r="G47" s="356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2906</v>
      </c>
      <c r="H47" s="356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24</v>
      </c>
      <c r="I47" s="356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41</v>
      </c>
      <c r="J47" s="356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41</v>
      </c>
      <c r="K47" s="356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88</v>
      </c>
      <c r="L47" s="356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27</v>
      </c>
      <c r="M47" s="356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46</v>
      </c>
      <c r="N47" s="356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64</v>
      </c>
      <c r="O47" s="356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33</v>
      </c>
      <c r="P47" s="356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161</v>
      </c>
      <c r="Q47" s="356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102</v>
      </c>
      <c r="R47" s="356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58</v>
      </c>
      <c r="S47" s="356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101</v>
      </c>
      <c r="T47" s="356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257</v>
      </c>
      <c r="U47" s="356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56</v>
      </c>
      <c r="V47" s="356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356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31</v>
      </c>
      <c r="X47" s="356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25</v>
      </c>
      <c r="Y47" s="356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25</v>
      </c>
      <c r="Z47" s="356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356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31</v>
      </c>
      <c r="AB47" s="356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43</v>
      </c>
      <c r="AC47" s="356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356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166</v>
      </c>
      <c r="AE47" s="356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356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356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356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356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356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503</v>
      </c>
      <c r="AK47" s="356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19</v>
      </c>
      <c r="AL47" s="356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33</v>
      </c>
      <c r="AM47" s="356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42</v>
      </c>
      <c r="AN47" s="356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58</v>
      </c>
      <c r="AO47" s="356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54</v>
      </c>
      <c r="AP47" s="356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18</v>
      </c>
      <c r="AQ47" s="356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16</v>
      </c>
      <c r="AR47" s="356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10</v>
      </c>
      <c r="AS47" s="356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 s="356">
        <f>IF(Config!$C$6=1,SUM(+Ene!AT47),IF(Config!$C$6=2,SUM(+Ene!AT47+Feb!AT47),IF(Config!$C$6=3,SUM(+Ene!AT47+Feb!AT47+Mar!AT47),IF(Config!$C$6=4,SUM(+Ene!AT47+Feb!AT47+Mar!AT47+Abr!AT47),IF(Config!$C$6=5,SUM(Ene!AT47+Feb!AT47+Mar!AT47+Abr!AT47+May!AT47),IF(Config!$C$6=6,SUM(+Ene!AT47+Feb!AT47+Mar!AT47+Abr!AT47+May!AT47+Jun!AT47),IF(Config!$C$6=7,SUM(Ene!AT47+Feb!AT47+Mar!AT47+Abr!AT47+May!AT47+Jun!AT47+Jul!AT47),IF(Config!$C$6=8,SUM(+Ene!AT47+Feb!AT47+Mar!AT47+Abr!AT47+May!AT47+Jun!AT47+Jul!AT47+Ago!AT47),IF(Config!$C$6=9,SUM(+Ene!AT47+Feb!AT47+Mar!AT47+Abr!AT47+May!AT47+Jun!AT47+Jul!AT47+Ago!AT47+Set!AT47),IF(Config!$C$6=10,SUM(+Ene!AT47+Feb!AT47+Mar!AT47+Abr!AT47+May!AT47+Jun!AT47+Jul!AT47+Ago!AT47+Set!AT47+Oct!AT47),IF(Config!$C$6=11,SUM(+Ene!AT47+Feb!AT47+Mar!AT47+Abr!AT47+May!AT47+Jun!AT47+Jul!AT47+Ago!AT47+Set!AT47+Oct!AT47+Nov!AT47),IF(Config!$C$6=12,SUM(+Ene!AT47+Feb!AT47+Mar!AT47+Abr!AT47+May!AT47+Jun!AT47+Jul!AT47+Ago!AT47+Set!AT47+Oct!AT47+Nov!AT47+Dic!AT47)))))))))))))</f>
        <v>24</v>
      </c>
      <c r="AU47" s="367">
        <f t="shared" si="8"/>
        <v>5103</v>
      </c>
      <c r="AV47" s="37">
        <f t="shared" si="9"/>
        <v>0</v>
      </c>
      <c r="AW47" s="37">
        <f t="shared" si="10"/>
        <v>0</v>
      </c>
      <c r="AX47" s="37">
        <f t="shared" si="11"/>
        <v>3431</v>
      </c>
      <c r="AY47" s="37">
        <f t="shared" si="12"/>
        <v>261</v>
      </c>
      <c r="AZ47" s="37">
        <f t="shared" si="13"/>
        <v>344</v>
      </c>
      <c r="BA47" s="37">
        <f t="shared" si="14"/>
        <v>124</v>
      </c>
      <c r="BB47" s="37">
        <f t="shared" si="15"/>
        <v>166</v>
      </c>
      <c r="BC47" s="37">
        <f t="shared" si="16"/>
        <v>555</v>
      </c>
      <c r="BD47" s="38">
        <f t="shared" si="17"/>
        <v>172</v>
      </c>
      <c r="BE47" s="37">
        <f t="shared" si="18"/>
        <v>50</v>
      </c>
      <c r="BF47" s="54">
        <f t="shared" si="6"/>
        <v>5103</v>
      </c>
      <c r="BG47" t="str">
        <f t="shared" si="7"/>
        <v>OK</v>
      </c>
    </row>
    <row r="48" spans="1:59" ht="30" x14ac:dyDescent="0.25">
      <c r="A48" s="352">
        <v>45</v>
      </c>
      <c r="B48" s="355" t="s">
        <v>652</v>
      </c>
      <c r="C48" s="361" t="s">
        <v>738</v>
      </c>
      <c r="D48" s="356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356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356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0</v>
      </c>
      <c r="G48" s="356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356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356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356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356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356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356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356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356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356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356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356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356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356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356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356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356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356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356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356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356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356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356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356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0</v>
      </c>
      <c r="AE48" s="356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0</v>
      </c>
      <c r="AF48" s="356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356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356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356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356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356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356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356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13</v>
      </c>
      <c r="AN48" s="356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356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356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356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356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356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 s="356">
        <f>IF(Config!$C$6=1,SUM(+Ene!AT48),IF(Config!$C$6=2,SUM(+Ene!AT48+Feb!AT48),IF(Config!$C$6=3,SUM(+Ene!AT48+Feb!AT48+Mar!AT48),IF(Config!$C$6=4,SUM(+Ene!AT48+Feb!AT48+Mar!AT48+Abr!AT48),IF(Config!$C$6=5,SUM(Ene!AT48+Feb!AT48+Mar!AT48+Abr!AT48+May!AT48),IF(Config!$C$6=6,SUM(+Ene!AT48+Feb!AT48+Mar!AT48+Abr!AT48+May!AT48+Jun!AT48),IF(Config!$C$6=7,SUM(Ene!AT48+Feb!AT48+Mar!AT48+Abr!AT48+May!AT48+Jun!AT48+Jul!AT48),IF(Config!$C$6=8,SUM(+Ene!AT48+Feb!AT48+Mar!AT48+Abr!AT48+May!AT48+Jun!AT48+Jul!AT48+Ago!AT48),IF(Config!$C$6=9,SUM(+Ene!AT48+Feb!AT48+Mar!AT48+Abr!AT48+May!AT48+Jun!AT48+Jul!AT48+Ago!AT48+Set!AT48),IF(Config!$C$6=10,SUM(+Ene!AT48+Feb!AT48+Mar!AT48+Abr!AT48+May!AT48+Jun!AT48+Jul!AT48+Ago!AT48+Set!AT48+Oct!AT48),IF(Config!$C$6=11,SUM(+Ene!AT48+Feb!AT48+Mar!AT48+Abr!AT48+May!AT48+Jun!AT48+Jul!AT48+Ago!AT48+Set!AT48+Oct!AT48+Nov!AT48),IF(Config!$C$6=12,SUM(+Ene!AT48+Feb!AT48+Mar!AT48+Abr!AT48+May!AT48+Jun!AT48+Jul!AT48+Ago!AT48+Set!AT48+Oct!AT48+Nov!AT48+Dic!AT48)))))))))))))</f>
        <v>0</v>
      </c>
      <c r="AU48" s="367">
        <f t="shared" si="8"/>
        <v>13</v>
      </c>
      <c r="AV48" s="37">
        <f t="shared" si="9"/>
        <v>0</v>
      </c>
      <c r="AW48" s="37">
        <f t="shared" si="10"/>
        <v>0</v>
      </c>
      <c r="AX48" s="37">
        <f t="shared" si="11"/>
        <v>0</v>
      </c>
      <c r="AY48" s="37">
        <f t="shared" si="12"/>
        <v>0</v>
      </c>
      <c r="AZ48" s="37">
        <f t="shared" si="13"/>
        <v>0</v>
      </c>
      <c r="BA48" s="37">
        <f t="shared" si="14"/>
        <v>0</v>
      </c>
      <c r="BB48" s="37">
        <f t="shared" si="15"/>
        <v>0</v>
      </c>
      <c r="BC48" s="37">
        <f t="shared" si="16"/>
        <v>0</v>
      </c>
      <c r="BD48" s="38">
        <f t="shared" si="17"/>
        <v>13</v>
      </c>
      <c r="BE48" s="37">
        <f t="shared" si="18"/>
        <v>0</v>
      </c>
      <c r="BF48" s="54">
        <f t="shared" si="6"/>
        <v>13</v>
      </c>
      <c r="BG48" t="str">
        <f t="shared" si="7"/>
        <v>OK</v>
      </c>
    </row>
    <row r="49" spans="1:59" x14ac:dyDescent="0.25">
      <c r="A49" s="352">
        <v>46</v>
      </c>
      <c r="B49" s="355" t="s">
        <v>653</v>
      </c>
      <c r="C49" s="361" t="s">
        <v>739</v>
      </c>
      <c r="D49" s="356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356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356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356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356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356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356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356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356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356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356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0</v>
      </c>
      <c r="O49" s="356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356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356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356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356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356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14</v>
      </c>
      <c r="U49" s="356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356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356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356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356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356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356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356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356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356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356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356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356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356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356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356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72</v>
      </c>
      <c r="AK49" s="356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44</v>
      </c>
      <c r="AL49" s="356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14</v>
      </c>
      <c r="AM49" s="356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356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356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356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356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356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356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 s="356">
        <f>IF(Config!$C$6=1,SUM(+Ene!AT49),IF(Config!$C$6=2,SUM(+Ene!AT49+Feb!AT49),IF(Config!$C$6=3,SUM(+Ene!AT49+Feb!AT49+Mar!AT49),IF(Config!$C$6=4,SUM(+Ene!AT49+Feb!AT49+Mar!AT49+Abr!AT49),IF(Config!$C$6=5,SUM(Ene!AT49+Feb!AT49+Mar!AT49+Abr!AT49+May!AT49),IF(Config!$C$6=6,SUM(+Ene!AT49+Feb!AT49+Mar!AT49+Abr!AT49+May!AT49+Jun!AT49),IF(Config!$C$6=7,SUM(Ene!AT49+Feb!AT49+Mar!AT49+Abr!AT49+May!AT49+Jun!AT49+Jul!AT49),IF(Config!$C$6=8,SUM(+Ene!AT49+Feb!AT49+Mar!AT49+Abr!AT49+May!AT49+Jun!AT49+Jul!AT49+Ago!AT49),IF(Config!$C$6=9,SUM(+Ene!AT49+Feb!AT49+Mar!AT49+Abr!AT49+May!AT49+Jun!AT49+Jul!AT49+Ago!AT49+Set!AT49),IF(Config!$C$6=10,SUM(+Ene!AT49+Feb!AT49+Mar!AT49+Abr!AT49+May!AT49+Jun!AT49+Jul!AT49+Ago!AT49+Set!AT49+Oct!AT49),IF(Config!$C$6=11,SUM(+Ene!AT49+Feb!AT49+Mar!AT49+Abr!AT49+May!AT49+Jun!AT49+Jul!AT49+Ago!AT49+Set!AT49+Oct!AT49+Nov!AT49),IF(Config!$C$6=12,SUM(+Ene!AT49+Feb!AT49+Mar!AT49+Abr!AT49+May!AT49+Jun!AT49+Jul!AT49+Ago!AT49+Set!AT49+Oct!AT49+Nov!AT49+Dic!AT49)))))))))))))</f>
        <v>0</v>
      </c>
      <c r="AU49" s="367">
        <f t="shared" si="8"/>
        <v>144</v>
      </c>
      <c r="AV49" s="37">
        <f t="shared" si="9"/>
        <v>0</v>
      </c>
      <c r="AW49" s="37">
        <f t="shared" si="10"/>
        <v>0</v>
      </c>
      <c r="AX49" s="37">
        <f t="shared" si="11"/>
        <v>0</v>
      </c>
      <c r="AY49" s="37">
        <f t="shared" si="12"/>
        <v>0</v>
      </c>
      <c r="AZ49" s="37">
        <f t="shared" si="13"/>
        <v>14</v>
      </c>
      <c r="BA49" s="37">
        <f t="shared" si="14"/>
        <v>0</v>
      </c>
      <c r="BB49" s="37">
        <f t="shared" si="15"/>
        <v>0</v>
      </c>
      <c r="BC49" s="37">
        <f t="shared" si="16"/>
        <v>130</v>
      </c>
      <c r="BD49" s="38">
        <f t="shared" si="17"/>
        <v>0</v>
      </c>
      <c r="BE49" s="37">
        <f t="shared" si="18"/>
        <v>0</v>
      </c>
      <c r="BF49" s="54">
        <f t="shared" si="6"/>
        <v>144</v>
      </c>
      <c r="BG49" t="str">
        <f t="shared" si="7"/>
        <v>OK</v>
      </c>
    </row>
    <row r="50" spans="1:59" x14ac:dyDescent="0.25">
      <c r="A50" s="352">
        <v>47</v>
      </c>
      <c r="B50" s="355" t="s">
        <v>654</v>
      </c>
      <c r="C50" s="361" t="s">
        <v>740</v>
      </c>
      <c r="D50" s="356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356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356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356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2</v>
      </c>
      <c r="H50" s="356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356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356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356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356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356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356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356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356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356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356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356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356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356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356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356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356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356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1</v>
      </c>
      <c r="Z50" s="356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356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356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356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356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356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356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356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356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356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356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356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356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356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356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356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356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1</v>
      </c>
      <c r="AQ50" s="356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356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356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 s="356">
        <f>IF(Config!$C$6=1,SUM(+Ene!AT50),IF(Config!$C$6=2,SUM(+Ene!AT50+Feb!AT50),IF(Config!$C$6=3,SUM(+Ene!AT50+Feb!AT50+Mar!AT50),IF(Config!$C$6=4,SUM(+Ene!AT50+Feb!AT50+Mar!AT50+Abr!AT50),IF(Config!$C$6=5,SUM(Ene!AT50+Feb!AT50+Mar!AT50+Abr!AT50+May!AT50),IF(Config!$C$6=6,SUM(+Ene!AT50+Feb!AT50+Mar!AT50+Abr!AT50+May!AT50+Jun!AT50),IF(Config!$C$6=7,SUM(Ene!AT50+Feb!AT50+Mar!AT50+Abr!AT50+May!AT50+Jun!AT50+Jul!AT50),IF(Config!$C$6=8,SUM(+Ene!AT50+Feb!AT50+Mar!AT50+Abr!AT50+May!AT50+Jun!AT50+Jul!AT50+Ago!AT50),IF(Config!$C$6=9,SUM(+Ene!AT50+Feb!AT50+Mar!AT50+Abr!AT50+May!AT50+Jun!AT50+Jul!AT50+Ago!AT50+Set!AT50),IF(Config!$C$6=10,SUM(+Ene!AT50+Feb!AT50+Mar!AT50+Abr!AT50+May!AT50+Jun!AT50+Jul!AT50+Ago!AT50+Set!AT50+Oct!AT50),IF(Config!$C$6=11,SUM(+Ene!AT50+Feb!AT50+Mar!AT50+Abr!AT50+May!AT50+Jun!AT50+Jul!AT50+Ago!AT50+Set!AT50+Oct!AT50+Nov!AT50),IF(Config!$C$6=12,SUM(+Ene!AT50+Feb!AT50+Mar!AT50+Abr!AT50+May!AT50+Jun!AT50+Jul!AT50+Ago!AT50+Set!AT50+Oct!AT50+Nov!AT50+Dic!AT50)))))))))))))</f>
        <v>0</v>
      </c>
      <c r="AU50" s="367">
        <f t="shared" si="8"/>
        <v>4</v>
      </c>
      <c r="AV50" s="37">
        <f t="shared" si="9"/>
        <v>0</v>
      </c>
      <c r="AW50" s="37">
        <f t="shared" si="10"/>
        <v>0</v>
      </c>
      <c r="AX50" s="37">
        <f t="shared" si="11"/>
        <v>2</v>
      </c>
      <c r="AY50" s="37">
        <f t="shared" si="12"/>
        <v>0</v>
      </c>
      <c r="AZ50" s="37">
        <f t="shared" si="13"/>
        <v>0</v>
      </c>
      <c r="BA50" s="37">
        <f t="shared" si="14"/>
        <v>1</v>
      </c>
      <c r="BB50" s="37">
        <f t="shared" si="15"/>
        <v>0</v>
      </c>
      <c r="BC50" s="37">
        <f t="shared" si="16"/>
        <v>0</v>
      </c>
      <c r="BD50" s="38">
        <f t="shared" si="17"/>
        <v>1</v>
      </c>
      <c r="BE50" s="37">
        <f t="shared" si="18"/>
        <v>0</v>
      </c>
      <c r="BF50" s="54">
        <f t="shared" si="6"/>
        <v>4</v>
      </c>
      <c r="BG50" t="str">
        <f t="shared" si="7"/>
        <v>OK</v>
      </c>
    </row>
    <row r="51" spans="1:59" ht="30" x14ac:dyDescent="0.25">
      <c r="A51" s="352">
        <v>48</v>
      </c>
      <c r="B51" s="355" t="s">
        <v>655</v>
      </c>
      <c r="C51" s="361" t="s">
        <v>741</v>
      </c>
      <c r="D51" s="356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356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70</v>
      </c>
      <c r="F51" s="356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356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6</v>
      </c>
      <c r="H51" s="356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3</v>
      </c>
      <c r="I51" s="356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3</v>
      </c>
      <c r="J51" s="356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3</v>
      </c>
      <c r="K51" s="356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3</v>
      </c>
      <c r="L51" s="356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3</v>
      </c>
      <c r="M51" s="356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3</v>
      </c>
      <c r="N51" s="356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3</v>
      </c>
      <c r="O51" s="356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3</v>
      </c>
      <c r="P51" s="356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3</v>
      </c>
      <c r="Q51" s="356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4</v>
      </c>
      <c r="R51" s="356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3</v>
      </c>
      <c r="S51" s="356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3</v>
      </c>
      <c r="T51" s="356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6</v>
      </c>
      <c r="U51" s="356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356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356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356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12</v>
      </c>
      <c r="Y51" s="356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356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356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356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356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356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40</v>
      </c>
      <c r="AE51" s="356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356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356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356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356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356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11</v>
      </c>
      <c r="AK51" s="356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356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356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4</v>
      </c>
      <c r="AN51" s="356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356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356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356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356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356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 s="356">
        <f>IF(Config!$C$6=1,SUM(+Ene!AT51),IF(Config!$C$6=2,SUM(+Ene!AT51+Feb!AT51),IF(Config!$C$6=3,SUM(+Ene!AT51+Feb!AT51+Mar!AT51),IF(Config!$C$6=4,SUM(+Ene!AT51+Feb!AT51+Mar!AT51+Abr!AT51),IF(Config!$C$6=5,SUM(Ene!AT51+Feb!AT51+Mar!AT51+Abr!AT51+May!AT51),IF(Config!$C$6=6,SUM(+Ene!AT51+Feb!AT51+Mar!AT51+Abr!AT51+May!AT51+Jun!AT51),IF(Config!$C$6=7,SUM(Ene!AT51+Feb!AT51+Mar!AT51+Abr!AT51+May!AT51+Jun!AT51+Jul!AT51),IF(Config!$C$6=8,SUM(+Ene!AT51+Feb!AT51+Mar!AT51+Abr!AT51+May!AT51+Jun!AT51+Jul!AT51+Ago!AT51),IF(Config!$C$6=9,SUM(+Ene!AT51+Feb!AT51+Mar!AT51+Abr!AT51+May!AT51+Jun!AT51+Jul!AT51+Ago!AT51+Set!AT51),IF(Config!$C$6=10,SUM(+Ene!AT51+Feb!AT51+Mar!AT51+Abr!AT51+May!AT51+Jun!AT51+Jul!AT51+Ago!AT51+Set!AT51+Oct!AT51),IF(Config!$C$6=11,SUM(+Ene!AT51+Feb!AT51+Mar!AT51+Abr!AT51+May!AT51+Jun!AT51+Jul!AT51+Ago!AT51+Set!AT51+Oct!AT51+Nov!AT51),IF(Config!$C$6=12,SUM(+Ene!AT51+Feb!AT51+Mar!AT51+Abr!AT51+May!AT51+Jun!AT51+Jul!AT51+Ago!AT51+Set!AT51+Oct!AT51+Nov!AT51+Dic!AT51)))))))))))))</f>
        <v>0</v>
      </c>
      <c r="AU51" s="367">
        <f t="shared" si="8"/>
        <v>186</v>
      </c>
      <c r="AV51" s="37">
        <f t="shared" si="9"/>
        <v>0</v>
      </c>
      <c r="AW51" s="37">
        <f t="shared" si="10"/>
        <v>70</v>
      </c>
      <c r="AX51" s="37">
        <f t="shared" si="11"/>
        <v>33</v>
      </c>
      <c r="AY51" s="37">
        <f t="shared" si="12"/>
        <v>10</v>
      </c>
      <c r="AZ51" s="37">
        <f t="shared" si="13"/>
        <v>6</v>
      </c>
      <c r="BA51" s="37">
        <f t="shared" si="14"/>
        <v>12</v>
      </c>
      <c r="BB51" s="37">
        <f t="shared" si="15"/>
        <v>40</v>
      </c>
      <c r="BC51" s="37">
        <f t="shared" si="16"/>
        <v>11</v>
      </c>
      <c r="BD51" s="38">
        <f t="shared" si="17"/>
        <v>4</v>
      </c>
      <c r="BE51" s="37">
        <f t="shared" si="18"/>
        <v>0</v>
      </c>
      <c r="BF51" s="54">
        <f t="shared" si="6"/>
        <v>186</v>
      </c>
      <c r="BG51" t="str">
        <f t="shared" si="7"/>
        <v>OK</v>
      </c>
    </row>
    <row r="52" spans="1:59" x14ac:dyDescent="0.25">
      <c r="A52" s="352">
        <v>49</v>
      </c>
      <c r="B52" s="285" t="str">
        <f>METAS!B50</f>
        <v>PORCENTAJE DE ATENCION DE PERSONAS MORDIDAS</v>
      </c>
      <c r="C52" s="286" t="str">
        <f>METAS!D50</f>
        <v>ZOONOSIS</v>
      </c>
      <c r="D52" s="360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360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360">
        <f>IF(Config!$C$6=1,SUM(+Ene!F72),IF(Config!$C$6=2,SUM(+Ene!F72+Feb!F72),IF(Config!$C$6=3,SUM(+Ene!F72+Feb!F72+Mar!F72),IF(Config!$C$6=4,SUM(+Ene!F72+Feb!F72+Mar!F72+Abr!F72),IF(Config!$C$6=5,SUM(Ene!F72+Feb!F72+Mar!F72+Abr!F72+May!F72),IF(Config!$C$6=6,SUM(+Ene!F72+Feb!F72+Mar!F72+Abr!F72+May!F72+Jun!F72),IF(Config!$C$6=7,SUM(Ene!F72+Feb!F72+Mar!F72+Abr!F72+May!F72+Jun!F72+Jul!F72),IF(Config!$C$6=8,SUM(+Ene!F72+Feb!F72+Mar!F72+Abr!F72+May!F72+Jun!F72+Jul!F72+Ago!F72),IF(Config!$C$6=9,SUM(+Ene!F72+Feb!F72+Mar!F72+Abr!F72+May!F72+Jun!F72+Jul!F72+Ago!F72+Set!F72),IF(Config!$C$6=10,SUM(+Ene!F72+Feb!F72+Mar!F72+Abr!F72+May!F72+Jun!F72+Jul!F72+Ago!F72+Set!F72+Oct!F72),IF(Config!$C$6=11,SUM(+Ene!F72+Feb!F72+Mar!F72+Abr!F72+May!F72+Jun!F72+Jul!F72+Ago!F72+Set!F72+Oct!F72+Nov!F72),IF(Config!$C$6=12,SUM(+Ene!F72+Feb!F72+Mar!F72+Abr!F72+May!F72+Jun!F72+Jul!F72+Ago!F72+Set!F72+Oct!F72+Nov!F72+Dic!F72)))))))))))))</f>
        <v>0</v>
      </c>
      <c r="G52" s="360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185</v>
      </c>
      <c r="H52" s="360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2</v>
      </c>
      <c r="I52" s="360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2</v>
      </c>
      <c r="J52" s="360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4</v>
      </c>
      <c r="K52" s="360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2</v>
      </c>
      <c r="L52" s="360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360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1</v>
      </c>
      <c r="N52" s="360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1</v>
      </c>
      <c r="O52" s="360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0</v>
      </c>
      <c r="P52" s="360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22</v>
      </c>
      <c r="Q52" s="360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14</v>
      </c>
      <c r="R52" s="360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0</v>
      </c>
      <c r="S52" s="360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4</v>
      </c>
      <c r="T52" s="360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7</v>
      </c>
      <c r="U52" s="360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3</v>
      </c>
      <c r="V52" s="360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1</v>
      </c>
      <c r="W52" s="360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3</v>
      </c>
      <c r="X52" s="360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21</v>
      </c>
      <c r="Y52" s="360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77</v>
      </c>
      <c r="Z52" s="360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2</v>
      </c>
      <c r="AA52" s="360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3</v>
      </c>
      <c r="AB52" s="360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360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0</v>
      </c>
      <c r="AD52" s="360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18</v>
      </c>
      <c r="AE52" s="360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1</v>
      </c>
      <c r="AF52" s="360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1</v>
      </c>
      <c r="AG52" s="360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2</v>
      </c>
      <c r="AH52" s="360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1</v>
      </c>
      <c r="AI52" s="360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360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4</v>
      </c>
      <c r="AK52" s="360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1</v>
      </c>
      <c r="AL52" s="360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1</v>
      </c>
      <c r="AM52" s="360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28</v>
      </c>
      <c r="AN52" s="360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1</v>
      </c>
      <c r="AO52" s="360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2</v>
      </c>
      <c r="AP52" s="360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360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360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360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 s="360">
        <f>IF(Config!$C$6=1,SUM(+Ene!AT52),IF(Config!$C$6=2,SUM(+Ene!AT52+Feb!AT52),IF(Config!$C$6=3,SUM(+Ene!AT52+Feb!AT52+Mar!AT52),IF(Config!$C$6=4,SUM(+Ene!AT52+Feb!AT52+Mar!AT52+Abr!AT52),IF(Config!$C$6=5,SUM(Ene!AT52+Feb!AT52+Mar!AT52+Abr!AT52+May!AT52),IF(Config!$C$6=6,SUM(+Ene!AT52+Feb!AT52+Mar!AT52+Abr!AT52+May!AT52+Jun!AT52),IF(Config!$C$6=7,SUM(Ene!AT52+Feb!AT52+Mar!AT52+Abr!AT52+May!AT52+Jun!AT52+Jul!AT52),IF(Config!$C$6=8,SUM(+Ene!AT52+Feb!AT52+Mar!AT52+Abr!AT52+May!AT52+Jun!AT52+Jul!AT52+Ago!AT52),IF(Config!$C$6=9,SUM(+Ene!AT52+Feb!AT52+Mar!AT52+Abr!AT52+May!AT52+Jun!AT52+Jul!AT52+Ago!AT52+Set!AT52),IF(Config!$C$6=10,SUM(+Ene!AT52+Feb!AT52+Mar!AT52+Abr!AT52+May!AT52+Jun!AT52+Jul!AT52+Ago!AT52+Set!AT52+Oct!AT52),IF(Config!$C$6=11,SUM(+Ene!AT52+Feb!AT52+Mar!AT52+Abr!AT52+May!AT52+Jun!AT52+Jul!AT52+Ago!AT52+Set!AT52+Oct!AT52+Nov!AT52),IF(Config!$C$6=12,SUM(+Ene!AT52+Feb!AT52+Mar!AT52+Abr!AT52+May!AT52+Jun!AT52+Jul!AT52+Ago!AT52+Set!AT52+Oct!AT52+Nov!AT52+Dic!AT52)))))))))))))</f>
        <v>0</v>
      </c>
      <c r="AU52">
        <f t="shared" ref="AU52:AU59" si="31">+SUM(D52:AT52)</f>
        <v>414</v>
      </c>
      <c r="AV52" s="358">
        <f t="shared" ref="AV52:AV59" si="32">SUM(D52)</f>
        <v>0</v>
      </c>
      <c r="AW52" s="358">
        <f t="shared" ref="AW52:AW59" si="33">+E52</f>
        <v>0</v>
      </c>
      <c r="AX52" s="358">
        <f t="shared" ref="AX52:AX59" si="34">+SUM(G52:P52)</f>
        <v>219</v>
      </c>
      <c r="AY52" s="358">
        <f t="shared" ref="AY52:AY59" si="35">+SUM(Q52:S52)</f>
        <v>18</v>
      </c>
      <c r="AZ52" s="358">
        <f t="shared" ref="AZ52:AZ59" si="36">+SUM(T52:W52)</f>
        <v>14</v>
      </c>
      <c r="BA52" s="358">
        <f t="shared" ref="BA52:BA59" si="37">+SUM(X52:AC52)</f>
        <v>103</v>
      </c>
      <c r="BB52" s="37">
        <f t="shared" ref="BB52:BB59" si="38">+SUM(AD52:AI52)</f>
        <v>23</v>
      </c>
      <c r="BC52" s="358">
        <f t="shared" ref="BC52:BC59" si="39">+SUM(AJ52:AL52)</f>
        <v>6</v>
      </c>
      <c r="BD52" s="359">
        <f t="shared" ref="BD52:BD59" si="40">+SUM(AM52:AP52)</f>
        <v>31</v>
      </c>
      <c r="BE52" s="358">
        <f t="shared" ref="BE52:BE59" si="41">+SUM(AQ52:AT52)</f>
        <v>0</v>
      </c>
      <c r="BF52" s="54">
        <f t="shared" si="6"/>
        <v>414</v>
      </c>
      <c r="BG52" t="str">
        <f t="shared" ref="BG52:BG59" si="42">IF(BF52=AU52,"OK","ERROR FORMULA")</f>
        <v>OK</v>
      </c>
    </row>
    <row r="53" spans="1:59" x14ac:dyDescent="0.25">
      <c r="A53" s="352">
        <v>50</v>
      </c>
      <c r="B53" s="285" t="str">
        <f>METAS!B51</f>
        <v xml:space="preserve">PORCENTAJE DE PERSONAS MORDIDAS QUE INICIAN TRATAMIENTO CON VACUNA ANTIRRABICA </v>
      </c>
      <c r="C53" s="286" t="str">
        <f>METAS!D51</f>
        <v>ZOONOSIS</v>
      </c>
      <c r="D53" s="360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1</v>
      </c>
      <c r="E53" s="360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360">
        <f>IF(Config!$C$6=1,SUM(+Ene!F73),IF(Config!$C$6=2,SUM(+Ene!F73+Feb!F73),IF(Config!$C$6=3,SUM(+Ene!F73+Feb!F73+Mar!F73),IF(Config!$C$6=4,SUM(+Ene!F73+Feb!F73+Mar!F73+Abr!F73),IF(Config!$C$6=5,SUM(Ene!F73+Feb!F73+Mar!F73+Abr!F73+May!F73),IF(Config!$C$6=6,SUM(+Ene!F73+Feb!F73+Mar!F73+Abr!F73+May!F73+Jun!F73),IF(Config!$C$6=7,SUM(Ene!F73+Feb!F73+Mar!F73+Abr!F73+May!F73+Jun!F73+Jul!F73),IF(Config!$C$6=8,SUM(+Ene!F73+Feb!F73+Mar!F73+Abr!F73+May!F73+Jun!F73+Jul!F73+Ago!F73),IF(Config!$C$6=9,SUM(+Ene!F73+Feb!F73+Mar!F73+Abr!F73+May!F73+Jun!F73+Jul!F73+Ago!F73+Set!F73),IF(Config!$C$6=10,SUM(+Ene!F73+Feb!F73+Mar!F73+Abr!F73+May!F73+Jun!F73+Jul!F73+Ago!F73+Set!F73+Oct!F73),IF(Config!$C$6=11,SUM(+Ene!F73+Feb!F73+Mar!F73+Abr!F73+May!F73+Jun!F73+Jul!F73+Ago!F73+Set!F73+Oct!F73+Nov!F73),IF(Config!$C$6=12,SUM(+Ene!F73+Feb!F73+Mar!F73+Abr!F73+May!F73+Jun!F73+Jul!F73+Ago!F73+Set!F73+Oct!F73+Nov!F73+Dic!F73)))))))))))))</f>
        <v>0</v>
      </c>
      <c r="G53" s="360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103</v>
      </c>
      <c r="H53" s="360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360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2</v>
      </c>
      <c r="J53" s="360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360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360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360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360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1</v>
      </c>
      <c r="O53" s="360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360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4</v>
      </c>
      <c r="Q53" s="360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2</v>
      </c>
      <c r="R53" s="360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360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360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4</v>
      </c>
      <c r="U53" s="360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360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360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360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1</v>
      </c>
      <c r="Y53" s="360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9</v>
      </c>
      <c r="Z53" s="360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360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360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360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360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6</v>
      </c>
      <c r="AE53" s="360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360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360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1</v>
      </c>
      <c r="AH53" s="360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360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360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360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360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360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6</v>
      </c>
      <c r="AN53" s="360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360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360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360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1</v>
      </c>
      <c r="AR53" s="360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360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 s="360">
        <f>IF(Config!$C$6=1,SUM(+Ene!AT53),IF(Config!$C$6=2,SUM(+Ene!AT53+Feb!AT53),IF(Config!$C$6=3,SUM(+Ene!AT53+Feb!AT53+Mar!AT53),IF(Config!$C$6=4,SUM(+Ene!AT53+Feb!AT53+Mar!AT53+Abr!AT53),IF(Config!$C$6=5,SUM(Ene!AT53+Feb!AT53+Mar!AT53+Abr!AT53+May!AT53),IF(Config!$C$6=6,SUM(+Ene!AT53+Feb!AT53+Mar!AT53+Abr!AT53+May!AT53+Jun!AT53),IF(Config!$C$6=7,SUM(Ene!AT53+Feb!AT53+Mar!AT53+Abr!AT53+May!AT53+Jun!AT53+Jul!AT53),IF(Config!$C$6=8,SUM(+Ene!AT53+Feb!AT53+Mar!AT53+Abr!AT53+May!AT53+Jun!AT53+Jul!AT53+Ago!AT53),IF(Config!$C$6=9,SUM(+Ene!AT53+Feb!AT53+Mar!AT53+Abr!AT53+May!AT53+Jun!AT53+Jul!AT53+Ago!AT53+Set!AT53),IF(Config!$C$6=10,SUM(+Ene!AT53+Feb!AT53+Mar!AT53+Abr!AT53+May!AT53+Jun!AT53+Jul!AT53+Ago!AT53+Set!AT53+Oct!AT53),IF(Config!$C$6=11,SUM(+Ene!AT53+Feb!AT53+Mar!AT53+Abr!AT53+May!AT53+Jun!AT53+Jul!AT53+Ago!AT53+Set!AT53+Oct!AT53+Nov!AT53),IF(Config!$C$6=12,SUM(+Ene!AT53+Feb!AT53+Mar!AT53+Abr!AT53+May!AT53+Jun!AT53+Jul!AT53+Ago!AT53+Set!AT53+Oct!AT53+Nov!AT53+Dic!AT53)))))))))))))</f>
        <v>0</v>
      </c>
      <c r="AU53">
        <f t="shared" si="31"/>
        <v>141</v>
      </c>
      <c r="AV53" s="358">
        <f t="shared" si="32"/>
        <v>1</v>
      </c>
      <c r="AW53" s="358">
        <f t="shared" si="33"/>
        <v>0</v>
      </c>
      <c r="AX53" s="358">
        <f t="shared" si="34"/>
        <v>110</v>
      </c>
      <c r="AY53" s="358">
        <f t="shared" si="35"/>
        <v>2</v>
      </c>
      <c r="AZ53" s="358">
        <f t="shared" si="36"/>
        <v>4</v>
      </c>
      <c r="BA53" s="358">
        <f t="shared" si="37"/>
        <v>10</v>
      </c>
      <c r="BB53" s="37">
        <f t="shared" si="38"/>
        <v>7</v>
      </c>
      <c r="BC53" s="358">
        <f t="shared" si="39"/>
        <v>0</v>
      </c>
      <c r="BD53" s="359">
        <f t="shared" si="40"/>
        <v>6</v>
      </c>
      <c r="BE53" s="358">
        <f t="shared" si="41"/>
        <v>1</v>
      </c>
      <c r="BF53" s="54">
        <f t="shared" si="6"/>
        <v>141</v>
      </c>
      <c r="BG53" t="str">
        <f t="shared" si="42"/>
        <v>OK</v>
      </c>
    </row>
    <row r="54" spans="1:59" x14ac:dyDescent="0.25">
      <c r="A54" s="352">
        <v>51</v>
      </c>
      <c r="B54" s="285" t="str">
        <f>METAS!B52</f>
        <v xml:space="preserve">PORCENTAJE DE PERSONAS MORDIDAS CONTROLADAS CON VACUNA ANTIRRABICA </v>
      </c>
      <c r="C54" s="286" t="str">
        <f>METAS!D52</f>
        <v>ZOONOSIS</v>
      </c>
      <c r="D54" s="360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1</v>
      </c>
      <c r="E54" s="360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360">
        <f>IF(Config!$C$6=1,SUM(+Ene!F74),IF(Config!$C$6=2,SUM(+Ene!F74+Feb!F74),IF(Config!$C$6=3,SUM(+Ene!F74+Feb!F74+Mar!F74),IF(Config!$C$6=4,SUM(+Ene!F74+Feb!F74+Mar!F74+Abr!F74),IF(Config!$C$6=5,SUM(Ene!F74+Feb!F74+Mar!F74+Abr!F74+May!F74),IF(Config!$C$6=6,SUM(+Ene!F74+Feb!F74+Mar!F74+Abr!F74+May!F74+Jun!F74),IF(Config!$C$6=7,SUM(Ene!F74+Feb!F74+Mar!F74+Abr!F74+May!F74+Jun!F74+Jul!F74),IF(Config!$C$6=8,SUM(+Ene!F74+Feb!F74+Mar!F74+Abr!F74+May!F74+Jun!F74+Jul!F74+Ago!F74),IF(Config!$C$6=9,SUM(+Ene!F74+Feb!F74+Mar!F74+Abr!F74+May!F74+Jun!F74+Jul!F74+Ago!F74+Set!F74),IF(Config!$C$6=10,SUM(+Ene!F74+Feb!F74+Mar!F74+Abr!F74+May!F74+Jun!F74+Jul!F74+Ago!F74+Set!F74+Oct!F74),IF(Config!$C$6=11,SUM(+Ene!F74+Feb!F74+Mar!F74+Abr!F74+May!F74+Jun!F74+Jul!F74+Ago!F74+Set!F74+Oct!F74+Nov!F74),IF(Config!$C$6=12,SUM(+Ene!F74+Feb!F74+Mar!F74+Abr!F74+May!F74+Jun!F74+Jul!F74+Ago!F74+Set!F74+Oct!F74+Nov!F74+Dic!F74)))))))))))))</f>
        <v>0</v>
      </c>
      <c r="G54" s="360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30</v>
      </c>
      <c r="H54" s="360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0</v>
      </c>
      <c r="I54" s="360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0</v>
      </c>
      <c r="J54" s="360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0</v>
      </c>
      <c r="K54" s="360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0</v>
      </c>
      <c r="L54" s="360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0</v>
      </c>
      <c r="M54" s="360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0</v>
      </c>
      <c r="N54" s="360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0</v>
      </c>
      <c r="O54" s="360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0</v>
      </c>
      <c r="P54" s="360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0</v>
      </c>
      <c r="Q54" s="360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4</v>
      </c>
      <c r="R54" s="360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0</v>
      </c>
      <c r="S54" s="360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0</v>
      </c>
      <c r="T54" s="360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1</v>
      </c>
      <c r="U54" s="360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0</v>
      </c>
      <c r="V54" s="360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0</v>
      </c>
      <c r="W54" s="360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0</v>
      </c>
      <c r="X54" s="360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0</v>
      </c>
      <c r="Y54" s="360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4</v>
      </c>
      <c r="Z54" s="360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0</v>
      </c>
      <c r="AA54" s="360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0</v>
      </c>
      <c r="AB54" s="360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0</v>
      </c>
      <c r="AC54" s="360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0</v>
      </c>
      <c r="AD54" s="360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1</v>
      </c>
      <c r="AE54" s="360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0</v>
      </c>
      <c r="AF54" s="360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0</v>
      </c>
      <c r="AG54" s="360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0</v>
      </c>
      <c r="AH54" s="360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1</v>
      </c>
      <c r="AI54" s="360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0</v>
      </c>
      <c r="AJ54" s="360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0</v>
      </c>
      <c r="AK54" s="360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0</v>
      </c>
      <c r="AL54" s="360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360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2</v>
      </c>
      <c r="AN54" s="360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0</v>
      </c>
      <c r="AO54" s="360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0</v>
      </c>
      <c r="AP54" s="360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0</v>
      </c>
      <c r="AQ54" s="360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0</v>
      </c>
      <c r="AR54" s="360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0</v>
      </c>
      <c r="AS54" s="360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t!AS54),IF(Config!$C$6=10,SUM(+Ene!AS54+Feb!AS54+Mar!AS54+Abr!AS54+May!AS54+Jun!AS54+Jul!AS54+Ago!AS54+Set!AS54+Oct!AS54),IF(Config!$C$6=11,SUM(+Ene!AS54+Feb!AS54+Mar!AS54+Abr!AS54+May!AS54+Jun!AS54+Jul!AS54+Ago!AS54+Set!AS54+Oct!AS54+Nov!AS54),IF(Config!$C$6=12,SUM(+Ene!AS54+Feb!AS54+Mar!AS54+Abr!AS54+May!AS54+Jun!AS54+Jul!AS54+Ago!AS54+Set!AS54+Oct!AS54+Nov!AS54+Dic!AS54)))))))))))))</f>
        <v>0</v>
      </c>
      <c r="AT54" s="360">
        <f>IF(Config!$C$6=1,SUM(+Ene!AT54),IF(Config!$C$6=2,SUM(+Ene!AT54+Feb!AT54),IF(Config!$C$6=3,SUM(+Ene!AT54+Feb!AT54+Mar!AT54),IF(Config!$C$6=4,SUM(+Ene!AT54+Feb!AT54+Mar!AT54+Abr!AT54),IF(Config!$C$6=5,SUM(Ene!AT54+Feb!AT54+Mar!AT54+Abr!AT54+May!AT54),IF(Config!$C$6=6,SUM(+Ene!AT54+Feb!AT54+Mar!AT54+Abr!AT54+May!AT54+Jun!AT54),IF(Config!$C$6=7,SUM(Ene!AT54+Feb!AT54+Mar!AT54+Abr!AT54+May!AT54+Jun!AT54+Jul!AT54),IF(Config!$C$6=8,SUM(+Ene!AT54+Feb!AT54+Mar!AT54+Abr!AT54+May!AT54+Jun!AT54+Jul!AT54+Ago!AT54),IF(Config!$C$6=9,SUM(+Ene!AT54+Feb!AT54+Mar!AT54+Abr!AT54+May!AT54+Jun!AT54+Jul!AT54+Ago!AT54+Set!AT54),IF(Config!$C$6=10,SUM(+Ene!AT54+Feb!AT54+Mar!AT54+Abr!AT54+May!AT54+Jun!AT54+Jul!AT54+Ago!AT54+Set!AT54+Oct!AT54),IF(Config!$C$6=11,SUM(+Ene!AT54+Feb!AT54+Mar!AT54+Abr!AT54+May!AT54+Jun!AT54+Jul!AT54+Ago!AT54+Set!AT54+Oct!AT54+Nov!AT54),IF(Config!$C$6=12,SUM(+Ene!AT54+Feb!AT54+Mar!AT54+Abr!AT54+May!AT54+Jun!AT54+Jul!AT54+Ago!AT54+Set!AT54+Oct!AT54+Nov!AT54+Dic!AT54)))))))))))))</f>
        <v>0</v>
      </c>
      <c r="AU54">
        <f t="shared" si="31"/>
        <v>44</v>
      </c>
      <c r="AV54" s="358">
        <f t="shared" si="32"/>
        <v>1</v>
      </c>
      <c r="AW54" s="358">
        <f t="shared" si="33"/>
        <v>0</v>
      </c>
      <c r="AX54" s="358">
        <f t="shared" si="34"/>
        <v>30</v>
      </c>
      <c r="AY54" s="358">
        <f t="shared" si="35"/>
        <v>4</v>
      </c>
      <c r="AZ54" s="358">
        <f t="shared" si="36"/>
        <v>1</v>
      </c>
      <c r="BA54" s="358">
        <f t="shared" si="37"/>
        <v>4</v>
      </c>
      <c r="BB54" s="37">
        <f t="shared" si="38"/>
        <v>2</v>
      </c>
      <c r="BC54" s="358">
        <f t="shared" si="39"/>
        <v>0</v>
      </c>
      <c r="BD54" s="359">
        <f t="shared" si="40"/>
        <v>2</v>
      </c>
      <c r="BE54" s="358">
        <f t="shared" si="41"/>
        <v>0</v>
      </c>
      <c r="BF54" s="54">
        <f t="shared" si="6"/>
        <v>44</v>
      </c>
      <c r="BG54" t="str">
        <f t="shared" si="42"/>
        <v>OK</v>
      </c>
    </row>
    <row r="55" spans="1:59" x14ac:dyDescent="0.25">
      <c r="A55" s="352">
        <v>52</v>
      </c>
      <c r="B55" s="285" t="str">
        <f>METAS!B53</f>
        <v>PORCENTAJES DE PERSONAS MORDIDAS EN LA QUE SE SUSPENDE LA VACUNACION ANTIRRABICA</v>
      </c>
      <c r="C55" s="286" t="str">
        <f>METAS!D53</f>
        <v>ZOONOSIS</v>
      </c>
      <c r="D55" s="360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t!D55),IF(Config!$C$6=10,SUM(+Ene!D55+Feb!D55+Mar!D55+Abr!D55+May!D55+Jun!D55+Jul!D55+Ago!D55+Set!D55+Oct!D55),IF(Config!$C$6=11,SUM(+Ene!D55+Feb!D55+Mar!D55+Abr!D55+May!D55+Jun!D55+Jul!D55+Ago!D55+Set!D55+Oct!D55+Nov!D55),IF(Config!$C$6=12,SUM(+Ene!D55+Feb!D55+Mar!D55+Abr!D55+May!D55+Jun!D55+Jul!D55+Ago!D55+Set!D55+Oct!D55+Nov!D55+Dic!D55)))))))))))))</f>
        <v>0</v>
      </c>
      <c r="E55" s="360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t!E55),IF(Config!$C$6=10,SUM(+Ene!E55+Feb!E55+Mar!E55+Abr!E55+May!E55+Jun!E55+Jul!E55+Ago!E55+Set!E55+Oct!E55),IF(Config!$C$6=11,SUM(+Ene!E55+Feb!E55+Mar!E55+Abr!E55+May!E55+Jun!E55+Jul!E55+Ago!E55+Set!E55+Oct!E55+Nov!E55),IF(Config!$C$6=12,SUM(+Ene!E55+Feb!E55+Mar!E55+Abr!E55+May!E55+Jun!E55+Jul!E55+Ago!E55+Set!E55+Oct!E55+Nov!E55+Dic!E55)))))))))))))</f>
        <v>0</v>
      </c>
      <c r="F55" s="360">
        <f>IF(Config!$C$6=1,SUM(+Ene!F75),IF(Config!$C$6=2,SUM(+Ene!F75+Feb!F75),IF(Config!$C$6=3,SUM(+Ene!F75+Feb!F75+Mar!F75),IF(Config!$C$6=4,SUM(+Ene!F75+Feb!F75+Mar!F75+Abr!F75),IF(Config!$C$6=5,SUM(Ene!F75+Feb!F75+Mar!F75+Abr!F75+May!F75),IF(Config!$C$6=6,SUM(+Ene!F75+Feb!F75+Mar!F75+Abr!F75+May!F75+Jun!F75),IF(Config!$C$6=7,SUM(Ene!F75+Feb!F75+Mar!F75+Abr!F75+May!F75+Jun!F75+Jul!F75),IF(Config!$C$6=8,SUM(+Ene!F75+Feb!F75+Mar!F75+Abr!F75+May!F75+Jun!F75+Jul!F75+Ago!F75),IF(Config!$C$6=9,SUM(+Ene!F75+Feb!F75+Mar!F75+Abr!F75+May!F75+Jun!F75+Jul!F75+Ago!F75+Set!F75),IF(Config!$C$6=10,SUM(+Ene!F75+Feb!F75+Mar!F75+Abr!F75+May!F75+Jun!F75+Jul!F75+Ago!F75+Set!F75+Oct!F75),IF(Config!$C$6=11,SUM(+Ene!F75+Feb!F75+Mar!F75+Abr!F75+May!F75+Jun!F75+Jul!F75+Ago!F75+Set!F75+Oct!F75+Nov!F75),IF(Config!$C$6=12,SUM(+Ene!F75+Feb!F75+Mar!F75+Abr!F75+May!F75+Jun!F75+Jul!F75+Ago!F75+Set!F75+Oct!F75+Nov!F75+Dic!F75)))))))))))))</f>
        <v>0</v>
      </c>
      <c r="G55" s="360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t!G55),IF(Config!$C$6=10,SUM(+Ene!G55+Feb!G55+Mar!G55+Abr!G55+May!G55+Jun!G55+Jul!G55+Ago!G55+Set!G55+Oct!G55),IF(Config!$C$6=11,SUM(+Ene!G55+Feb!G55+Mar!G55+Abr!G55+May!G55+Jun!G55+Jul!G55+Ago!G55+Set!G55+Oct!G55+Nov!G55),IF(Config!$C$6=12,SUM(+Ene!G55+Feb!G55+Mar!G55+Abr!G55+May!G55+Jun!G55+Jul!G55+Ago!G55+Set!G55+Oct!G55+Nov!G55+Dic!G55)))))))))))))</f>
        <v>79</v>
      </c>
      <c r="H55" s="360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t!H55),IF(Config!$C$6=10,SUM(+Ene!H55+Feb!H55+Mar!H55+Abr!H55+May!H55+Jun!H55+Jul!H55+Ago!H55+Set!H55+Oct!H55),IF(Config!$C$6=11,SUM(+Ene!H55+Feb!H55+Mar!H55+Abr!H55+May!H55+Jun!H55+Jul!H55+Ago!H55+Set!H55+Oct!H55+Nov!H55),IF(Config!$C$6=12,SUM(+Ene!H55+Feb!H55+Mar!H55+Abr!H55+May!H55+Jun!H55+Jul!H55+Ago!H55+Set!H55+Oct!H55+Nov!H55+Dic!H55)))))))))))))</f>
        <v>0</v>
      </c>
      <c r="I55" s="360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t!I55),IF(Config!$C$6=10,SUM(+Ene!I55+Feb!I55+Mar!I55+Abr!I55+May!I55+Jun!I55+Jul!I55+Ago!I55+Set!I55+Oct!I55),IF(Config!$C$6=11,SUM(+Ene!I55+Feb!I55+Mar!I55+Abr!I55+May!I55+Jun!I55+Jul!I55+Ago!I55+Set!I55+Oct!I55+Nov!I55),IF(Config!$C$6=12,SUM(+Ene!I55+Feb!I55+Mar!I55+Abr!I55+May!I55+Jun!I55+Jul!I55+Ago!I55+Set!I55+Oct!I55+Nov!I55+Dic!I55)))))))))))))</f>
        <v>1</v>
      </c>
      <c r="J55" s="360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t!J55),IF(Config!$C$6=10,SUM(+Ene!J55+Feb!J55+Mar!J55+Abr!J55+May!J55+Jun!J55+Jul!J55+Ago!J55+Set!J55+Oct!J55),IF(Config!$C$6=11,SUM(+Ene!J55+Feb!J55+Mar!J55+Abr!J55+May!J55+Jun!J55+Jul!J55+Ago!J55+Set!J55+Oct!J55+Nov!J55),IF(Config!$C$6=12,SUM(+Ene!J55+Feb!J55+Mar!J55+Abr!J55+May!J55+Jun!J55+Jul!J55+Ago!J55+Set!J55+Oct!J55+Nov!J55+Dic!J55)))))))))))))</f>
        <v>0</v>
      </c>
      <c r="K55" s="360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t!K55),IF(Config!$C$6=10,SUM(+Ene!K55+Feb!K55+Mar!K55+Abr!K55+May!K55+Jun!K55+Jul!K55+Ago!K55+Set!K55+Oct!K55),IF(Config!$C$6=11,SUM(+Ene!K55+Feb!K55+Mar!K55+Abr!K55+May!K55+Jun!K55+Jul!K55+Ago!K55+Set!K55+Oct!K55+Nov!K55),IF(Config!$C$6=12,SUM(+Ene!K55+Feb!K55+Mar!K55+Abr!K55+May!K55+Jun!K55+Jul!K55+Ago!K55+Set!K55+Oct!K55+Nov!K55+Dic!K55)))))))))))))</f>
        <v>0</v>
      </c>
      <c r="L55" s="360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t!L55),IF(Config!$C$6=10,SUM(+Ene!L55+Feb!L55+Mar!L55+Abr!L55+May!L55+Jun!L55+Jul!L55+Ago!L55+Set!L55+Oct!L55),IF(Config!$C$6=11,SUM(+Ene!L55+Feb!L55+Mar!L55+Abr!L55+May!L55+Jun!L55+Jul!L55+Ago!L55+Set!L55+Oct!L55+Nov!L55),IF(Config!$C$6=12,SUM(+Ene!L55+Feb!L55+Mar!L55+Abr!L55+May!L55+Jun!L55+Jul!L55+Ago!L55+Set!L55+Oct!L55+Nov!L55+Dic!L55)))))))))))))</f>
        <v>0</v>
      </c>
      <c r="M55" s="360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t!M55),IF(Config!$C$6=10,SUM(+Ene!M55+Feb!M55+Mar!M55+Abr!M55+May!M55+Jun!M55+Jul!M55+Ago!M55+Set!M55+Oct!M55),IF(Config!$C$6=11,SUM(+Ene!M55+Feb!M55+Mar!M55+Abr!M55+May!M55+Jun!M55+Jul!M55+Ago!M55+Set!M55+Oct!M55+Nov!M55),IF(Config!$C$6=12,SUM(+Ene!M55+Feb!M55+Mar!M55+Abr!M55+May!M55+Jun!M55+Jul!M55+Ago!M55+Set!M55+Oct!M55+Nov!M55+Dic!M55)))))))))))))</f>
        <v>0</v>
      </c>
      <c r="N55" s="360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t!N55),IF(Config!$C$6=10,SUM(+Ene!N55+Feb!N55+Mar!N55+Abr!N55+May!N55+Jun!N55+Jul!N55+Ago!N55+Set!N55+Oct!N55),IF(Config!$C$6=11,SUM(+Ene!N55+Feb!N55+Mar!N55+Abr!N55+May!N55+Jun!N55+Jul!N55+Ago!N55+Set!N55+Oct!N55+Nov!N55),IF(Config!$C$6=12,SUM(+Ene!N55+Feb!N55+Mar!N55+Abr!N55+May!N55+Jun!N55+Jul!N55+Ago!N55+Set!N55+Oct!N55+Nov!N55+Dic!N55)))))))))))))</f>
        <v>0</v>
      </c>
      <c r="O55" s="360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t!O55),IF(Config!$C$6=10,SUM(+Ene!O55+Feb!O55+Mar!O55+Abr!O55+May!O55+Jun!O55+Jul!O55+Ago!O55+Set!O55+Oct!O55),IF(Config!$C$6=11,SUM(+Ene!O55+Feb!O55+Mar!O55+Abr!O55+May!O55+Jun!O55+Jul!O55+Ago!O55+Set!O55+Oct!O55+Nov!O55),IF(Config!$C$6=12,SUM(+Ene!O55+Feb!O55+Mar!O55+Abr!O55+May!O55+Jun!O55+Jul!O55+Ago!O55+Set!O55+Oct!O55+Nov!O55+Dic!O55)))))))))))))</f>
        <v>0</v>
      </c>
      <c r="P55" s="360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t!P55),IF(Config!$C$6=10,SUM(+Ene!P55+Feb!P55+Mar!P55+Abr!P55+May!P55+Jun!P55+Jul!P55+Ago!P55+Set!P55+Oct!P55),IF(Config!$C$6=11,SUM(+Ene!P55+Feb!P55+Mar!P55+Abr!P55+May!P55+Jun!P55+Jul!P55+Ago!P55+Set!P55+Oct!P55+Nov!P55),IF(Config!$C$6=12,SUM(+Ene!P55+Feb!P55+Mar!P55+Abr!P55+May!P55+Jun!P55+Jul!P55+Ago!P55+Set!P55+Oct!P55+Nov!P55+Dic!P55)))))))))))))</f>
        <v>2</v>
      </c>
      <c r="Q55" s="360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t!Q55),IF(Config!$C$6=10,SUM(+Ene!Q55+Feb!Q55+Mar!Q55+Abr!Q55+May!Q55+Jun!Q55+Jul!Q55+Ago!Q55+Set!Q55+Oct!Q55),IF(Config!$C$6=11,SUM(+Ene!Q55+Feb!Q55+Mar!Q55+Abr!Q55+May!Q55+Jun!Q55+Jul!Q55+Ago!Q55+Set!Q55+Oct!Q55+Nov!Q55),IF(Config!$C$6=12,SUM(+Ene!Q55+Feb!Q55+Mar!Q55+Abr!Q55+May!Q55+Jun!Q55+Jul!Q55+Ago!Q55+Set!Q55+Oct!Q55+Nov!Q55+Dic!Q55)))))))))))))</f>
        <v>0</v>
      </c>
      <c r="R55" s="360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t!R55),IF(Config!$C$6=10,SUM(+Ene!R55+Feb!R55+Mar!R55+Abr!R55+May!R55+Jun!R55+Jul!R55+Ago!R55+Set!R55+Oct!R55),IF(Config!$C$6=11,SUM(+Ene!R55+Feb!R55+Mar!R55+Abr!R55+May!R55+Jun!R55+Jul!R55+Ago!R55+Set!R55+Oct!R55+Nov!R55),IF(Config!$C$6=12,SUM(+Ene!R55+Feb!R55+Mar!R55+Abr!R55+May!R55+Jun!R55+Jul!R55+Ago!R55+Set!R55+Oct!R55+Nov!R55+Dic!R55)))))))))))))</f>
        <v>0</v>
      </c>
      <c r="S55" s="360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t!S55),IF(Config!$C$6=10,SUM(+Ene!S55+Feb!S55+Mar!S55+Abr!S55+May!S55+Jun!S55+Jul!S55+Ago!S55+Set!S55+Oct!S55),IF(Config!$C$6=11,SUM(+Ene!S55+Feb!S55+Mar!S55+Abr!S55+May!S55+Jun!S55+Jul!S55+Ago!S55+Set!S55+Oct!S55+Nov!S55),IF(Config!$C$6=12,SUM(+Ene!S55+Feb!S55+Mar!S55+Abr!S55+May!S55+Jun!S55+Jul!S55+Ago!S55+Set!S55+Oct!S55+Nov!S55+Dic!S55)))))))))))))</f>
        <v>0</v>
      </c>
      <c r="T55" s="360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t!T55),IF(Config!$C$6=10,SUM(+Ene!T55+Feb!T55+Mar!T55+Abr!T55+May!T55+Jun!T55+Jul!T55+Ago!T55+Set!T55+Oct!T55),IF(Config!$C$6=11,SUM(+Ene!T55+Feb!T55+Mar!T55+Abr!T55+May!T55+Jun!T55+Jul!T55+Ago!T55+Set!T55+Oct!T55+Nov!T55),IF(Config!$C$6=12,SUM(+Ene!T55+Feb!T55+Mar!T55+Abr!T55+May!T55+Jun!T55+Jul!T55+Ago!T55+Set!T55+Oct!T55+Nov!T55+Dic!T55)))))))))))))</f>
        <v>0</v>
      </c>
      <c r="U55" s="360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t!U55),IF(Config!$C$6=10,SUM(+Ene!U55+Feb!U55+Mar!U55+Abr!U55+May!U55+Jun!U55+Jul!U55+Ago!U55+Set!U55+Oct!U55),IF(Config!$C$6=11,SUM(+Ene!U55+Feb!U55+Mar!U55+Abr!U55+May!U55+Jun!U55+Jul!U55+Ago!U55+Set!U55+Oct!U55+Nov!U55),IF(Config!$C$6=12,SUM(+Ene!U55+Feb!U55+Mar!U55+Abr!U55+May!U55+Jun!U55+Jul!U55+Ago!U55+Set!U55+Oct!U55+Nov!U55+Dic!U55)))))))))))))</f>
        <v>0</v>
      </c>
      <c r="V55" s="360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t!V55),IF(Config!$C$6=10,SUM(+Ene!V55+Feb!V55+Mar!V55+Abr!V55+May!V55+Jun!V55+Jul!V55+Ago!V55+Set!V55+Oct!V55),IF(Config!$C$6=11,SUM(+Ene!V55+Feb!V55+Mar!V55+Abr!V55+May!V55+Jun!V55+Jul!V55+Ago!V55+Set!V55+Oct!V55+Nov!V55),IF(Config!$C$6=12,SUM(+Ene!V55+Feb!V55+Mar!V55+Abr!V55+May!V55+Jun!V55+Jul!V55+Ago!V55+Set!V55+Oct!V55+Nov!V55+Dic!V55)))))))))))))</f>
        <v>0</v>
      </c>
      <c r="W55" s="360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t!W55),IF(Config!$C$6=10,SUM(+Ene!W55+Feb!W55+Mar!W55+Abr!W55+May!W55+Jun!W55+Jul!W55+Ago!W55+Set!W55+Oct!W55),IF(Config!$C$6=11,SUM(+Ene!W55+Feb!W55+Mar!W55+Abr!W55+May!W55+Jun!W55+Jul!W55+Ago!W55+Set!W55+Oct!W55+Nov!W55),IF(Config!$C$6=12,SUM(+Ene!W55+Feb!W55+Mar!W55+Abr!W55+May!W55+Jun!W55+Jul!W55+Ago!W55+Set!W55+Oct!W55+Nov!W55+Dic!W55)))))))))))))</f>
        <v>0</v>
      </c>
      <c r="X55" s="360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t!X55),IF(Config!$C$6=10,SUM(+Ene!X55+Feb!X55+Mar!X55+Abr!X55+May!X55+Jun!X55+Jul!X55+Ago!X55+Set!X55+Oct!X55),IF(Config!$C$6=11,SUM(+Ene!X55+Feb!X55+Mar!X55+Abr!X55+May!X55+Jun!X55+Jul!X55+Ago!X55+Set!X55+Oct!X55+Nov!X55),IF(Config!$C$6=12,SUM(+Ene!X55+Feb!X55+Mar!X55+Abr!X55+May!X55+Jun!X55+Jul!X55+Ago!X55+Set!X55+Oct!X55+Nov!X55+Dic!X55)))))))))))))</f>
        <v>0</v>
      </c>
      <c r="Y55" s="360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t!Y55),IF(Config!$C$6=10,SUM(+Ene!Y55+Feb!Y55+Mar!Y55+Abr!Y55+May!Y55+Jun!Y55+Jul!Y55+Ago!Y55+Set!Y55+Oct!Y55),IF(Config!$C$6=11,SUM(+Ene!Y55+Feb!Y55+Mar!Y55+Abr!Y55+May!Y55+Jun!Y55+Jul!Y55+Ago!Y55+Set!Y55+Oct!Y55+Nov!Y55),IF(Config!$C$6=12,SUM(+Ene!Y55+Feb!Y55+Mar!Y55+Abr!Y55+May!Y55+Jun!Y55+Jul!Y55+Ago!Y55+Set!Y55+Oct!Y55+Nov!Y55+Dic!Y55)))))))))))))</f>
        <v>4</v>
      </c>
      <c r="Z55" s="360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t!Z55),IF(Config!$C$6=10,SUM(+Ene!Z55+Feb!Z55+Mar!Z55+Abr!Z55+May!Z55+Jun!Z55+Jul!Z55+Ago!Z55+Set!Z55+Oct!Z55),IF(Config!$C$6=11,SUM(+Ene!Z55+Feb!Z55+Mar!Z55+Abr!Z55+May!Z55+Jun!Z55+Jul!Z55+Ago!Z55+Set!Z55+Oct!Z55+Nov!Z55),IF(Config!$C$6=12,SUM(+Ene!Z55+Feb!Z55+Mar!Z55+Abr!Z55+May!Z55+Jun!Z55+Jul!Z55+Ago!Z55+Set!Z55+Oct!Z55+Nov!Z55+Dic!Z55)))))))))))))</f>
        <v>0</v>
      </c>
      <c r="AA55" s="360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t!AA55),IF(Config!$C$6=10,SUM(+Ene!AA55+Feb!AA55+Mar!AA55+Abr!AA55+May!AA55+Jun!AA55+Jul!AA55+Ago!AA55+Set!AA55+Oct!AA55),IF(Config!$C$6=11,SUM(+Ene!AA55+Feb!AA55+Mar!AA55+Abr!AA55+May!AA55+Jun!AA55+Jul!AA55+Ago!AA55+Set!AA55+Oct!AA55+Nov!AA55),IF(Config!$C$6=12,SUM(+Ene!AA55+Feb!AA55+Mar!AA55+Abr!AA55+May!AA55+Jun!AA55+Jul!AA55+Ago!AA55+Set!AA55+Oct!AA55+Nov!AA55+Dic!AA55)))))))))))))</f>
        <v>0</v>
      </c>
      <c r="AB55" s="360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t!AB55),IF(Config!$C$6=10,SUM(+Ene!AB55+Feb!AB55+Mar!AB55+Abr!AB55+May!AB55+Jun!AB55+Jul!AB55+Ago!AB55+Set!AB55+Oct!AB55),IF(Config!$C$6=11,SUM(+Ene!AB55+Feb!AB55+Mar!AB55+Abr!AB55+May!AB55+Jun!AB55+Jul!AB55+Ago!AB55+Set!AB55+Oct!AB55+Nov!AB55),IF(Config!$C$6=12,SUM(+Ene!AB55+Feb!AB55+Mar!AB55+Abr!AB55+May!AB55+Jun!AB55+Jul!AB55+Ago!AB55+Set!AB55+Oct!AB55+Nov!AB55+Dic!AB55)))))))))))))</f>
        <v>0</v>
      </c>
      <c r="AC55" s="360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t!AC55),IF(Config!$C$6=10,SUM(+Ene!AC55+Feb!AC55+Mar!AC55+Abr!AC55+May!AC55+Jun!AC55+Jul!AC55+Ago!AC55+Set!AC55+Oct!AC55),IF(Config!$C$6=11,SUM(+Ene!AC55+Feb!AC55+Mar!AC55+Abr!AC55+May!AC55+Jun!AC55+Jul!AC55+Ago!AC55+Set!AC55+Oct!AC55+Nov!AC55),IF(Config!$C$6=12,SUM(+Ene!AC55+Feb!AC55+Mar!AC55+Abr!AC55+May!AC55+Jun!AC55+Jul!AC55+Ago!AC55+Set!AC55+Oct!AC55+Nov!AC55+Dic!AC55)))))))))))))</f>
        <v>0</v>
      </c>
      <c r="AD55" s="360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t!AD55),IF(Config!$C$6=10,SUM(+Ene!AD55+Feb!AD55+Mar!AD55+Abr!AD55+May!AD55+Jun!AD55+Jul!AD55+Ago!AD55+Set!AD55+Oct!AD55),IF(Config!$C$6=11,SUM(+Ene!AD55+Feb!AD55+Mar!AD55+Abr!AD55+May!AD55+Jun!AD55+Jul!AD55+Ago!AD55+Set!AD55+Oct!AD55+Nov!AD55),IF(Config!$C$6=12,SUM(+Ene!AD55+Feb!AD55+Mar!AD55+Abr!AD55+May!AD55+Jun!AD55+Jul!AD55+Ago!AD55+Set!AD55+Oct!AD55+Nov!AD55+Dic!AD55)))))))))))))</f>
        <v>0</v>
      </c>
      <c r="AE55" s="360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t!AE55),IF(Config!$C$6=10,SUM(+Ene!AE55+Feb!AE55+Mar!AE55+Abr!AE55+May!AE55+Jun!AE55+Jul!AE55+Ago!AE55+Set!AE55+Oct!AE55),IF(Config!$C$6=11,SUM(+Ene!AE55+Feb!AE55+Mar!AE55+Abr!AE55+May!AE55+Jun!AE55+Jul!AE55+Ago!AE55+Set!AE55+Oct!AE55+Nov!AE55),IF(Config!$C$6=12,SUM(+Ene!AE55+Feb!AE55+Mar!AE55+Abr!AE55+May!AE55+Jun!AE55+Jul!AE55+Ago!AE55+Set!AE55+Oct!AE55+Nov!AE55+Dic!AE55)))))))))))))</f>
        <v>0</v>
      </c>
      <c r="AF55" s="360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t!AF55),IF(Config!$C$6=10,SUM(+Ene!AF55+Feb!AF55+Mar!AF55+Abr!AF55+May!AF55+Jun!AF55+Jul!AF55+Ago!AF55+Set!AF55+Oct!AF55),IF(Config!$C$6=11,SUM(+Ene!AF55+Feb!AF55+Mar!AF55+Abr!AF55+May!AF55+Jun!AF55+Jul!AF55+Ago!AF55+Set!AF55+Oct!AF55+Nov!AF55),IF(Config!$C$6=12,SUM(+Ene!AF55+Feb!AF55+Mar!AF55+Abr!AF55+May!AF55+Jun!AF55+Jul!AF55+Ago!AF55+Set!AF55+Oct!AF55+Nov!AF55+Dic!AF55)))))))))))))</f>
        <v>0</v>
      </c>
      <c r="AG55" s="360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t!AG55),IF(Config!$C$6=10,SUM(+Ene!AG55+Feb!AG55+Mar!AG55+Abr!AG55+May!AG55+Jun!AG55+Jul!AG55+Ago!AG55+Set!AG55+Oct!AG55),IF(Config!$C$6=11,SUM(+Ene!AG55+Feb!AG55+Mar!AG55+Abr!AG55+May!AG55+Jun!AG55+Jul!AG55+Ago!AG55+Set!AG55+Oct!AG55+Nov!AG55),IF(Config!$C$6=12,SUM(+Ene!AG55+Feb!AG55+Mar!AG55+Abr!AG55+May!AG55+Jun!AG55+Jul!AG55+Ago!AG55+Set!AG55+Oct!AG55+Nov!AG55+Dic!AG55)))))))))))))</f>
        <v>0</v>
      </c>
      <c r="AH55" s="360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t!AH55),IF(Config!$C$6=10,SUM(+Ene!AH55+Feb!AH55+Mar!AH55+Abr!AH55+May!AH55+Jun!AH55+Jul!AH55+Ago!AH55+Set!AH55+Oct!AH55),IF(Config!$C$6=11,SUM(+Ene!AH55+Feb!AH55+Mar!AH55+Abr!AH55+May!AH55+Jun!AH55+Jul!AH55+Ago!AH55+Set!AH55+Oct!AH55+Nov!AH55),IF(Config!$C$6=12,SUM(+Ene!AH55+Feb!AH55+Mar!AH55+Abr!AH55+May!AH55+Jun!AH55+Jul!AH55+Ago!AH55+Set!AH55+Oct!AH55+Nov!AH55+Dic!AH55)))))))))))))</f>
        <v>0</v>
      </c>
      <c r="AI55" s="360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t!AI55),IF(Config!$C$6=10,SUM(+Ene!AI55+Feb!AI55+Mar!AI55+Abr!AI55+May!AI55+Jun!AI55+Jul!AI55+Ago!AI55+Set!AI55+Oct!AI55),IF(Config!$C$6=11,SUM(+Ene!AI55+Feb!AI55+Mar!AI55+Abr!AI55+May!AI55+Jun!AI55+Jul!AI55+Ago!AI55+Set!AI55+Oct!AI55+Nov!AI55),IF(Config!$C$6=12,SUM(+Ene!AI55+Feb!AI55+Mar!AI55+Abr!AI55+May!AI55+Jun!AI55+Jul!AI55+Ago!AI55+Set!AI55+Oct!AI55+Nov!AI55+Dic!AI55)))))))))))))</f>
        <v>0</v>
      </c>
      <c r="AJ55" s="360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t!AJ55),IF(Config!$C$6=10,SUM(+Ene!AJ55+Feb!AJ55+Mar!AJ55+Abr!AJ55+May!AJ55+Jun!AJ55+Jul!AJ55+Ago!AJ55+Set!AJ55+Oct!AJ55),IF(Config!$C$6=11,SUM(+Ene!AJ55+Feb!AJ55+Mar!AJ55+Abr!AJ55+May!AJ55+Jun!AJ55+Jul!AJ55+Ago!AJ55+Set!AJ55+Oct!AJ55+Nov!AJ55),IF(Config!$C$6=12,SUM(+Ene!AJ55+Feb!AJ55+Mar!AJ55+Abr!AJ55+May!AJ55+Jun!AJ55+Jul!AJ55+Ago!AJ55+Set!AJ55+Oct!AJ55+Nov!AJ55+Dic!AJ55)))))))))))))</f>
        <v>0</v>
      </c>
      <c r="AK55" s="360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t!AK55),IF(Config!$C$6=10,SUM(+Ene!AK55+Feb!AK55+Mar!AK55+Abr!AK55+May!AK55+Jun!AK55+Jul!AK55+Ago!AK55+Set!AK55+Oct!AK55),IF(Config!$C$6=11,SUM(+Ene!AK55+Feb!AK55+Mar!AK55+Abr!AK55+May!AK55+Jun!AK55+Jul!AK55+Ago!AK55+Set!AK55+Oct!AK55+Nov!AK55),IF(Config!$C$6=12,SUM(+Ene!AK55+Feb!AK55+Mar!AK55+Abr!AK55+May!AK55+Jun!AK55+Jul!AK55+Ago!AK55+Set!AK55+Oct!AK55+Nov!AK55+Dic!AK55)))))))))))))</f>
        <v>0</v>
      </c>
      <c r="AL55" s="360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t!AL55),IF(Config!$C$6=10,SUM(+Ene!AL55+Feb!AL55+Mar!AL55+Abr!AL55+May!AL55+Jun!AL55+Jul!AL55+Ago!AL55+Set!AL55+Oct!AL55),IF(Config!$C$6=11,SUM(+Ene!AL55+Feb!AL55+Mar!AL55+Abr!AL55+May!AL55+Jun!AL55+Jul!AL55+Ago!AL55+Set!AL55+Oct!AL55+Nov!AL55),IF(Config!$C$6=12,SUM(+Ene!AL55+Feb!AL55+Mar!AL55+Abr!AL55+May!AL55+Jun!AL55+Jul!AL55+Ago!AL55+Set!AL55+Oct!AL55+Nov!AL55+Dic!AL55)))))))))))))</f>
        <v>0</v>
      </c>
      <c r="AM55" s="360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t!AM55),IF(Config!$C$6=10,SUM(+Ene!AM55+Feb!AM55+Mar!AM55+Abr!AM55+May!AM55+Jun!AM55+Jul!AM55+Ago!AM55+Set!AM55+Oct!AM55),IF(Config!$C$6=11,SUM(+Ene!AM55+Feb!AM55+Mar!AM55+Abr!AM55+May!AM55+Jun!AM55+Jul!AM55+Ago!AM55+Set!AM55+Oct!AM55+Nov!AM55),IF(Config!$C$6=12,SUM(+Ene!AM55+Feb!AM55+Mar!AM55+Abr!AM55+May!AM55+Jun!AM55+Jul!AM55+Ago!AM55+Set!AM55+Oct!AM55+Nov!AM55+Dic!AM55)))))))))))))</f>
        <v>3</v>
      </c>
      <c r="AN55" s="360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t!AN55),IF(Config!$C$6=10,SUM(+Ene!AN55+Feb!AN55+Mar!AN55+Abr!AN55+May!AN55+Jun!AN55+Jul!AN55+Ago!AN55+Set!AN55+Oct!AN55),IF(Config!$C$6=11,SUM(+Ene!AN55+Feb!AN55+Mar!AN55+Abr!AN55+May!AN55+Jun!AN55+Jul!AN55+Ago!AN55+Set!AN55+Oct!AN55+Nov!AN55),IF(Config!$C$6=12,SUM(+Ene!AN55+Feb!AN55+Mar!AN55+Abr!AN55+May!AN55+Jun!AN55+Jul!AN55+Ago!AN55+Set!AN55+Oct!AN55+Nov!AN55+Dic!AN55)))))))))))))</f>
        <v>0</v>
      </c>
      <c r="AO55" s="360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t!AO55),IF(Config!$C$6=10,SUM(+Ene!AO55+Feb!AO55+Mar!AO55+Abr!AO55+May!AO55+Jun!AO55+Jul!AO55+Ago!AO55+Set!AO55+Oct!AO55),IF(Config!$C$6=11,SUM(+Ene!AO55+Feb!AO55+Mar!AO55+Abr!AO55+May!AO55+Jun!AO55+Jul!AO55+Ago!AO55+Set!AO55+Oct!AO55+Nov!AO55),IF(Config!$C$6=12,SUM(+Ene!AO55+Feb!AO55+Mar!AO55+Abr!AO55+May!AO55+Jun!AO55+Jul!AO55+Ago!AO55+Set!AO55+Oct!AO55+Nov!AO55+Dic!AO55)))))))))))))</f>
        <v>0</v>
      </c>
      <c r="AP55" s="360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t!AP55),IF(Config!$C$6=10,SUM(+Ene!AP55+Feb!AP55+Mar!AP55+Abr!AP55+May!AP55+Jun!AP55+Jul!AP55+Ago!AP55+Set!AP55+Oct!AP55),IF(Config!$C$6=11,SUM(+Ene!AP55+Feb!AP55+Mar!AP55+Abr!AP55+May!AP55+Jun!AP55+Jul!AP55+Ago!AP55+Set!AP55+Oct!AP55+Nov!AP55),IF(Config!$C$6=12,SUM(+Ene!AP55+Feb!AP55+Mar!AP55+Abr!AP55+May!AP55+Jun!AP55+Jul!AP55+Ago!AP55+Set!AP55+Oct!AP55+Nov!AP55+Dic!AP55)))))))))))))</f>
        <v>0</v>
      </c>
      <c r="AQ55" s="360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t!AQ55),IF(Config!$C$6=10,SUM(+Ene!AQ55+Feb!AQ55+Mar!AQ55+Abr!AQ55+May!AQ55+Jun!AQ55+Jul!AQ55+Ago!AQ55+Set!AQ55+Oct!AQ55),IF(Config!$C$6=11,SUM(+Ene!AQ55+Feb!AQ55+Mar!AQ55+Abr!AQ55+May!AQ55+Jun!AQ55+Jul!AQ55+Ago!AQ55+Set!AQ55+Oct!AQ55+Nov!AQ55),IF(Config!$C$6=12,SUM(+Ene!AQ55+Feb!AQ55+Mar!AQ55+Abr!AQ55+May!AQ55+Jun!AQ55+Jul!AQ55+Ago!AQ55+Set!AQ55+Oct!AQ55+Nov!AQ55+Dic!AQ55)))))))))))))</f>
        <v>0</v>
      </c>
      <c r="AR55" s="360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t!AR55),IF(Config!$C$6=10,SUM(+Ene!AR55+Feb!AR55+Mar!AR55+Abr!AR55+May!AR55+Jun!AR55+Jul!AR55+Ago!AR55+Set!AR55+Oct!AR55),IF(Config!$C$6=11,SUM(+Ene!AR55+Feb!AR55+Mar!AR55+Abr!AR55+May!AR55+Jun!AR55+Jul!AR55+Ago!AR55+Set!AR55+Oct!AR55+Nov!AR55),IF(Config!$C$6=12,SUM(+Ene!AR55+Feb!AR55+Mar!AR55+Abr!AR55+May!AR55+Jun!AR55+Jul!AR55+Ago!AR55+Set!AR55+Oct!AR55+Nov!AR55+Dic!AR55)))))))))))))</f>
        <v>0</v>
      </c>
      <c r="AS55" s="360">
        <f>IF(Config!$C$6=1,SUM(+Ene!AS55),IF(Config!$C$6=2,SUM(+Ene!AS55+Feb!AS55),IF(Config!$C$6=3,SUM(+Ene!AS55+Feb!AS55+Mar!AS55),IF(Config!$C$6=4,SUM(+Ene!AS55+Feb!AS55+Mar!AS55+Abr!AS55),IF(Config!$C$6=5,SUM(Ene!AS55+Feb!AS55+Mar!AS55+Abr!AS55+May!AS55),IF(Config!$C$6=6,SUM(+Ene!AS55+Feb!AS55+Mar!AS55+Abr!AS55+May!AS55+Jun!AS55),IF(Config!$C$6=7,SUM(Ene!AS55+Feb!AS55+Mar!AS55+Abr!AS55+May!AS55+Jun!AS55+Jul!AS55),IF(Config!$C$6=8,SUM(+Ene!AS55+Feb!AS55+Mar!AS55+Abr!AS55+May!AS55+Jun!AS55+Jul!AS55+Ago!AS55),IF(Config!$C$6=9,SUM(+Ene!AS55+Feb!AS55+Mar!AS55+Abr!AS55+May!AS55+Jun!AS55+Jul!AS55+Ago!AS55+Set!AS55),IF(Config!$C$6=10,SUM(+Ene!AS55+Feb!AS55+Mar!AS55+Abr!AS55+May!AS55+Jun!AS55+Jul!AS55+Ago!AS55+Set!AS55+Oct!AS55),IF(Config!$C$6=11,SUM(+Ene!AS55+Feb!AS55+Mar!AS55+Abr!AS55+May!AS55+Jun!AS55+Jul!AS55+Ago!AS55+Set!AS55+Oct!AS55+Nov!AS55),IF(Config!$C$6=12,SUM(+Ene!AS55+Feb!AS55+Mar!AS55+Abr!AS55+May!AS55+Jun!AS55+Jul!AS55+Ago!AS55+Set!AS55+Oct!AS55+Nov!AS55+Dic!AS55)))))))))))))</f>
        <v>0</v>
      </c>
      <c r="AT55" s="360">
        <f>IF(Config!$C$6=1,SUM(+Ene!AT55),IF(Config!$C$6=2,SUM(+Ene!AT55+Feb!AT55),IF(Config!$C$6=3,SUM(+Ene!AT55+Feb!AT55+Mar!AT55),IF(Config!$C$6=4,SUM(+Ene!AT55+Feb!AT55+Mar!AT55+Abr!AT55),IF(Config!$C$6=5,SUM(Ene!AT55+Feb!AT55+Mar!AT55+Abr!AT55+May!AT55),IF(Config!$C$6=6,SUM(+Ene!AT55+Feb!AT55+Mar!AT55+Abr!AT55+May!AT55+Jun!AT55),IF(Config!$C$6=7,SUM(Ene!AT55+Feb!AT55+Mar!AT55+Abr!AT55+May!AT55+Jun!AT55+Jul!AT55),IF(Config!$C$6=8,SUM(+Ene!AT55+Feb!AT55+Mar!AT55+Abr!AT55+May!AT55+Jun!AT55+Jul!AT55+Ago!AT55),IF(Config!$C$6=9,SUM(+Ene!AT55+Feb!AT55+Mar!AT55+Abr!AT55+May!AT55+Jun!AT55+Jul!AT55+Ago!AT55+Set!AT55),IF(Config!$C$6=10,SUM(+Ene!AT55+Feb!AT55+Mar!AT55+Abr!AT55+May!AT55+Jun!AT55+Jul!AT55+Ago!AT55+Set!AT55+Oct!AT55),IF(Config!$C$6=11,SUM(+Ene!AT55+Feb!AT55+Mar!AT55+Abr!AT55+May!AT55+Jun!AT55+Jul!AT55+Ago!AT55+Set!AT55+Oct!AT55+Nov!AT55),IF(Config!$C$6=12,SUM(+Ene!AT55+Feb!AT55+Mar!AT55+Abr!AT55+May!AT55+Jun!AT55+Jul!AT55+Ago!AT55+Set!AT55+Oct!AT55+Nov!AT55+Dic!AT55)))))))))))))</f>
        <v>0</v>
      </c>
      <c r="AU55">
        <f t="shared" si="31"/>
        <v>89</v>
      </c>
      <c r="AV55" s="358">
        <f t="shared" si="32"/>
        <v>0</v>
      </c>
      <c r="AW55" s="358">
        <f t="shared" si="33"/>
        <v>0</v>
      </c>
      <c r="AX55" s="358">
        <f t="shared" si="34"/>
        <v>82</v>
      </c>
      <c r="AY55" s="358">
        <f t="shared" si="35"/>
        <v>0</v>
      </c>
      <c r="AZ55" s="358">
        <f t="shared" si="36"/>
        <v>0</v>
      </c>
      <c r="BA55" s="358">
        <f t="shared" si="37"/>
        <v>4</v>
      </c>
      <c r="BB55" s="37">
        <f t="shared" si="38"/>
        <v>0</v>
      </c>
      <c r="BC55" s="358">
        <f t="shared" si="39"/>
        <v>0</v>
      </c>
      <c r="BD55" s="359">
        <f t="shared" si="40"/>
        <v>3</v>
      </c>
      <c r="BE55" s="358">
        <f t="shared" si="41"/>
        <v>0</v>
      </c>
      <c r="BF55" s="54">
        <f t="shared" si="6"/>
        <v>89</v>
      </c>
      <c r="BG55" t="str">
        <f t="shared" si="42"/>
        <v>OK</v>
      </c>
    </row>
    <row r="56" spans="1:59" x14ac:dyDescent="0.25">
      <c r="A56" s="352">
        <v>53</v>
      </c>
      <c r="B56" s="285" t="str">
        <f>METAS!B54</f>
        <v>PORCENTAJE DE MUESTRAS CANINAS REMITIDAS AL LABORATORIO</v>
      </c>
      <c r="C56" s="286" t="str">
        <f>METAS!D54</f>
        <v>ZOONOSIS</v>
      </c>
      <c r="D56" s="360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t!D56),IF(Config!$C$6=10,SUM(+Ene!D56+Feb!D56+Mar!D56+Abr!D56+May!D56+Jun!D56+Jul!D56+Ago!D56+Set!D56+Oct!D56),IF(Config!$C$6=11,SUM(+Ene!D56+Feb!D56+Mar!D56+Abr!D56+May!D56+Jun!D56+Jul!D56+Ago!D56+Set!D56+Oct!D56+Nov!D56),IF(Config!$C$6=12,SUM(+Ene!D56+Feb!D56+Mar!D56+Abr!D56+May!D56+Jun!D56+Jul!D56+Ago!D56+Set!D56+Oct!D56+Nov!D56+Dic!D56)))))))))))))</f>
        <v>0</v>
      </c>
      <c r="E56" s="360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t!E56),IF(Config!$C$6=10,SUM(+Ene!E56+Feb!E56+Mar!E56+Abr!E56+May!E56+Jun!E56+Jul!E56+Ago!E56+Set!E56+Oct!E56),IF(Config!$C$6=11,SUM(+Ene!E56+Feb!E56+Mar!E56+Abr!E56+May!E56+Jun!E56+Jul!E56+Ago!E56+Set!E56+Oct!E56+Nov!E56),IF(Config!$C$6=12,SUM(+Ene!E56+Feb!E56+Mar!E56+Abr!E56+May!E56+Jun!E56+Jul!E56+Ago!E56+Set!E56+Oct!E56+Nov!E56+Dic!E56)))))))))))))</f>
        <v>0</v>
      </c>
      <c r="F56" s="360">
        <f>IF(Config!$C$6=1,SUM(+Ene!F76),IF(Config!$C$6=2,SUM(+Ene!F76+Feb!F76),IF(Config!$C$6=3,SUM(+Ene!F76+Feb!F76+Mar!F76),IF(Config!$C$6=4,SUM(+Ene!F76+Feb!F76+Mar!F76+Abr!F76),IF(Config!$C$6=5,SUM(Ene!F76+Feb!F76+Mar!F76+Abr!F76+May!F76),IF(Config!$C$6=6,SUM(+Ene!F76+Feb!F76+Mar!F76+Abr!F76+May!F76+Jun!F76),IF(Config!$C$6=7,SUM(Ene!F76+Feb!F76+Mar!F76+Abr!F76+May!F76+Jun!F76+Jul!F76),IF(Config!$C$6=8,SUM(+Ene!F76+Feb!F76+Mar!F76+Abr!F76+May!F76+Jun!F76+Jul!F76+Ago!F76),IF(Config!$C$6=9,SUM(+Ene!F76+Feb!F76+Mar!F76+Abr!F76+May!F76+Jun!F76+Jul!F76+Ago!F76+Set!F76),IF(Config!$C$6=10,SUM(+Ene!F76+Feb!F76+Mar!F76+Abr!F76+May!F76+Jun!F76+Jul!F76+Ago!F76+Set!F76+Oct!F76),IF(Config!$C$6=11,SUM(+Ene!F76+Feb!F76+Mar!F76+Abr!F76+May!F76+Jun!F76+Jul!F76+Ago!F76+Set!F76+Oct!F76+Nov!F76),IF(Config!$C$6=12,SUM(+Ene!F76+Feb!F76+Mar!F76+Abr!F76+May!F76+Jun!F76+Jul!F76+Ago!F76+Set!F76+Oct!F76+Nov!F76+Dic!F76)))))))))))))</f>
        <v>0</v>
      </c>
      <c r="G56" s="360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t!G56),IF(Config!$C$6=10,SUM(+Ene!G56+Feb!G56+Mar!G56+Abr!G56+May!G56+Jun!G56+Jul!G56+Ago!G56+Set!G56+Oct!G56),IF(Config!$C$6=11,SUM(+Ene!G56+Feb!G56+Mar!G56+Abr!G56+May!G56+Jun!G56+Jul!G56+Ago!G56+Set!G56+Oct!G56+Nov!G56),IF(Config!$C$6=12,SUM(+Ene!G56+Feb!G56+Mar!G56+Abr!G56+May!G56+Jun!G56+Jul!G56+Ago!G56+Set!G56+Oct!G56+Nov!G56+Dic!G56)))))))))))))</f>
        <v>0</v>
      </c>
      <c r="H56" s="360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t!H56),IF(Config!$C$6=10,SUM(+Ene!H56+Feb!H56+Mar!H56+Abr!H56+May!H56+Jun!H56+Jul!H56+Ago!H56+Set!H56+Oct!H56),IF(Config!$C$6=11,SUM(+Ene!H56+Feb!H56+Mar!H56+Abr!H56+May!H56+Jun!H56+Jul!H56+Ago!H56+Set!H56+Oct!H56+Nov!H56),IF(Config!$C$6=12,SUM(+Ene!H56+Feb!H56+Mar!H56+Abr!H56+May!H56+Jun!H56+Jul!H56+Ago!H56+Set!H56+Oct!H56+Nov!H56+Dic!H56)))))))))))))</f>
        <v>0</v>
      </c>
      <c r="I56" s="360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t!I56),IF(Config!$C$6=10,SUM(+Ene!I56+Feb!I56+Mar!I56+Abr!I56+May!I56+Jun!I56+Jul!I56+Ago!I56+Set!I56+Oct!I56),IF(Config!$C$6=11,SUM(+Ene!I56+Feb!I56+Mar!I56+Abr!I56+May!I56+Jun!I56+Jul!I56+Ago!I56+Set!I56+Oct!I56+Nov!I56),IF(Config!$C$6=12,SUM(+Ene!I56+Feb!I56+Mar!I56+Abr!I56+May!I56+Jun!I56+Jul!I56+Ago!I56+Set!I56+Oct!I56+Nov!I56+Dic!I56)))))))))))))</f>
        <v>0</v>
      </c>
      <c r="J56" s="360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t!J56),IF(Config!$C$6=10,SUM(+Ene!J56+Feb!J56+Mar!J56+Abr!J56+May!J56+Jun!J56+Jul!J56+Ago!J56+Set!J56+Oct!J56),IF(Config!$C$6=11,SUM(+Ene!J56+Feb!J56+Mar!J56+Abr!J56+May!J56+Jun!J56+Jul!J56+Ago!J56+Set!J56+Oct!J56+Nov!J56),IF(Config!$C$6=12,SUM(+Ene!J56+Feb!J56+Mar!J56+Abr!J56+May!J56+Jun!J56+Jul!J56+Ago!J56+Set!J56+Oct!J56+Nov!J56+Dic!J56)))))))))))))</f>
        <v>0</v>
      </c>
      <c r="K56" s="360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t!K56),IF(Config!$C$6=10,SUM(+Ene!K56+Feb!K56+Mar!K56+Abr!K56+May!K56+Jun!K56+Jul!K56+Ago!K56+Set!K56+Oct!K56),IF(Config!$C$6=11,SUM(+Ene!K56+Feb!K56+Mar!K56+Abr!K56+May!K56+Jun!K56+Jul!K56+Ago!K56+Set!K56+Oct!K56+Nov!K56),IF(Config!$C$6=12,SUM(+Ene!K56+Feb!K56+Mar!K56+Abr!K56+May!K56+Jun!K56+Jul!K56+Ago!K56+Set!K56+Oct!K56+Nov!K56+Dic!K56)))))))))))))</f>
        <v>0</v>
      </c>
      <c r="L56" s="360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t!L56),IF(Config!$C$6=10,SUM(+Ene!L56+Feb!L56+Mar!L56+Abr!L56+May!L56+Jun!L56+Jul!L56+Ago!L56+Set!L56+Oct!L56),IF(Config!$C$6=11,SUM(+Ene!L56+Feb!L56+Mar!L56+Abr!L56+May!L56+Jun!L56+Jul!L56+Ago!L56+Set!L56+Oct!L56+Nov!L56),IF(Config!$C$6=12,SUM(+Ene!L56+Feb!L56+Mar!L56+Abr!L56+May!L56+Jun!L56+Jul!L56+Ago!L56+Set!L56+Oct!L56+Nov!L56+Dic!L56)))))))))))))</f>
        <v>0</v>
      </c>
      <c r="M56" s="360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t!M56),IF(Config!$C$6=10,SUM(+Ene!M56+Feb!M56+Mar!M56+Abr!M56+May!M56+Jun!M56+Jul!M56+Ago!M56+Set!M56+Oct!M56),IF(Config!$C$6=11,SUM(+Ene!M56+Feb!M56+Mar!M56+Abr!M56+May!M56+Jun!M56+Jul!M56+Ago!M56+Set!M56+Oct!M56+Nov!M56),IF(Config!$C$6=12,SUM(+Ene!M56+Feb!M56+Mar!M56+Abr!M56+May!M56+Jun!M56+Jul!M56+Ago!M56+Set!M56+Oct!M56+Nov!M56+Dic!M56)))))))))))))</f>
        <v>0</v>
      </c>
      <c r="N56" s="360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t!N56),IF(Config!$C$6=10,SUM(+Ene!N56+Feb!N56+Mar!N56+Abr!N56+May!N56+Jun!N56+Jul!N56+Ago!N56+Set!N56+Oct!N56),IF(Config!$C$6=11,SUM(+Ene!N56+Feb!N56+Mar!N56+Abr!N56+May!N56+Jun!N56+Jul!N56+Ago!N56+Set!N56+Oct!N56+Nov!N56),IF(Config!$C$6=12,SUM(+Ene!N56+Feb!N56+Mar!N56+Abr!N56+May!N56+Jun!N56+Jul!N56+Ago!N56+Set!N56+Oct!N56+Nov!N56+Dic!N56)))))))))))))</f>
        <v>0</v>
      </c>
      <c r="O56" s="360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t!O56),IF(Config!$C$6=10,SUM(+Ene!O56+Feb!O56+Mar!O56+Abr!O56+May!O56+Jun!O56+Jul!O56+Ago!O56+Set!O56+Oct!O56),IF(Config!$C$6=11,SUM(+Ene!O56+Feb!O56+Mar!O56+Abr!O56+May!O56+Jun!O56+Jul!O56+Ago!O56+Set!O56+Oct!O56+Nov!O56),IF(Config!$C$6=12,SUM(+Ene!O56+Feb!O56+Mar!O56+Abr!O56+May!O56+Jun!O56+Jul!O56+Ago!O56+Set!O56+Oct!O56+Nov!O56+Dic!O56)))))))))))))</f>
        <v>0</v>
      </c>
      <c r="P56" s="360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t!P56),IF(Config!$C$6=10,SUM(+Ene!P56+Feb!P56+Mar!P56+Abr!P56+May!P56+Jun!P56+Jul!P56+Ago!P56+Set!P56+Oct!P56),IF(Config!$C$6=11,SUM(+Ene!P56+Feb!P56+Mar!P56+Abr!P56+May!P56+Jun!P56+Jul!P56+Ago!P56+Set!P56+Oct!P56+Nov!P56),IF(Config!$C$6=12,SUM(+Ene!P56+Feb!P56+Mar!P56+Abr!P56+May!P56+Jun!P56+Jul!P56+Ago!P56+Set!P56+Oct!P56+Nov!P56+Dic!P56)))))))))))))</f>
        <v>0</v>
      </c>
      <c r="Q56" s="360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t!Q56),IF(Config!$C$6=10,SUM(+Ene!Q56+Feb!Q56+Mar!Q56+Abr!Q56+May!Q56+Jun!Q56+Jul!Q56+Ago!Q56+Set!Q56+Oct!Q56),IF(Config!$C$6=11,SUM(+Ene!Q56+Feb!Q56+Mar!Q56+Abr!Q56+May!Q56+Jun!Q56+Jul!Q56+Ago!Q56+Set!Q56+Oct!Q56+Nov!Q56),IF(Config!$C$6=12,SUM(+Ene!Q56+Feb!Q56+Mar!Q56+Abr!Q56+May!Q56+Jun!Q56+Jul!Q56+Ago!Q56+Set!Q56+Oct!Q56+Nov!Q56+Dic!Q56)))))))))))))</f>
        <v>0</v>
      </c>
      <c r="R56" s="360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t!R56),IF(Config!$C$6=10,SUM(+Ene!R56+Feb!R56+Mar!R56+Abr!R56+May!R56+Jun!R56+Jul!R56+Ago!R56+Set!R56+Oct!R56),IF(Config!$C$6=11,SUM(+Ene!R56+Feb!R56+Mar!R56+Abr!R56+May!R56+Jun!R56+Jul!R56+Ago!R56+Set!R56+Oct!R56+Nov!R56),IF(Config!$C$6=12,SUM(+Ene!R56+Feb!R56+Mar!R56+Abr!R56+May!R56+Jun!R56+Jul!R56+Ago!R56+Set!R56+Oct!R56+Nov!R56+Dic!R56)))))))))))))</f>
        <v>0</v>
      </c>
      <c r="S56" s="360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t!S56),IF(Config!$C$6=10,SUM(+Ene!S56+Feb!S56+Mar!S56+Abr!S56+May!S56+Jun!S56+Jul!S56+Ago!S56+Set!S56+Oct!S56),IF(Config!$C$6=11,SUM(+Ene!S56+Feb!S56+Mar!S56+Abr!S56+May!S56+Jun!S56+Jul!S56+Ago!S56+Set!S56+Oct!S56+Nov!S56),IF(Config!$C$6=12,SUM(+Ene!S56+Feb!S56+Mar!S56+Abr!S56+May!S56+Jun!S56+Jul!S56+Ago!S56+Set!S56+Oct!S56+Nov!S56+Dic!S56)))))))))))))</f>
        <v>0</v>
      </c>
      <c r="T56" s="360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t!T56),IF(Config!$C$6=10,SUM(+Ene!T56+Feb!T56+Mar!T56+Abr!T56+May!T56+Jun!T56+Jul!T56+Ago!T56+Set!T56+Oct!T56),IF(Config!$C$6=11,SUM(+Ene!T56+Feb!T56+Mar!T56+Abr!T56+May!T56+Jun!T56+Jul!T56+Ago!T56+Set!T56+Oct!T56+Nov!T56),IF(Config!$C$6=12,SUM(+Ene!T56+Feb!T56+Mar!T56+Abr!T56+May!T56+Jun!T56+Jul!T56+Ago!T56+Set!T56+Oct!T56+Nov!T56+Dic!T56)))))))))))))</f>
        <v>0</v>
      </c>
      <c r="U56" s="360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t!U56),IF(Config!$C$6=10,SUM(+Ene!U56+Feb!U56+Mar!U56+Abr!U56+May!U56+Jun!U56+Jul!U56+Ago!U56+Set!U56+Oct!U56),IF(Config!$C$6=11,SUM(+Ene!U56+Feb!U56+Mar!U56+Abr!U56+May!U56+Jun!U56+Jul!U56+Ago!U56+Set!U56+Oct!U56+Nov!U56),IF(Config!$C$6=12,SUM(+Ene!U56+Feb!U56+Mar!U56+Abr!U56+May!U56+Jun!U56+Jul!U56+Ago!U56+Set!U56+Oct!U56+Nov!U56+Dic!U56)))))))))))))</f>
        <v>0</v>
      </c>
      <c r="V56" s="360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t!V56),IF(Config!$C$6=10,SUM(+Ene!V56+Feb!V56+Mar!V56+Abr!V56+May!V56+Jun!V56+Jul!V56+Ago!V56+Set!V56+Oct!V56),IF(Config!$C$6=11,SUM(+Ene!V56+Feb!V56+Mar!V56+Abr!V56+May!V56+Jun!V56+Jul!V56+Ago!V56+Set!V56+Oct!V56+Nov!V56),IF(Config!$C$6=12,SUM(+Ene!V56+Feb!V56+Mar!V56+Abr!V56+May!V56+Jun!V56+Jul!V56+Ago!V56+Set!V56+Oct!V56+Nov!V56+Dic!V56)))))))))))))</f>
        <v>0</v>
      </c>
      <c r="W56" s="360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t!W56),IF(Config!$C$6=10,SUM(+Ene!W56+Feb!W56+Mar!W56+Abr!W56+May!W56+Jun!W56+Jul!W56+Ago!W56+Set!W56+Oct!W56),IF(Config!$C$6=11,SUM(+Ene!W56+Feb!W56+Mar!W56+Abr!W56+May!W56+Jun!W56+Jul!W56+Ago!W56+Set!W56+Oct!W56+Nov!W56),IF(Config!$C$6=12,SUM(+Ene!W56+Feb!W56+Mar!W56+Abr!W56+May!W56+Jun!W56+Jul!W56+Ago!W56+Set!W56+Oct!W56+Nov!W56+Dic!W56)))))))))))))</f>
        <v>0</v>
      </c>
      <c r="X56" s="360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t!X56),IF(Config!$C$6=10,SUM(+Ene!X56+Feb!X56+Mar!X56+Abr!X56+May!X56+Jun!X56+Jul!X56+Ago!X56+Set!X56+Oct!X56),IF(Config!$C$6=11,SUM(+Ene!X56+Feb!X56+Mar!X56+Abr!X56+May!X56+Jun!X56+Jul!X56+Ago!X56+Set!X56+Oct!X56+Nov!X56),IF(Config!$C$6=12,SUM(+Ene!X56+Feb!X56+Mar!X56+Abr!X56+May!X56+Jun!X56+Jul!X56+Ago!X56+Set!X56+Oct!X56+Nov!X56+Dic!X56)))))))))))))</f>
        <v>0</v>
      </c>
      <c r="Y56" s="360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t!Y56),IF(Config!$C$6=10,SUM(+Ene!Y56+Feb!Y56+Mar!Y56+Abr!Y56+May!Y56+Jun!Y56+Jul!Y56+Ago!Y56+Set!Y56+Oct!Y56),IF(Config!$C$6=11,SUM(+Ene!Y56+Feb!Y56+Mar!Y56+Abr!Y56+May!Y56+Jun!Y56+Jul!Y56+Ago!Y56+Set!Y56+Oct!Y56+Nov!Y56),IF(Config!$C$6=12,SUM(+Ene!Y56+Feb!Y56+Mar!Y56+Abr!Y56+May!Y56+Jun!Y56+Jul!Y56+Ago!Y56+Set!Y56+Oct!Y56+Nov!Y56+Dic!Y56)))))))))))))</f>
        <v>0</v>
      </c>
      <c r="Z56" s="360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t!Z56),IF(Config!$C$6=10,SUM(+Ene!Z56+Feb!Z56+Mar!Z56+Abr!Z56+May!Z56+Jun!Z56+Jul!Z56+Ago!Z56+Set!Z56+Oct!Z56),IF(Config!$C$6=11,SUM(+Ene!Z56+Feb!Z56+Mar!Z56+Abr!Z56+May!Z56+Jun!Z56+Jul!Z56+Ago!Z56+Set!Z56+Oct!Z56+Nov!Z56),IF(Config!$C$6=12,SUM(+Ene!Z56+Feb!Z56+Mar!Z56+Abr!Z56+May!Z56+Jun!Z56+Jul!Z56+Ago!Z56+Set!Z56+Oct!Z56+Nov!Z56+Dic!Z56)))))))))))))</f>
        <v>0</v>
      </c>
      <c r="AA56" s="360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t!AA56),IF(Config!$C$6=10,SUM(+Ene!AA56+Feb!AA56+Mar!AA56+Abr!AA56+May!AA56+Jun!AA56+Jul!AA56+Ago!AA56+Set!AA56+Oct!AA56),IF(Config!$C$6=11,SUM(+Ene!AA56+Feb!AA56+Mar!AA56+Abr!AA56+May!AA56+Jun!AA56+Jul!AA56+Ago!AA56+Set!AA56+Oct!AA56+Nov!AA56),IF(Config!$C$6=12,SUM(+Ene!AA56+Feb!AA56+Mar!AA56+Abr!AA56+May!AA56+Jun!AA56+Jul!AA56+Ago!AA56+Set!AA56+Oct!AA56+Nov!AA56+Dic!AA56)))))))))))))</f>
        <v>0</v>
      </c>
      <c r="AB56" s="360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t!AB56),IF(Config!$C$6=10,SUM(+Ene!AB56+Feb!AB56+Mar!AB56+Abr!AB56+May!AB56+Jun!AB56+Jul!AB56+Ago!AB56+Set!AB56+Oct!AB56),IF(Config!$C$6=11,SUM(+Ene!AB56+Feb!AB56+Mar!AB56+Abr!AB56+May!AB56+Jun!AB56+Jul!AB56+Ago!AB56+Set!AB56+Oct!AB56+Nov!AB56),IF(Config!$C$6=12,SUM(+Ene!AB56+Feb!AB56+Mar!AB56+Abr!AB56+May!AB56+Jun!AB56+Jul!AB56+Ago!AB56+Set!AB56+Oct!AB56+Nov!AB56+Dic!AB56)))))))))))))</f>
        <v>0</v>
      </c>
      <c r="AC56" s="360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t!AC56),IF(Config!$C$6=10,SUM(+Ene!AC56+Feb!AC56+Mar!AC56+Abr!AC56+May!AC56+Jun!AC56+Jul!AC56+Ago!AC56+Set!AC56+Oct!AC56),IF(Config!$C$6=11,SUM(+Ene!AC56+Feb!AC56+Mar!AC56+Abr!AC56+May!AC56+Jun!AC56+Jul!AC56+Ago!AC56+Set!AC56+Oct!AC56+Nov!AC56),IF(Config!$C$6=12,SUM(+Ene!AC56+Feb!AC56+Mar!AC56+Abr!AC56+May!AC56+Jun!AC56+Jul!AC56+Ago!AC56+Set!AC56+Oct!AC56+Nov!AC56+Dic!AC56)))))))))))))</f>
        <v>0</v>
      </c>
      <c r="AD56" s="360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t!AD56),IF(Config!$C$6=10,SUM(+Ene!AD56+Feb!AD56+Mar!AD56+Abr!AD56+May!AD56+Jun!AD56+Jul!AD56+Ago!AD56+Set!AD56+Oct!AD56),IF(Config!$C$6=11,SUM(+Ene!AD56+Feb!AD56+Mar!AD56+Abr!AD56+May!AD56+Jun!AD56+Jul!AD56+Ago!AD56+Set!AD56+Oct!AD56+Nov!AD56),IF(Config!$C$6=12,SUM(+Ene!AD56+Feb!AD56+Mar!AD56+Abr!AD56+May!AD56+Jun!AD56+Jul!AD56+Ago!AD56+Set!AD56+Oct!AD56+Nov!AD56+Dic!AD56)))))))))))))</f>
        <v>0</v>
      </c>
      <c r="AE56" s="360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t!AE56),IF(Config!$C$6=10,SUM(+Ene!AE56+Feb!AE56+Mar!AE56+Abr!AE56+May!AE56+Jun!AE56+Jul!AE56+Ago!AE56+Set!AE56+Oct!AE56),IF(Config!$C$6=11,SUM(+Ene!AE56+Feb!AE56+Mar!AE56+Abr!AE56+May!AE56+Jun!AE56+Jul!AE56+Ago!AE56+Set!AE56+Oct!AE56+Nov!AE56),IF(Config!$C$6=12,SUM(+Ene!AE56+Feb!AE56+Mar!AE56+Abr!AE56+May!AE56+Jun!AE56+Jul!AE56+Ago!AE56+Set!AE56+Oct!AE56+Nov!AE56+Dic!AE56)))))))))))))</f>
        <v>0</v>
      </c>
      <c r="AF56" s="360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t!AF56),IF(Config!$C$6=10,SUM(+Ene!AF56+Feb!AF56+Mar!AF56+Abr!AF56+May!AF56+Jun!AF56+Jul!AF56+Ago!AF56+Set!AF56+Oct!AF56),IF(Config!$C$6=11,SUM(+Ene!AF56+Feb!AF56+Mar!AF56+Abr!AF56+May!AF56+Jun!AF56+Jul!AF56+Ago!AF56+Set!AF56+Oct!AF56+Nov!AF56),IF(Config!$C$6=12,SUM(+Ene!AF56+Feb!AF56+Mar!AF56+Abr!AF56+May!AF56+Jun!AF56+Jul!AF56+Ago!AF56+Set!AF56+Oct!AF56+Nov!AF56+Dic!AF56)))))))))))))</f>
        <v>0</v>
      </c>
      <c r="AG56" s="360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t!AG56),IF(Config!$C$6=10,SUM(+Ene!AG56+Feb!AG56+Mar!AG56+Abr!AG56+May!AG56+Jun!AG56+Jul!AG56+Ago!AG56+Set!AG56+Oct!AG56),IF(Config!$C$6=11,SUM(+Ene!AG56+Feb!AG56+Mar!AG56+Abr!AG56+May!AG56+Jun!AG56+Jul!AG56+Ago!AG56+Set!AG56+Oct!AG56+Nov!AG56),IF(Config!$C$6=12,SUM(+Ene!AG56+Feb!AG56+Mar!AG56+Abr!AG56+May!AG56+Jun!AG56+Jul!AG56+Ago!AG56+Set!AG56+Oct!AG56+Nov!AG56+Dic!AG56)))))))))))))</f>
        <v>0</v>
      </c>
      <c r="AH56" s="360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t!AH56),IF(Config!$C$6=10,SUM(+Ene!AH56+Feb!AH56+Mar!AH56+Abr!AH56+May!AH56+Jun!AH56+Jul!AH56+Ago!AH56+Set!AH56+Oct!AH56),IF(Config!$C$6=11,SUM(+Ene!AH56+Feb!AH56+Mar!AH56+Abr!AH56+May!AH56+Jun!AH56+Jul!AH56+Ago!AH56+Set!AH56+Oct!AH56+Nov!AH56),IF(Config!$C$6=12,SUM(+Ene!AH56+Feb!AH56+Mar!AH56+Abr!AH56+May!AH56+Jun!AH56+Jul!AH56+Ago!AH56+Set!AH56+Oct!AH56+Nov!AH56+Dic!AH56)))))))))))))</f>
        <v>0</v>
      </c>
      <c r="AI56" s="360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t!AI56),IF(Config!$C$6=10,SUM(+Ene!AI56+Feb!AI56+Mar!AI56+Abr!AI56+May!AI56+Jun!AI56+Jul!AI56+Ago!AI56+Set!AI56+Oct!AI56),IF(Config!$C$6=11,SUM(+Ene!AI56+Feb!AI56+Mar!AI56+Abr!AI56+May!AI56+Jun!AI56+Jul!AI56+Ago!AI56+Set!AI56+Oct!AI56+Nov!AI56),IF(Config!$C$6=12,SUM(+Ene!AI56+Feb!AI56+Mar!AI56+Abr!AI56+May!AI56+Jun!AI56+Jul!AI56+Ago!AI56+Set!AI56+Oct!AI56+Nov!AI56+Dic!AI56)))))))))))))</f>
        <v>0</v>
      </c>
      <c r="AJ56" s="360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t!AJ56),IF(Config!$C$6=10,SUM(+Ene!AJ56+Feb!AJ56+Mar!AJ56+Abr!AJ56+May!AJ56+Jun!AJ56+Jul!AJ56+Ago!AJ56+Set!AJ56+Oct!AJ56),IF(Config!$C$6=11,SUM(+Ene!AJ56+Feb!AJ56+Mar!AJ56+Abr!AJ56+May!AJ56+Jun!AJ56+Jul!AJ56+Ago!AJ56+Set!AJ56+Oct!AJ56+Nov!AJ56),IF(Config!$C$6=12,SUM(+Ene!AJ56+Feb!AJ56+Mar!AJ56+Abr!AJ56+May!AJ56+Jun!AJ56+Jul!AJ56+Ago!AJ56+Set!AJ56+Oct!AJ56+Nov!AJ56+Dic!AJ56)))))))))))))</f>
        <v>0</v>
      </c>
      <c r="AK56" s="360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t!AK56),IF(Config!$C$6=10,SUM(+Ene!AK56+Feb!AK56+Mar!AK56+Abr!AK56+May!AK56+Jun!AK56+Jul!AK56+Ago!AK56+Set!AK56+Oct!AK56),IF(Config!$C$6=11,SUM(+Ene!AK56+Feb!AK56+Mar!AK56+Abr!AK56+May!AK56+Jun!AK56+Jul!AK56+Ago!AK56+Set!AK56+Oct!AK56+Nov!AK56),IF(Config!$C$6=12,SUM(+Ene!AK56+Feb!AK56+Mar!AK56+Abr!AK56+May!AK56+Jun!AK56+Jul!AK56+Ago!AK56+Set!AK56+Oct!AK56+Nov!AK56+Dic!AK56)))))))))))))</f>
        <v>0</v>
      </c>
      <c r="AL56" s="360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t!AL56),IF(Config!$C$6=10,SUM(+Ene!AL56+Feb!AL56+Mar!AL56+Abr!AL56+May!AL56+Jun!AL56+Jul!AL56+Ago!AL56+Set!AL56+Oct!AL56),IF(Config!$C$6=11,SUM(+Ene!AL56+Feb!AL56+Mar!AL56+Abr!AL56+May!AL56+Jun!AL56+Jul!AL56+Ago!AL56+Set!AL56+Oct!AL56+Nov!AL56),IF(Config!$C$6=12,SUM(+Ene!AL56+Feb!AL56+Mar!AL56+Abr!AL56+May!AL56+Jun!AL56+Jul!AL56+Ago!AL56+Set!AL56+Oct!AL56+Nov!AL56+Dic!AL56)))))))))))))</f>
        <v>0</v>
      </c>
      <c r="AM56" s="360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t!AM56),IF(Config!$C$6=10,SUM(+Ene!AM56+Feb!AM56+Mar!AM56+Abr!AM56+May!AM56+Jun!AM56+Jul!AM56+Ago!AM56+Set!AM56+Oct!AM56),IF(Config!$C$6=11,SUM(+Ene!AM56+Feb!AM56+Mar!AM56+Abr!AM56+May!AM56+Jun!AM56+Jul!AM56+Ago!AM56+Set!AM56+Oct!AM56+Nov!AM56),IF(Config!$C$6=12,SUM(+Ene!AM56+Feb!AM56+Mar!AM56+Abr!AM56+May!AM56+Jun!AM56+Jul!AM56+Ago!AM56+Set!AM56+Oct!AM56+Nov!AM56+Dic!AM56)))))))))))))</f>
        <v>0</v>
      </c>
      <c r="AN56" s="360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t!AN56),IF(Config!$C$6=10,SUM(+Ene!AN56+Feb!AN56+Mar!AN56+Abr!AN56+May!AN56+Jun!AN56+Jul!AN56+Ago!AN56+Set!AN56+Oct!AN56),IF(Config!$C$6=11,SUM(+Ene!AN56+Feb!AN56+Mar!AN56+Abr!AN56+May!AN56+Jun!AN56+Jul!AN56+Ago!AN56+Set!AN56+Oct!AN56+Nov!AN56),IF(Config!$C$6=12,SUM(+Ene!AN56+Feb!AN56+Mar!AN56+Abr!AN56+May!AN56+Jun!AN56+Jul!AN56+Ago!AN56+Set!AN56+Oct!AN56+Nov!AN56+Dic!AN56)))))))))))))</f>
        <v>0</v>
      </c>
      <c r="AO56" s="360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t!AO56),IF(Config!$C$6=10,SUM(+Ene!AO56+Feb!AO56+Mar!AO56+Abr!AO56+May!AO56+Jun!AO56+Jul!AO56+Ago!AO56+Set!AO56+Oct!AO56),IF(Config!$C$6=11,SUM(+Ene!AO56+Feb!AO56+Mar!AO56+Abr!AO56+May!AO56+Jun!AO56+Jul!AO56+Ago!AO56+Set!AO56+Oct!AO56+Nov!AO56),IF(Config!$C$6=12,SUM(+Ene!AO56+Feb!AO56+Mar!AO56+Abr!AO56+May!AO56+Jun!AO56+Jul!AO56+Ago!AO56+Set!AO56+Oct!AO56+Nov!AO56+Dic!AO56)))))))))))))</f>
        <v>0</v>
      </c>
      <c r="AP56" s="360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t!AP56),IF(Config!$C$6=10,SUM(+Ene!AP56+Feb!AP56+Mar!AP56+Abr!AP56+May!AP56+Jun!AP56+Jul!AP56+Ago!AP56+Set!AP56+Oct!AP56),IF(Config!$C$6=11,SUM(+Ene!AP56+Feb!AP56+Mar!AP56+Abr!AP56+May!AP56+Jun!AP56+Jul!AP56+Ago!AP56+Set!AP56+Oct!AP56+Nov!AP56),IF(Config!$C$6=12,SUM(+Ene!AP56+Feb!AP56+Mar!AP56+Abr!AP56+May!AP56+Jun!AP56+Jul!AP56+Ago!AP56+Set!AP56+Oct!AP56+Nov!AP56+Dic!AP56)))))))))))))</f>
        <v>0</v>
      </c>
      <c r="AQ56" s="360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t!AQ56),IF(Config!$C$6=10,SUM(+Ene!AQ56+Feb!AQ56+Mar!AQ56+Abr!AQ56+May!AQ56+Jun!AQ56+Jul!AQ56+Ago!AQ56+Set!AQ56+Oct!AQ56),IF(Config!$C$6=11,SUM(+Ene!AQ56+Feb!AQ56+Mar!AQ56+Abr!AQ56+May!AQ56+Jun!AQ56+Jul!AQ56+Ago!AQ56+Set!AQ56+Oct!AQ56+Nov!AQ56),IF(Config!$C$6=12,SUM(+Ene!AQ56+Feb!AQ56+Mar!AQ56+Abr!AQ56+May!AQ56+Jun!AQ56+Jul!AQ56+Ago!AQ56+Set!AQ56+Oct!AQ56+Nov!AQ56+Dic!AQ56)))))))))))))</f>
        <v>0</v>
      </c>
      <c r="AR56" s="360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t!AR56),IF(Config!$C$6=10,SUM(+Ene!AR56+Feb!AR56+Mar!AR56+Abr!AR56+May!AR56+Jun!AR56+Jul!AR56+Ago!AR56+Set!AR56+Oct!AR56),IF(Config!$C$6=11,SUM(+Ene!AR56+Feb!AR56+Mar!AR56+Abr!AR56+May!AR56+Jun!AR56+Jul!AR56+Ago!AR56+Set!AR56+Oct!AR56+Nov!AR56),IF(Config!$C$6=12,SUM(+Ene!AR56+Feb!AR56+Mar!AR56+Abr!AR56+May!AR56+Jun!AR56+Jul!AR56+Ago!AR56+Set!AR56+Oct!AR56+Nov!AR56+Dic!AR56)))))))))))))</f>
        <v>0</v>
      </c>
      <c r="AS56" s="360">
        <f>IF(Config!$C$6=1,SUM(+Ene!AS56),IF(Config!$C$6=2,SUM(+Ene!AS56+Feb!AS56),IF(Config!$C$6=3,SUM(+Ene!AS56+Feb!AS56+Mar!AS56),IF(Config!$C$6=4,SUM(+Ene!AS56+Feb!AS56+Mar!AS56+Abr!AS56),IF(Config!$C$6=5,SUM(Ene!AS56+Feb!AS56+Mar!AS56+Abr!AS56+May!AS56),IF(Config!$C$6=6,SUM(+Ene!AS56+Feb!AS56+Mar!AS56+Abr!AS56+May!AS56+Jun!AS56),IF(Config!$C$6=7,SUM(Ene!AS56+Feb!AS56+Mar!AS56+Abr!AS56+May!AS56+Jun!AS56+Jul!AS56),IF(Config!$C$6=8,SUM(+Ene!AS56+Feb!AS56+Mar!AS56+Abr!AS56+May!AS56+Jun!AS56+Jul!AS56+Ago!AS56),IF(Config!$C$6=9,SUM(+Ene!AS56+Feb!AS56+Mar!AS56+Abr!AS56+May!AS56+Jun!AS56+Jul!AS56+Ago!AS56+Set!AS56),IF(Config!$C$6=10,SUM(+Ene!AS56+Feb!AS56+Mar!AS56+Abr!AS56+May!AS56+Jun!AS56+Jul!AS56+Ago!AS56+Set!AS56+Oct!AS56),IF(Config!$C$6=11,SUM(+Ene!AS56+Feb!AS56+Mar!AS56+Abr!AS56+May!AS56+Jun!AS56+Jul!AS56+Ago!AS56+Set!AS56+Oct!AS56+Nov!AS56),IF(Config!$C$6=12,SUM(+Ene!AS56+Feb!AS56+Mar!AS56+Abr!AS56+May!AS56+Jun!AS56+Jul!AS56+Ago!AS56+Set!AS56+Oct!AS56+Nov!AS56+Dic!AS56)))))))))))))</f>
        <v>0</v>
      </c>
      <c r="AT56" s="360">
        <f>IF(Config!$C$6=1,SUM(+Ene!AT56),IF(Config!$C$6=2,SUM(+Ene!AT56+Feb!AT56),IF(Config!$C$6=3,SUM(+Ene!AT56+Feb!AT56+Mar!AT56),IF(Config!$C$6=4,SUM(+Ene!AT56+Feb!AT56+Mar!AT56+Abr!AT56),IF(Config!$C$6=5,SUM(Ene!AT56+Feb!AT56+Mar!AT56+Abr!AT56+May!AT56),IF(Config!$C$6=6,SUM(+Ene!AT56+Feb!AT56+Mar!AT56+Abr!AT56+May!AT56+Jun!AT56),IF(Config!$C$6=7,SUM(Ene!AT56+Feb!AT56+Mar!AT56+Abr!AT56+May!AT56+Jun!AT56+Jul!AT56),IF(Config!$C$6=8,SUM(+Ene!AT56+Feb!AT56+Mar!AT56+Abr!AT56+May!AT56+Jun!AT56+Jul!AT56+Ago!AT56),IF(Config!$C$6=9,SUM(+Ene!AT56+Feb!AT56+Mar!AT56+Abr!AT56+May!AT56+Jun!AT56+Jul!AT56+Ago!AT56+Set!AT56),IF(Config!$C$6=10,SUM(+Ene!AT56+Feb!AT56+Mar!AT56+Abr!AT56+May!AT56+Jun!AT56+Jul!AT56+Ago!AT56+Set!AT56+Oct!AT56),IF(Config!$C$6=11,SUM(+Ene!AT56+Feb!AT56+Mar!AT56+Abr!AT56+May!AT56+Jun!AT56+Jul!AT56+Ago!AT56+Set!AT56+Oct!AT56+Nov!AT56),IF(Config!$C$6=12,SUM(+Ene!AT56+Feb!AT56+Mar!AT56+Abr!AT56+May!AT56+Jun!AT56+Jul!AT56+Ago!AT56+Set!AT56+Oct!AT56+Nov!AT56+Dic!AT56)))))))))))))</f>
        <v>0</v>
      </c>
      <c r="AU56">
        <f t="shared" si="31"/>
        <v>0</v>
      </c>
      <c r="AV56" s="358">
        <f t="shared" si="32"/>
        <v>0</v>
      </c>
      <c r="AW56" s="358">
        <f t="shared" si="33"/>
        <v>0</v>
      </c>
      <c r="AX56" s="358">
        <f t="shared" si="34"/>
        <v>0</v>
      </c>
      <c r="AY56" s="358">
        <f t="shared" si="35"/>
        <v>0</v>
      </c>
      <c r="AZ56" s="358">
        <f t="shared" si="36"/>
        <v>0</v>
      </c>
      <c r="BA56" s="358">
        <f t="shared" si="37"/>
        <v>0</v>
      </c>
      <c r="BB56" s="37">
        <f t="shared" si="38"/>
        <v>0</v>
      </c>
      <c r="BC56" s="358">
        <f t="shared" si="39"/>
        <v>0</v>
      </c>
      <c r="BD56" s="359">
        <f t="shared" si="40"/>
        <v>0</v>
      </c>
      <c r="BE56" s="358">
        <f t="shared" si="41"/>
        <v>0</v>
      </c>
      <c r="BF56" s="54">
        <f t="shared" si="6"/>
        <v>0</v>
      </c>
      <c r="BG56" t="str">
        <f>IF(BF56=AU56,"OK","ERROR FORMULA")</f>
        <v>OK</v>
      </c>
    </row>
    <row r="57" spans="1:59" x14ac:dyDescent="0.25">
      <c r="A57" s="352">
        <v>54</v>
      </c>
      <c r="B57" s="285" t="str">
        <f>METAS!B55</f>
        <v>PORCENTAJE DE CANES VACUNADOS</v>
      </c>
      <c r="C57" s="286" t="str">
        <f>METAS!D55</f>
        <v>ZOONOSIS</v>
      </c>
      <c r="D57" s="360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t!D57),IF(Config!$C$6=10,SUM(+Ene!D57+Feb!D57+Mar!D57+Abr!D57+May!D57+Jun!D57+Jul!D57+Ago!D57+Set!D57+Oct!D57),IF(Config!$C$6=11,SUM(+Ene!D57+Feb!D57+Mar!D57+Abr!D57+May!D57+Jun!D57+Jul!D57+Ago!D57+Set!D57+Oct!D57+Nov!D57),IF(Config!$C$6=12,SUM(+Ene!D57+Feb!D57+Mar!D57+Abr!D57+May!D57+Jun!D57+Jul!D57+Ago!D57+Set!D57+Oct!D57+Nov!D57+Dic!D57)))))))))))))</f>
        <v>0</v>
      </c>
      <c r="E57" s="360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t!E57),IF(Config!$C$6=10,SUM(+Ene!E57+Feb!E57+Mar!E57+Abr!E57+May!E57+Jun!E57+Jul!E57+Ago!E57+Set!E57+Oct!E57),IF(Config!$C$6=11,SUM(+Ene!E57+Feb!E57+Mar!E57+Abr!E57+May!E57+Jun!E57+Jul!E57+Ago!E57+Set!E57+Oct!E57+Nov!E57),IF(Config!$C$6=12,SUM(+Ene!E57+Feb!E57+Mar!E57+Abr!E57+May!E57+Jun!E57+Jul!E57+Ago!E57+Set!E57+Oct!E57+Nov!E57+Dic!E57)))))))))))))</f>
        <v>0</v>
      </c>
      <c r="F57" s="360">
        <f>IF(Config!$C$6=1,SUM(+Ene!F77),IF(Config!$C$6=2,SUM(+Ene!F77+Feb!F77),IF(Config!$C$6=3,SUM(+Ene!F77+Feb!F77+Mar!F77),IF(Config!$C$6=4,SUM(+Ene!F77+Feb!F77+Mar!F77+Abr!F77),IF(Config!$C$6=5,SUM(Ene!F77+Feb!F77+Mar!F77+Abr!F77+May!F77),IF(Config!$C$6=6,SUM(+Ene!F77+Feb!F77+Mar!F77+Abr!F77+May!F77+Jun!F77),IF(Config!$C$6=7,SUM(Ene!F77+Feb!F77+Mar!F77+Abr!F77+May!F77+Jun!F77+Jul!F77),IF(Config!$C$6=8,SUM(+Ene!F77+Feb!F77+Mar!F77+Abr!F77+May!F77+Jun!F77+Jul!F77+Ago!F77),IF(Config!$C$6=9,SUM(+Ene!F77+Feb!F77+Mar!F77+Abr!F77+May!F77+Jun!F77+Jul!F77+Ago!F77+Set!F77),IF(Config!$C$6=10,SUM(+Ene!F77+Feb!F77+Mar!F77+Abr!F77+May!F77+Jun!F77+Jul!F77+Ago!F77+Set!F77+Oct!F77),IF(Config!$C$6=11,SUM(+Ene!F77+Feb!F77+Mar!F77+Abr!F77+May!F77+Jun!F77+Jul!F77+Ago!F77+Set!F77+Oct!F77+Nov!F77),IF(Config!$C$6=12,SUM(+Ene!F77+Feb!F77+Mar!F77+Abr!F77+May!F77+Jun!F77+Jul!F77+Ago!F77+Set!F77+Oct!F77+Nov!F77+Dic!F77)))))))))))))</f>
        <v>0</v>
      </c>
      <c r="G57" s="360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t!G57),IF(Config!$C$6=10,SUM(+Ene!G57+Feb!G57+Mar!G57+Abr!G57+May!G57+Jun!G57+Jul!G57+Ago!G57+Set!G57+Oct!G57),IF(Config!$C$6=11,SUM(+Ene!G57+Feb!G57+Mar!G57+Abr!G57+May!G57+Jun!G57+Jul!G57+Ago!G57+Set!G57+Oct!G57+Nov!G57),IF(Config!$C$6=12,SUM(+Ene!G57+Feb!G57+Mar!G57+Abr!G57+May!G57+Jun!G57+Jul!G57+Ago!G57+Set!G57+Oct!G57+Nov!G57+Dic!G57)))))))))))))</f>
        <v>3161</v>
      </c>
      <c r="H57" s="360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t!H57),IF(Config!$C$6=10,SUM(+Ene!H57+Feb!H57+Mar!H57+Abr!H57+May!H57+Jun!H57+Jul!H57+Ago!H57+Set!H57+Oct!H57),IF(Config!$C$6=11,SUM(+Ene!H57+Feb!H57+Mar!H57+Abr!H57+May!H57+Jun!H57+Jul!H57+Ago!H57+Set!H57+Oct!H57+Nov!H57),IF(Config!$C$6=12,SUM(+Ene!H57+Feb!H57+Mar!H57+Abr!H57+May!H57+Jun!H57+Jul!H57+Ago!H57+Set!H57+Oct!H57+Nov!H57+Dic!H57)))))))))))))</f>
        <v>225</v>
      </c>
      <c r="I57" s="360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t!I57),IF(Config!$C$6=10,SUM(+Ene!I57+Feb!I57+Mar!I57+Abr!I57+May!I57+Jun!I57+Jul!I57+Ago!I57+Set!I57+Oct!I57),IF(Config!$C$6=11,SUM(+Ene!I57+Feb!I57+Mar!I57+Abr!I57+May!I57+Jun!I57+Jul!I57+Ago!I57+Set!I57+Oct!I57+Nov!I57),IF(Config!$C$6=12,SUM(+Ene!I57+Feb!I57+Mar!I57+Abr!I57+May!I57+Jun!I57+Jul!I57+Ago!I57+Set!I57+Oct!I57+Nov!I57+Dic!I57)))))))))))))</f>
        <v>185</v>
      </c>
      <c r="J57" s="360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t!J57),IF(Config!$C$6=10,SUM(+Ene!J57+Feb!J57+Mar!J57+Abr!J57+May!J57+Jun!J57+Jul!J57+Ago!J57+Set!J57+Oct!J57),IF(Config!$C$6=11,SUM(+Ene!J57+Feb!J57+Mar!J57+Abr!J57+May!J57+Jun!J57+Jul!J57+Ago!J57+Set!J57+Oct!J57+Nov!J57),IF(Config!$C$6=12,SUM(+Ene!J57+Feb!J57+Mar!J57+Abr!J57+May!J57+Jun!J57+Jul!J57+Ago!J57+Set!J57+Oct!J57+Nov!J57+Dic!J57)))))))))))))</f>
        <v>185</v>
      </c>
      <c r="K57" s="360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t!K57),IF(Config!$C$6=10,SUM(+Ene!K57+Feb!K57+Mar!K57+Abr!K57+May!K57+Jun!K57+Jul!K57+Ago!K57+Set!K57+Oct!K57),IF(Config!$C$6=11,SUM(+Ene!K57+Feb!K57+Mar!K57+Abr!K57+May!K57+Jun!K57+Jul!K57+Ago!K57+Set!K57+Oct!K57+Nov!K57),IF(Config!$C$6=12,SUM(+Ene!K57+Feb!K57+Mar!K57+Abr!K57+May!K57+Jun!K57+Jul!K57+Ago!K57+Set!K57+Oct!K57+Nov!K57+Dic!K57)))))))))))))</f>
        <v>387</v>
      </c>
      <c r="L57" s="360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t!L57),IF(Config!$C$6=10,SUM(+Ene!L57+Feb!L57+Mar!L57+Abr!L57+May!L57+Jun!L57+Jul!L57+Ago!L57+Set!L57+Oct!L57),IF(Config!$C$6=11,SUM(+Ene!L57+Feb!L57+Mar!L57+Abr!L57+May!L57+Jun!L57+Jul!L57+Ago!L57+Set!L57+Oct!L57+Nov!L57),IF(Config!$C$6=12,SUM(+Ene!L57+Feb!L57+Mar!L57+Abr!L57+May!L57+Jun!L57+Jul!L57+Ago!L57+Set!L57+Oct!L57+Nov!L57+Dic!L57)))))))))))))</f>
        <v>41</v>
      </c>
      <c r="M57" s="360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t!M57),IF(Config!$C$6=10,SUM(+Ene!M57+Feb!M57+Mar!M57+Abr!M57+May!M57+Jun!M57+Jul!M57+Ago!M57+Set!M57+Oct!M57),IF(Config!$C$6=11,SUM(+Ene!M57+Feb!M57+Mar!M57+Abr!M57+May!M57+Jun!M57+Jul!M57+Ago!M57+Set!M57+Oct!M57+Nov!M57),IF(Config!$C$6=12,SUM(+Ene!M57+Feb!M57+Mar!M57+Abr!M57+May!M57+Jun!M57+Jul!M57+Ago!M57+Set!M57+Oct!M57+Nov!M57+Dic!M57)))))))))))))</f>
        <v>170</v>
      </c>
      <c r="N57" s="360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t!N57),IF(Config!$C$6=10,SUM(+Ene!N57+Feb!N57+Mar!N57+Abr!N57+May!N57+Jun!N57+Jul!N57+Ago!N57+Set!N57+Oct!N57),IF(Config!$C$6=11,SUM(+Ene!N57+Feb!N57+Mar!N57+Abr!N57+May!N57+Jun!N57+Jul!N57+Ago!N57+Set!N57+Oct!N57+Nov!N57),IF(Config!$C$6=12,SUM(+Ene!N57+Feb!N57+Mar!N57+Abr!N57+May!N57+Jun!N57+Jul!N57+Ago!N57+Set!N57+Oct!N57+Nov!N57+Dic!N57)))))))))))))</f>
        <v>106</v>
      </c>
      <c r="O57" s="360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t!O57),IF(Config!$C$6=10,SUM(+Ene!O57+Feb!O57+Mar!O57+Abr!O57+May!O57+Jun!O57+Jul!O57+Ago!O57+Set!O57+Oct!O57),IF(Config!$C$6=11,SUM(+Ene!O57+Feb!O57+Mar!O57+Abr!O57+May!O57+Jun!O57+Jul!O57+Ago!O57+Set!O57+Oct!O57+Nov!O57),IF(Config!$C$6=12,SUM(+Ene!O57+Feb!O57+Mar!O57+Abr!O57+May!O57+Jun!O57+Jul!O57+Ago!O57+Set!O57+Oct!O57+Nov!O57+Dic!O57)))))))))))))</f>
        <v>157</v>
      </c>
      <c r="P57" s="360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t!P57),IF(Config!$C$6=10,SUM(+Ene!P57+Feb!P57+Mar!P57+Abr!P57+May!P57+Jun!P57+Jul!P57+Ago!P57+Set!P57+Oct!P57),IF(Config!$C$6=11,SUM(+Ene!P57+Feb!P57+Mar!P57+Abr!P57+May!P57+Jun!P57+Jul!P57+Ago!P57+Set!P57+Oct!P57+Nov!P57),IF(Config!$C$6=12,SUM(+Ene!P57+Feb!P57+Mar!P57+Abr!P57+May!P57+Jun!P57+Jul!P57+Ago!P57+Set!P57+Oct!P57+Nov!P57+Dic!P57)))))))))))))</f>
        <v>1331</v>
      </c>
      <c r="Q57" s="360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t!Q57),IF(Config!$C$6=10,SUM(+Ene!Q57+Feb!Q57+Mar!Q57+Abr!Q57+May!Q57+Jun!Q57+Jul!Q57+Ago!Q57+Set!Q57+Oct!Q57),IF(Config!$C$6=11,SUM(+Ene!Q57+Feb!Q57+Mar!Q57+Abr!Q57+May!Q57+Jun!Q57+Jul!Q57+Ago!Q57+Set!Q57+Oct!Q57+Nov!Q57),IF(Config!$C$6=12,SUM(+Ene!Q57+Feb!Q57+Mar!Q57+Abr!Q57+May!Q57+Jun!Q57+Jul!Q57+Ago!Q57+Set!Q57+Oct!Q57+Nov!Q57+Dic!Q57)))))))))))))</f>
        <v>221</v>
      </c>
      <c r="R57" s="360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t!R57),IF(Config!$C$6=10,SUM(+Ene!R57+Feb!R57+Mar!R57+Abr!R57+May!R57+Jun!R57+Jul!R57+Ago!R57+Set!R57+Oct!R57),IF(Config!$C$6=11,SUM(+Ene!R57+Feb!R57+Mar!R57+Abr!R57+May!R57+Jun!R57+Jul!R57+Ago!R57+Set!R57+Oct!R57+Nov!R57),IF(Config!$C$6=12,SUM(+Ene!R57+Feb!R57+Mar!R57+Abr!R57+May!R57+Jun!R57+Jul!R57+Ago!R57+Set!R57+Oct!R57+Nov!R57+Dic!R57)))))))))))))</f>
        <v>130</v>
      </c>
      <c r="S57" s="360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t!S57),IF(Config!$C$6=10,SUM(+Ene!S57+Feb!S57+Mar!S57+Abr!S57+May!S57+Jun!S57+Jul!S57+Ago!S57+Set!S57+Oct!S57),IF(Config!$C$6=11,SUM(+Ene!S57+Feb!S57+Mar!S57+Abr!S57+May!S57+Jun!S57+Jul!S57+Ago!S57+Set!S57+Oct!S57+Nov!S57),IF(Config!$C$6=12,SUM(+Ene!S57+Feb!S57+Mar!S57+Abr!S57+May!S57+Jun!S57+Jul!S57+Ago!S57+Set!S57+Oct!S57+Nov!S57+Dic!S57)))))))))))))</f>
        <v>199</v>
      </c>
      <c r="T57" s="360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t!T57),IF(Config!$C$6=10,SUM(+Ene!T57+Feb!T57+Mar!T57+Abr!T57+May!T57+Jun!T57+Jul!T57+Ago!T57+Set!T57+Oct!T57),IF(Config!$C$6=11,SUM(+Ene!T57+Feb!T57+Mar!T57+Abr!T57+May!T57+Jun!T57+Jul!T57+Ago!T57+Set!T57+Oct!T57+Nov!T57),IF(Config!$C$6=12,SUM(+Ene!T57+Feb!T57+Mar!T57+Abr!T57+May!T57+Jun!T57+Jul!T57+Ago!T57+Set!T57+Oct!T57+Nov!T57+Dic!T57)))))))))))))</f>
        <v>318</v>
      </c>
      <c r="U57" s="360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t!U57),IF(Config!$C$6=10,SUM(+Ene!U57+Feb!U57+Mar!U57+Abr!U57+May!U57+Jun!U57+Jul!U57+Ago!U57+Set!U57+Oct!U57),IF(Config!$C$6=11,SUM(+Ene!U57+Feb!U57+Mar!U57+Abr!U57+May!U57+Jun!U57+Jul!U57+Ago!U57+Set!U57+Oct!U57+Nov!U57),IF(Config!$C$6=12,SUM(+Ene!U57+Feb!U57+Mar!U57+Abr!U57+May!U57+Jun!U57+Jul!U57+Ago!U57+Set!U57+Oct!U57+Nov!U57+Dic!U57)))))))))))))</f>
        <v>305</v>
      </c>
      <c r="V57" s="360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t!V57),IF(Config!$C$6=10,SUM(+Ene!V57+Feb!V57+Mar!V57+Abr!V57+May!V57+Jun!V57+Jul!V57+Ago!V57+Set!V57+Oct!V57),IF(Config!$C$6=11,SUM(+Ene!V57+Feb!V57+Mar!V57+Abr!V57+May!V57+Jun!V57+Jul!V57+Ago!V57+Set!V57+Oct!V57+Nov!V57),IF(Config!$C$6=12,SUM(+Ene!V57+Feb!V57+Mar!V57+Abr!V57+May!V57+Jun!V57+Jul!V57+Ago!V57+Set!V57+Oct!V57+Nov!V57+Dic!V57)))))))))))))</f>
        <v>110</v>
      </c>
      <c r="W57" s="360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t!W57),IF(Config!$C$6=10,SUM(+Ene!W57+Feb!W57+Mar!W57+Abr!W57+May!W57+Jun!W57+Jul!W57+Ago!W57+Set!W57+Oct!W57),IF(Config!$C$6=11,SUM(+Ene!W57+Feb!W57+Mar!W57+Abr!W57+May!W57+Jun!W57+Jul!W57+Ago!W57+Set!W57+Oct!W57+Nov!W57),IF(Config!$C$6=12,SUM(+Ene!W57+Feb!W57+Mar!W57+Abr!W57+May!W57+Jun!W57+Jul!W57+Ago!W57+Set!W57+Oct!W57+Nov!W57+Dic!W57)))))))))))))</f>
        <v>274</v>
      </c>
      <c r="X57" s="360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t!X57),IF(Config!$C$6=10,SUM(+Ene!X57+Feb!X57+Mar!X57+Abr!X57+May!X57+Jun!X57+Jul!X57+Ago!X57+Set!X57+Oct!X57),IF(Config!$C$6=11,SUM(+Ene!X57+Feb!X57+Mar!X57+Abr!X57+May!X57+Jun!X57+Jul!X57+Ago!X57+Set!X57+Oct!X57+Nov!X57),IF(Config!$C$6=12,SUM(+Ene!X57+Feb!X57+Mar!X57+Abr!X57+May!X57+Jun!X57+Jul!X57+Ago!X57+Set!X57+Oct!X57+Nov!X57+Dic!X57)))))))))))))</f>
        <v>200</v>
      </c>
      <c r="Y57" s="360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t!Y57),IF(Config!$C$6=10,SUM(+Ene!Y57+Feb!Y57+Mar!Y57+Abr!Y57+May!Y57+Jun!Y57+Jul!Y57+Ago!Y57+Set!Y57+Oct!Y57),IF(Config!$C$6=11,SUM(+Ene!Y57+Feb!Y57+Mar!Y57+Abr!Y57+May!Y57+Jun!Y57+Jul!Y57+Ago!Y57+Set!Y57+Oct!Y57+Nov!Y57),IF(Config!$C$6=12,SUM(+Ene!Y57+Feb!Y57+Mar!Y57+Abr!Y57+May!Y57+Jun!Y57+Jul!Y57+Ago!Y57+Set!Y57+Oct!Y57+Nov!Y57+Dic!Y57)))))))))))))</f>
        <v>1615</v>
      </c>
      <c r="Z57" s="360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t!Z57),IF(Config!$C$6=10,SUM(+Ene!Z57+Feb!Z57+Mar!Z57+Abr!Z57+May!Z57+Jun!Z57+Jul!Z57+Ago!Z57+Set!Z57+Oct!Z57),IF(Config!$C$6=11,SUM(+Ene!Z57+Feb!Z57+Mar!Z57+Abr!Z57+May!Z57+Jun!Z57+Jul!Z57+Ago!Z57+Set!Z57+Oct!Z57+Nov!Z57),IF(Config!$C$6=12,SUM(+Ene!Z57+Feb!Z57+Mar!Z57+Abr!Z57+May!Z57+Jun!Z57+Jul!Z57+Ago!Z57+Set!Z57+Oct!Z57+Nov!Z57+Dic!Z57)))))))))))))</f>
        <v>200</v>
      </c>
      <c r="AA57" s="360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t!AA57),IF(Config!$C$6=10,SUM(+Ene!AA57+Feb!AA57+Mar!AA57+Abr!AA57+May!AA57+Jun!AA57+Jul!AA57+Ago!AA57+Set!AA57+Oct!AA57),IF(Config!$C$6=11,SUM(+Ene!AA57+Feb!AA57+Mar!AA57+Abr!AA57+May!AA57+Jun!AA57+Jul!AA57+Ago!AA57+Set!AA57+Oct!AA57+Nov!AA57),IF(Config!$C$6=12,SUM(+Ene!AA57+Feb!AA57+Mar!AA57+Abr!AA57+May!AA57+Jun!AA57+Jul!AA57+Ago!AA57+Set!AA57+Oct!AA57+Nov!AA57+Dic!AA57)))))))))))))</f>
        <v>200</v>
      </c>
      <c r="AB57" s="360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t!AB57),IF(Config!$C$6=10,SUM(+Ene!AB57+Feb!AB57+Mar!AB57+Abr!AB57+May!AB57+Jun!AB57+Jul!AB57+Ago!AB57+Set!AB57+Oct!AB57),IF(Config!$C$6=11,SUM(+Ene!AB57+Feb!AB57+Mar!AB57+Abr!AB57+May!AB57+Jun!AB57+Jul!AB57+Ago!AB57+Set!AB57+Oct!AB57+Nov!AB57),IF(Config!$C$6=12,SUM(+Ene!AB57+Feb!AB57+Mar!AB57+Abr!AB57+May!AB57+Jun!AB57+Jul!AB57+Ago!AB57+Set!AB57+Oct!AB57+Nov!AB57+Dic!AB57)))))))))))))</f>
        <v>170</v>
      </c>
      <c r="AC57" s="360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t!AC57),IF(Config!$C$6=10,SUM(+Ene!AC57+Feb!AC57+Mar!AC57+Abr!AC57+May!AC57+Jun!AC57+Jul!AC57+Ago!AC57+Set!AC57+Oct!AC57),IF(Config!$C$6=11,SUM(+Ene!AC57+Feb!AC57+Mar!AC57+Abr!AC57+May!AC57+Jun!AC57+Jul!AC57+Ago!AC57+Set!AC57+Oct!AC57+Nov!AC57),IF(Config!$C$6=12,SUM(+Ene!AC57+Feb!AC57+Mar!AC57+Abr!AC57+May!AC57+Jun!AC57+Jul!AC57+Ago!AC57+Set!AC57+Oct!AC57+Nov!AC57+Dic!AC57)))))))))))))</f>
        <v>417</v>
      </c>
      <c r="AD57" s="360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t!AD57),IF(Config!$C$6=10,SUM(+Ene!AD57+Feb!AD57+Mar!AD57+Abr!AD57+May!AD57+Jun!AD57+Jul!AD57+Ago!AD57+Set!AD57+Oct!AD57),IF(Config!$C$6=11,SUM(+Ene!AD57+Feb!AD57+Mar!AD57+Abr!AD57+May!AD57+Jun!AD57+Jul!AD57+Ago!AD57+Set!AD57+Oct!AD57+Nov!AD57),IF(Config!$C$6=12,SUM(+Ene!AD57+Feb!AD57+Mar!AD57+Abr!AD57+May!AD57+Jun!AD57+Jul!AD57+Ago!AD57+Set!AD57+Oct!AD57+Nov!AD57+Dic!AD57)))))))))))))</f>
        <v>364</v>
      </c>
      <c r="AE57" s="360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t!AE57),IF(Config!$C$6=10,SUM(+Ene!AE57+Feb!AE57+Mar!AE57+Abr!AE57+May!AE57+Jun!AE57+Jul!AE57+Ago!AE57+Set!AE57+Oct!AE57),IF(Config!$C$6=11,SUM(+Ene!AE57+Feb!AE57+Mar!AE57+Abr!AE57+May!AE57+Jun!AE57+Jul!AE57+Ago!AE57+Set!AE57+Oct!AE57+Nov!AE57),IF(Config!$C$6=12,SUM(+Ene!AE57+Feb!AE57+Mar!AE57+Abr!AE57+May!AE57+Jun!AE57+Jul!AE57+Ago!AE57+Set!AE57+Oct!AE57+Nov!AE57+Dic!AE57)))))))))))))</f>
        <v>106</v>
      </c>
      <c r="AF57" s="360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t!AF57),IF(Config!$C$6=10,SUM(+Ene!AF57+Feb!AF57+Mar!AF57+Abr!AF57+May!AF57+Jun!AF57+Jul!AF57+Ago!AF57+Set!AF57+Oct!AF57),IF(Config!$C$6=11,SUM(+Ene!AF57+Feb!AF57+Mar!AF57+Abr!AF57+May!AF57+Jun!AF57+Jul!AF57+Ago!AF57+Set!AF57+Oct!AF57+Nov!AF57),IF(Config!$C$6=12,SUM(+Ene!AF57+Feb!AF57+Mar!AF57+Abr!AF57+May!AF57+Jun!AF57+Jul!AF57+Ago!AF57+Set!AF57+Oct!AF57+Nov!AF57+Dic!AF57)))))))))))))</f>
        <v>193</v>
      </c>
      <c r="AG57" s="360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t!AG57),IF(Config!$C$6=10,SUM(+Ene!AG57+Feb!AG57+Mar!AG57+Abr!AG57+May!AG57+Jun!AG57+Jul!AG57+Ago!AG57+Set!AG57+Oct!AG57),IF(Config!$C$6=11,SUM(+Ene!AG57+Feb!AG57+Mar!AG57+Abr!AG57+May!AG57+Jun!AG57+Jul!AG57+Ago!AG57+Set!AG57+Oct!AG57+Nov!AG57),IF(Config!$C$6=12,SUM(+Ene!AG57+Feb!AG57+Mar!AG57+Abr!AG57+May!AG57+Jun!AG57+Jul!AG57+Ago!AG57+Set!AG57+Oct!AG57+Nov!AG57+Dic!AG57)))))))))))))</f>
        <v>136</v>
      </c>
      <c r="AH57" s="360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t!AH57),IF(Config!$C$6=10,SUM(+Ene!AH57+Feb!AH57+Mar!AH57+Abr!AH57+May!AH57+Jun!AH57+Jul!AH57+Ago!AH57+Set!AH57+Oct!AH57),IF(Config!$C$6=11,SUM(+Ene!AH57+Feb!AH57+Mar!AH57+Abr!AH57+May!AH57+Jun!AH57+Jul!AH57+Ago!AH57+Set!AH57+Oct!AH57+Nov!AH57),IF(Config!$C$6=12,SUM(+Ene!AH57+Feb!AH57+Mar!AH57+Abr!AH57+May!AH57+Jun!AH57+Jul!AH57+Ago!AH57+Set!AH57+Oct!AH57+Nov!AH57+Dic!AH57)))))))))))))</f>
        <v>130</v>
      </c>
      <c r="AI57" s="360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t!AI57),IF(Config!$C$6=10,SUM(+Ene!AI57+Feb!AI57+Mar!AI57+Abr!AI57+May!AI57+Jun!AI57+Jul!AI57+Ago!AI57+Set!AI57+Oct!AI57),IF(Config!$C$6=11,SUM(+Ene!AI57+Feb!AI57+Mar!AI57+Abr!AI57+May!AI57+Jun!AI57+Jul!AI57+Ago!AI57+Set!AI57+Oct!AI57+Nov!AI57),IF(Config!$C$6=12,SUM(+Ene!AI57+Feb!AI57+Mar!AI57+Abr!AI57+May!AI57+Jun!AI57+Jul!AI57+Ago!AI57+Set!AI57+Oct!AI57+Nov!AI57+Dic!AI57)))))))))))))</f>
        <v>150</v>
      </c>
      <c r="AJ57" s="360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t!AJ57),IF(Config!$C$6=10,SUM(+Ene!AJ57+Feb!AJ57+Mar!AJ57+Abr!AJ57+May!AJ57+Jun!AJ57+Jul!AJ57+Ago!AJ57+Set!AJ57+Oct!AJ57),IF(Config!$C$6=11,SUM(+Ene!AJ57+Feb!AJ57+Mar!AJ57+Abr!AJ57+May!AJ57+Jun!AJ57+Jul!AJ57+Ago!AJ57+Set!AJ57+Oct!AJ57+Nov!AJ57),IF(Config!$C$6=12,SUM(+Ene!AJ57+Feb!AJ57+Mar!AJ57+Abr!AJ57+May!AJ57+Jun!AJ57+Jul!AJ57+Ago!AJ57+Set!AJ57+Oct!AJ57+Nov!AJ57+Dic!AJ57)))))))))))))</f>
        <v>645</v>
      </c>
      <c r="AK57" s="360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t!AK57),IF(Config!$C$6=10,SUM(+Ene!AK57+Feb!AK57+Mar!AK57+Abr!AK57+May!AK57+Jun!AK57+Jul!AK57+Ago!AK57+Set!AK57+Oct!AK57),IF(Config!$C$6=11,SUM(+Ene!AK57+Feb!AK57+Mar!AK57+Abr!AK57+May!AK57+Jun!AK57+Jul!AK57+Ago!AK57+Set!AK57+Oct!AK57+Nov!AK57),IF(Config!$C$6=12,SUM(+Ene!AK57+Feb!AK57+Mar!AK57+Abr!AK57+May!AK57+Jun!AK57+Jul!AK57+Ago!AK57+Set!AK57+Oct!AK57+Nov!AK57+Dic!AK57)))))))))))))</f>
        <v>93</v>
      </c>
      <c r="AL57" s="360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t!AL57),IF(Config!$C$6=10,SUM(+Ene!AL57+Feb!AL57+Mar!AL57+Abr!AL57+May!AL57+Jun!AL57+Jul!AL57+Ago!AL57+Set!AL57+Oct!AL57),IF(Config!$C$6=11,SUM(+Ene!AL57+Feb!AL57+Mar!AL57+Abr!AL57+May!AL57+Jun!AL57+Jul!AL57+Ago!AL57+Set!AL57+Oct!AL57+Nov!AL57),IF(Config!$C$6=12,SUM(+Ene!AL57+Feb!AL57+Mar!AL57+Abr!AL57+May!AL57+Jun!AL57+Jul!AL57+Ago!AL57+Set!AL57+Oct!AL57+Nov!AL57+Dic!AL57)))))))))))))</f>
        <v>133</v>
      </c>
      <c r="AM57" s="360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t!AM57),IF(Config!$C$6=10,SUM(+Ene!AM57+Feb!AM57+Mar!AM57+Abr!AM57+May!AM57+Jun!AM57+Jul!AM57+Ago!AM57+Set!AM57+Oct!AM57),IF(Config!$C$6=11,SUM(+Ene!AM57+Feb!AM57+Mar!AM57+Abr!AM57+May!AM57+Jun!AM57+Jul!AM57+Ago!AM57+Set!AM57+Oct!AM57+Nov!AM57),IF(Config!$C$6=12,SUM(+Ene!AM57+Feb!AM57+Mar!AM57+Abr!AM57+May!AM57+Jun!AM57+Jul!AM57+Ago!AM57+Set!AM57+Oct!AM57+Nov!AM57+Dic!AM57)))))))))))))</f>
        <v>433</v>
      </c>
      <c r="AN57" s="360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t!AN57),IF(Config!$C$6=10,SUM(+Ene!AN57+Feb!AN57+Mar!AN57+Abr!AN57+May!AN57+Jun!AN57+Jul!AN57+Ago!AN57+Set!AN57+Oct!AN57),IF(Config!$C$6=11,SUM(+Ene!AN57+Feb!AN57+Mar!AN57+Abr!AN57+May!AN57+Jun!AN57+Jul!AN57+Ago!AN57+Set!AN57+Oct!AN57+Nov!AN57),IF(Config!$C$6=12,SUM(+Ene!AN57+Feb!AN57+Mar!AN57+Abr!AN57+May!AN57+Jun!AN57+Jul!AN57+Ago!AN57+Set!AN57+Oct!AN57+Nov!AN57+Dic!AN57)))))))))))))</f>
        <v>52</v>
      </c>
      <c r="AO57" s="360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t!AO57),IF(Config!$C$6=10,SUM(+Ene!AO57+Feb!AO57+Mar!AO57+Abr!AO57+May!AO57+Jun!AO57+Jul!AO57+Ago!AO57+Set!AO57+Oct!AO57),IF(Config!$C$6=11,SUM(+Ene!AO57+Feb!AO57+Mar!AO57+Abr!AO57+May!AO57+Jun!AO57+Jul!AO57+Ago!AO57+Set!AO57+Oct!AO57+Nov!AO57),IF(Config!$C$6=12,SUM(+Ene!AO57+Feb!AO57+Mar!AO57+Abr!AO57+May!AO57+Jun!AO57+Jul!AO57+Ago!AO57+Set!AO57+Oct!AO57+Nov!AO57+Dic!AO57)))))))))))))</f>
        <v>175</v>
      </c>
      <c r="AP57" s="360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t!AP57),IF(Config!$C$6=10,SUM(+Ene!AP57+Feb!AP57+Mar!AP57+Abr!AP57+May!AP57+Jun!AP57+Jul!AP57+Ago!AP57+Set!AP57+Oct!AP57),IF(Config!$C$6=11,SUM(+Ene!AP57+Feb!AP57+Mar!AP57+Abr!AP57+May!AP57+Jun!AP57+Jul!AP57+Ago!AP57+Set!AP57+Oct!AP57+Nov!AP57),IF(Config!$C$6=12,SUM(+Ene!AP57+Feb!AP57+Mar!AP57+Abr!AP57+May!AP57+Jun!AP57+Jul!AP57+Ago!AP57+Set!AP57+Oct!AP57+Nov!AP57+Dic!AP57)))))))))))))</f>
        <v>76</v>
      </c>
      <c r="AQ57" s="360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t!AQ57),IF(Config!$C$6=10,SUM(+Ene!AQ57+Feb!AQ57+Mar!AQ57+Abr!AQ57+May!AQ57+Jun!AQ57+Jul!AQ57+Ago!AQ57+Set!AQ57+Oct!AQ57),IF(Config!$C$6=11,SUM(+Ene!AQ57+Feb!AQ57+Mar!AQ57+Abr!AQ57+May!AQ57+Jun!AQ57+Jul!AQ57+Ago!AQ57+Set!AQ57+Oct!AQ57+Nov!AQ57),IF(Config!$C$6=12,SUM(+Ene!AQ57+Feb!AQ57+Mar!AQ57+Abr!AQ57+May!AQ57+Jun!AQ57+Jul!AQ57+Ago!AQ57+Set!AQ57+Oct!AQ57+Nov!AQ57+Dic!AQ57)))))))))))))</f>
        <v>532</v>
      </c>
      <c r="AR57" s="360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t!AR57),IF(Config!$C$6=10,SUM(+Ene!AR57+Feb!AR57+Mar!AR57+Abr!AR57+May!AR57+Jun!AR57+Jul!AR57+Ago!AR57+Set!AR57+Oct!AR57),IF(Config!$C$6=11,SUM(+Ene!AR57+Feb!AR57+Mar!AR57+Abr!AR57+May!AR57+Jun!AR57+Jul!AR57+Ago!AR57+Set!AR57+Oct!AR57+Nov!AR57),IF(Config!$C$6=12,SUM(+Ene!AR57+Feb!AR57+Mar!AR57+Abr!AR57+May!AR57+Jun!AR57+Jul!AR57+Ago!AR57+Set!AR57+Oct!AR57+Nov!AR57+Dic!AR57)))))))))))))</f>
        <v>92</v>
      </c>
      <c r="AS57" s="360">
        <f>IF(Config!$C$6=1,SUM(+Ene!AS57),IF(Config!$C$6=2,SUM(+Ene!AS57+Feb!AS57),IF(Config!$C$6=3,SUM(+Ene!AS57+Feb!AS57+Mar!AS57),IF(Config!$C$6=4,SUM(+Ene!AS57+Feb!AS57+Mar!AS57+Abr!AS57),IF(Config!$C$6=5,SUM(Ene!AS57+Feb!AS57+Mar!AS57+Abr!AS57+May!AS57),IF(Config!$C$6=6,SUM(+Ene!AS57+Feb!AS57+Mar!AS57+Abr!AS57+May!AS57+Jun!AS57),IF(Config!$C$6=7,SUM(Ene!AS57+Feb!AS57+Mar!AS57+Abr!AS57+May!AS57+Jun!AS57+Jul!AS57),IF(Config!$C$6=8,SUM(+Ene!AS57+Feb!AS57+Mar!AS57+Abr!AS57+May!AS57+Jun!AS57+Jul!AS57+Ago!AS57),IF(Config!$C$6=9,SUM(+Ene!AS57+Feb!AS57+Mar!AS57+Abr!AS57+May!AS57+Jun!AS57+Jul!AS57+Ago!AS57+Set!AS57),IF(Config!$C$6=10,SUM(+Ene!AS57+Feb!AS57+Mar!AS57+Abr!AS57+May!AS57+Jun!AS57+Jul!AS57+Ago!AS57+Set!AS57+Oct!AS57),IF(Config!$C$6=11,SUM(+Ene!AS57+Feb!AS57+Mar!AS57+Abr!AS57+May!AS57+Jun!AS57+Jul!AS57+Ago!AS57+Set!AS57+Oct!AS57+Nov!AS57),IF(Config!$C$6=12,SUM(+Ene!AS57+Feb!AS57+Mar!AS57+Abr!AS57+May!AS57+Jun!AS57+Jul!AS57+Ago!AS57+Set!AS57+Oct!AS57+Nov!AS57+Dic!AS57)))))))))))))</f>
        <v>98</v>
      </c>
      <c r="AT57" s="360">
        <f>IF(Config!$C$6=1,SUM(+Ene!AT57),IF(Config!$C$6=2,SUM(+Ene!AT57+Feb!AT57),IF(Config!$C$6=3,SUM(+Ene!AT57+Feb!AT57+Mar!AT57),IF(Config!$C$6=4,SUM(+Ene!AT57+Feb!AT57+Mar!AT57+Abr!AT57),IF(Config!$C$6=5,SUM(Ene!AT57+Feb!AT57+Mar!AT57+Abr!AT57+May!AT57),IF(Config!$C$6=6,SUM(+Ene!AT57+Feb!AT57+Mar!AT57+Abr!AT57+May!AT57+Jun!AT57),IF(Config!$C$6=7,SUM(Ene!AT57+Feb!AT57+Mar!AT57+Abr!AT57+May!AT57+Jun!AT57+Jul!AT57),IF(Config!$C$6=8,SUM(+Ene!AT57+Feb!AT57+Mar!AT57+Abr!AT57+May!AT57+Jun!AT57+Jul!AT57+Ago!AT57),IF(Config!$C$6=9,SUM(+Ene!AT57+Feb!AT57+Mar!AT57+Abr!AT57+May!AT57+Jun!AT57+Jul!AT57+Ago!AT57+Set!AT57),IF(Config!$C$6=10,SUM(+Ene!AT57+Feb!AT57+Mar!AT57+Abr!AT57+May!AT57+Jun!AT57+Jul!AT57+Ago!AT57+Set!AT57+Oct!AT57),IF(Config!$C$6=11,SUM(+Ene!AT57+Feb!AT57+Mar!AT57+Abr!AT57+May!AT57+Jun!AT57+Jul!AT57+Ago!AT57+Set!AT57+Oct!AT57+Nov!AT57),IF(Config!$C$6=12,SUM(+Ene!AT57+Feb!AT57+Mar!AT57+Abr!AT57+May!AT57+Jun!AT57+Jul!AT57+Ago!AT57+Set!AT57+Oct!AT57+Nov!AT57+Dic!AT57)))))))))))))</f>
        <v>211</v>
      </c>
      <c r="AU57">
        <f t="shared" si="31"/>
        <v>13926</v>
      </c>
      <c r="AV57" s="358">
        <f t="shared" si="32"/>
        <v>0</v>
      </c>
      <c r="AW57" s="358">
        <f t="shared" si="33"/>
        <v>0</v>
      </c>
      <c r="AX57" s="358">
        <f t="shared" si="34"/>
        <v>5948</v>
      </c>
      <c r="AY57" s="358">
        <f t="shared" si="35"/>
        <v>550</v>
      </c>
      <c r="AZ57" s="358">
        <f t="shared" si="36"/>
        <v>1007</v>
      </c>
      <c r="BA57" s="358">
        <f t="shared" si="37"/>
        <v>2802</v>
      </c>
      <c r="BB57" s="37">
        <f t="shared" si="38"/>
        <v>1079</v>
      </c>
      <c r="BC57" s="358">
        <f t="shared" si="39"/>
        <v>871</v>
      </c>
      <c r="BD57" s="359">
        <f t="shared" si="40"/>
        <v>736</v>
      </c>
      <c r="BE57" s="358">
        <f t="shared" si="41"/>
        <v>933</v>
      </c>
      <c r="BF57" s="54">
        <f t="shared" si="6"/>
        <v>13926</v>
      </c>
      <c r="BG57" t="str">
        <f t="shared" si="42"/>
        <v>OK</v>
      </c>
    </row>
    <row r="58" spans="1:59" x14ac:dyDescent="0.25">
      <c r="A58" s="352">
        <v>55</v>
      </c>
      <c r="B58" s="285" t="str">
        <f>METAS!B56</f>
        <v>PORCENTAJE DE MUESTRAS DE MURCIELAGOS HEMATOFAGOS REMITIDAS AL LABORATORIO</v>
      </c>
      <c r="C58" s="286" t="str">
        <f>METAS!D56</f>
        <v>ZOONOSIS</v>
      </c>
      <c r="D58" s="360">
        <f>IF(Config!$C$6=1,SUM(+Ene!D58),IF(Config!$C$6=2,SUM(+Ene!D58+Feb!D58),IF(Config!$C$6=3,SUM(+Ene!D58+Feb!D58+Mar!D58),IF(Config!$C$6=4,SUM(+Ene!D58+Feb!D58+Mar!D58+Abr!D58),IF(Config!$C$6=5,SUM(Ene!D58+Feb!D58+Mar!D58+Abr!D58+May!D58),IF(Config!$C$6=6,SUM(+Ene!D58+Feb!D58+Mar!D58+Abr!D58+May!D58+Jun!D58),IF(Config!$C$6=7,SUM(Ene!D58+Feb!D58+Mar!D58+Abr!D58+May!D58+Jun!D58+Jul!D58),IF(Config!$C$6=8,SUM(+Ene!D58+Feb!D58+Mar!D58+Abr!D58+May!D58+Jun!D58+Jul!D58+Ago!D58),IF(Config!$C$6=9,SUM(+Ene!D58+Feb!D58+Mar!D58+Abr!D58+May!D58+Jun!D58+Jul!D58+Ago!D58+Set!D58),IF(Config!$C$6=10,SUM(+Ene!D58+Feb!D58+Mar!D58+Abr!D58+May!D58+Jun!D58+Jul!D58+Ago!D58+Set!D58+Oct!D58),IF(Config!$C$6=11,SUM(+Ene!D58+Feb!D58+Mar!D58+Abr!D58+May!D58+Jun!D58+Jul!D58+Ago!D58+Set!D58+Oct!D58+Nov!D58),IF(Config!$C$6=12,SUM(+Ene!D58+Feb!D58+Mar!D58+Abr!D58+May!D58+Jun!D58+Jul!D58+Ago!D58+Set!D58+Oct!D58+Nov!D58+Dic!D58)))))))))))))</f>
        <v>0</v>
      </c>
      <c r="E58" s="360">
        <f>IF(Config!$C$6=1,SUM(+Ene!E58),IF(Config!$C$6=2,SUM(+Ene!E58+Feb!E58),IF(Config!$C$6=3,SUM(+Ene!E58+Feb!E58+Mar!E58),IF(Config!$C$6=4,SUM(+Ene!E58+Feb!E58+Mar!E58+Abr!E58),IF(Config!$C$6=5,SUM(Ene!E58+Feb!E58+Mar!E58+Abr!E58+May!E58),IF(Config!$C$6=6,SUM(+Ene!E58+Feb!E58+Mar!E58+Abr!E58+May!E58+Jun!E58),IF(Config!$C$6=7,SUM(Ene!E58+Feb!E58+Mar!E58+Abr!E58+May!E58+Jun!E58+Jul!E58),IF(Config!$C$6=8,SUM(+Ene!E58+Feb!E58+Mar!E58+Abr!E58+May!E58+Jun!E58+Jul!E58+Ago!E58),IF(Config!$C$6=9,SUM(+Ene!E58+Feb!E58+Mar!E58+Abr!E58+May!E58+Jun!E58+Jul!E58+Ago!E58+Set!E58),IF(Config!$C$6=10,SUM(+Ene!E58+Feb!E58+Mar!E58+Abr!E58+May!E58+Jun!E58+Jul!E58+Ago!E58+Set!E58+Oct!E58),IF(Config!$C$6=11,SUM(+Ene!E58+Feb!E58+Mar!E58+Abr!E58+May!E58+Jun!E58+Jul!E58+Ago!E58+Set!E58+Oct!E58+Nov!E58),IF(Config!$C$6=12,SUM(+Ene!E58+Feb!E58+Mar!E58+Abr!E58+May!E58+Jun!E58+Jul!E58+Ago!E58+Set!E58+Oct!E58+Nov!E58+Dic!E58)))))))))))))</f>
        <v>0</v>
      </c>
      <c r="F58" s="360">
        <f>IF(Config!$C$6=1,SUM(+Ene!F78),IF(Config!$C$6=2,SUM(+Ene!F78+Feb!F78),IF(Config!$C$6=3,SUM(+Ene!F78+Feb!F78+Mar!F78),IF(Config!$C$6=4,SUM(+Ene!F78+Feb!F78+Mar!F78+Abr!F78),IF(Config!$C$6=5,SUM(Ene!F78+Feb!F78+Mar!F78+Abr!F78+May!F78),IF(Config!$C$6=6,SUM(+Ene!F78+Feb!F78+Mar!F78+Abr!F78+May!F78+Jun!F78),IF(Config!$C$6=7,SUM(Ene!F78+Feb!F78+Mar!F78+Abr!F78+May!F78+Jun!F78+Jul!F78),IF(Config!$C$6=8,SUM(+Ene!F78+Feb!F78+Mar!F78+Abr!F78+May!F78+Jun!F78+Jul!F78+Ago!F78),IF(Config!$C$6=9,SUM(+Ene!F78+Feb!F78+Mar!F78+Abr!F78+May!F78+Jun!F78+Jul!F78+Ago!F78+Set!F78),IF(Config!$C$6=10,SUM(+Ene!F78+Feb!F78+Mar!F78+Abr!F78+May!F78+Jun!F78+Jul!F78+Ago!F78+Set!F78+Oct!F78),IF(Config!$C$6=11,SUM(+Ene!F78+Feb!F78+Mar!F78+Abr!F78+May!F78+Jun!F78+Jul!F78+Ago!F78+Set!F78+Oct!F78+Nov!F78),IF(Config!$C$6=12,SUM(+Ene!F78+Feb!F78+Mar!F78+Abr!F78+May!F78+Jun!F78+Jul!F78+Ago!F78+Set!F78+Oct!F78+Nov!F78+Dic!F78)))))))))))))</f>
        <v>0</v>
      </c>
      <c r="G58" s="360">
        <f>IF(Config!$C$6=1,SUM(+Ene!G58),IF(Config!$C$6=2,SUM(+Ene!G58+Feb!G58),IF(Config!$C$6=3,SUM(+Ene!G58+Feb!G58+Mar!G58),IF(Config!$C$6=4,SUM(+Ene!G58+Feb!G58+Mar!G58+Abr!G58),IF(Config!$C$6=5,SUM(Ene!G58+Feb!G58+Mar!G58+Abr!G58+May!G58),IF(Config!$C$6=6,SUM(+Ene!G58+Feb!G58+Mar!G58+Abr!G58+May!G58+Jun!G58),IF(Config!$C$6=7,SUM(Ene!G58+Feb!G58+Mar!G58+Abr!G58+May!G58+Jun!G58+Jul!G58),IF(Config!$C$6=8,SUM(+Ene!G58+Feb!G58+Mar!G58+Abr!G58+May!G58+Jun!G58+Jul!G58+Ago!G58),IF(Config!$C$6=9,SUM(+Ene!G58+Feb!G58+Mar!G58+Abr!G58+May!G58+Jun!G58+Jul!G58+Ago!G58+Set!G58),IF(Config!$C$6=10,SUM(+Ene!G58+Feb!G58+Mar!G58+Abr!G58+May!G58+Jun!G58+Jul!G58+Ago!G58+Set!G58+Oct!G58),IF(Config!$C$6=11,SUM(+Ene!G58+Feb!G58+Mar!G58+Abr!G58+May!G58+Jun!G58+Jul!G58+Ago!G58+Set!G58+Oct!G58+Nov!G58),IF(Config!$C$6=12,SUM(+Ene!G58+Feb!G58+Mar!G58+Abr!G58+May!G58+Jun!G58+Jul!G58+Ago!G58+Set!G58+Oct!G58+Nov!G58+Dic!G58)))))))))))))</f>
        <v>0</v>
      </c>
      <c r="H58" s="360">
        <f>IF(Config!$C$6=1,SUM(+Ene!H58),IF(Config!$C$6=2,SUM(+Ene!H58+Feb!H58),IF(Config!$C$6=3,SUM(+Ene!H58+Feb!H58+Mar!H58),IF(Config!$C$6=4,SUM(+Ene!H58+Feb!H58+Mar!H58+Abr!H58),IF(Config!$C$6=5,SUM(Ene!H58+Feb!H58+Mar!H58+Abr!H58+May!H58),IF(Config!$C$6=6,SUM(+Ene!H58+Feb!H58+Mar!H58+Abr!H58+May!H58+Jun!H58),IF(Config!$C$6=7,SUM(Ene!H58+Feb!H58+Mar!H58+Abr!H58+May!H58+Jun!H58+Jul!H58),IF(Config!$C$6=8,SUM(+Ene!H58+Feb!H58+Mar!H58+Abr!H58+May!H58+Jun!H58+Jul!H58+Ago!H58),IF(Config!$C$6=9,SUM(+Ene!H58+Feb!H58+Mar!H58+Abr!H58+May!H58+Jun!H58+Jul!H58+Ago!H58+Set!H58),IF(Config!$C$6=10,SUM(+Ene!H58+Feb!H58+Mar!H58+Abr!H58+May!H58+Jun!H58+Jul!H58+Ago!H58+Set!H58+Oct!H58),IF(Config!$C$6=11,SUM(+Ene!H58+Feb!H58+Mar!H58+Abr!H58+May!H58+Jun!H58+Jul!H58+Ago!H58+Set!H58+Oct!H58+Nov!H58),IF(Config!$C$6=12,SUM(+Ene!H58+Feb!H58+Mar!H58+Abr!H58+May!H58+Jun!H58+Jul!H58+Ago!H58+Set!H58+Oct!H58+Nov!H58+Dic!H58)))))))))))))</f>
        <v>0</v>
      </c>
      <c r="I58" s="360">
        <f>IF(Config!$C$6=1,SUM(+Ene!I58),IF(Config!$C$6=2,SUM(+Ene!I58+Feb!I58),IF(Config!$C$6=3,SUM(+Ene!I58+Feb!I58+Mar!I58),IF(Config!$C$6=4,SUM(+Ene!I58+Feb!I58+Mar!I58+Abr!I58),IF(Config!$C$6=5,SUM(Ene!I58+Feb!I58+Mar!I58+Abr!I58+May!I58),IF(Config!$C$6=6,SUM(+Ene!I58+Feb!I58+Mar!I58+Abr!I58+May!I58+Jun!I58),IF(Config!$C$6=7,SUM(Ene!I58+Feb!I58+Mar!I58+Abr!I58+May!I58+Jun!I58+Jul!I58),IF(Config!$C$6=8,SUM(+Ene!I58+Feb!I58+Mar!I58+Abr!I58+May!I58+Jun!I58+Jul!I58+Ago!I58),IF(Config!$C$6=9,SUM(+Ene!I58+Feb!I58+Mar!I58+Abr!I58+May!I58+Jun!I58+Jul!I58+Ago!I58+Set!I58),IF(Config!$C$6=10,SUM(+Ene!I58+Feb!I58+Mar!I58+Abr!I58+May!I58+Jun!I58+Jul!I58+Ago!I58+Set!I58+Oct!I58),IF(Config!$C$6=11,SUM(+Ene!I58+Feb!I58+Mar!I58+Abr!I58+May!I58+Jun!I58+Jul!I58+Ago!I58+Set!I58+Oct!I58+Nov!I58),IF(Config!$C$6=12,SUM(+Ene!I58+Feb!I58+Mar!I58+Abr!I58+May!I58+Jun!I58+Jul!I58+Ago!I58+Set!I58+Oct!I58+Nov!I58+Dic!I58)))))))))))))</f>
        <v>0</v>
      </c>
      <c r="J58" s="360">
        <f>IF(Config!$C$6=1,SUM(+Ene!J58),IF(Config!$C$6=2,SUM(+Ene!J58+Feb!J58),IF(Config!$C$6=3,SUM(+Ene!J58+Feb!J58+Mar!J58),IF(Config!$C$6=4,SUM(+Ene!J58+Feb!J58+Mar!J58+Abr!J58),IF(Config!$C$6=5,SUM(Ene!J58+Feb!J58+Mar!J58+Abr!J58+May!J58),IF(Config!$C$6=6,SUM(+Ene!J58+Feb!J58+Mar!J58+Abr!J58+May!J58+Jun!J58),IF(Config!$C$6=7,SUM(Ene!J58+Feb!J58+Mar!J58+Abr!J58+May!J58+Jun!J58+Jul!J58),IF(Config!$C$6=8,SUM(+Ene!J58+Feb!J58+Mar!J58+Abr!J58+May!J58+Jun!J58+Jul!J58+Ago!J58),IF(Config!$C$6=9,SUM(+Ene!J58+Feb!J58+Mar!J58+Abr!J58+May!J58+Jun!J58+Jul!J58+Ago!J58+Set!J58),IF(Config!$C$6=10,SUM(+Ene!J58+Feb!J58+Mar!J58+Abr!J58+May!J58+Jun!J58+Jul!J58+Ago!J58+Set!J58+Oct!J58),IF(Config!$C$6=11,SUM(+Ene!J58+Feb!J58+Mar!J58+Abr!J58+May!J58+Jun!J58+Jul!J58+Ago!J58+Set!J58+Oct!J58+Nov!J58),IF(Config!$C$6=12,SUM(+Ene!J58+Feb!J58+Mar!J58+Abr!J58+May!J58+Jun!J58+Jul!J58+Ago!J58+Set!J58+Oct!J58+Nov!J58+Dic!J58)))))))))))))</f>
        <v>0</v>
      </c>
      <c r="K58" s="360">
        <f>IF(Config!$C$6=1,SUM(+Ene!K58),IF(Config!$C$6=2,SUM(+Ene!K58+Feb!K58),IF(Config!$C$6=3,SUM(+Ene!K58+Feb!K58+Mar!K58),IF(Config!$C$6=4,SUM(+Ene!K58+Feb!K58+Mar!K58+Abr!K58),IF(Config!$C$6=5,SUM(Ene!K58+Feb!K58+Mar!K58+Abr!K58+May!K58),IF(Config!$C$6=6,SUM(+Ene!K58+Feb!K58+Mar!K58+Abr!K58+May!K58+Jun!K58),IF(Config!$C$6=7,SUM(Ene!K58+Feb!K58+Mar!K58+Abr!K58+May!K58+Jun!K58+Jul!K58),IF(Config!$C$6=8,SUM(+Ene!K58+Feb!K58+Mar!K58+Abr!K58+May!K58+Jun!K58+Jul!K58+Ago!K58),IF(Config!$C$6=9,SUM(+Ene!K58+Feb!K58+Mar!K58+Abr!K58+May!K58+Jun!K58+Jul!K58+Ago!K58+Set!K58),IF(Config!$C$6=10,SUM(+Ene!K58+Feb!K58+Mar!K58+Abr!K58+May!K58+Jun!K58+Jul!K58+Ago!K58+Set!K58+Oct!K58),IF(Config!$C$6=11,SUM(+Ene!K58+Feb!K58+Mar!K58+Abr!K58+May!K58+Jun!K58+Jul!K58+Ago!K58+Set!K58+Oct!K58+Nov!K58),IF(Config!$C$6=12,SUM(+Ene!K58+Feb!K58+Mar!K58+Abr!K58+May!K58+Jun!K58+Jul!K58+Ago!K58+Set!K58+Oct!K58+Nov!K58+Dic!K58)))))))))))))</f>
        <v>0</v>
      </c>
      <c r="L58" s="360">
        <f>IF(Config!$C$6=1,SUM(+Ene!L58),IF(Config!$C$6=2,SUM(+Ene!L58+Feb!L58),IF(Config!$C$6=3,SUM(+Ene!L58+Feb!L58+Mar!L58),IF(Config!$C$6=4,SUM(+Ene!L58+Feb!L58+Mar!L58+Abr!L58),IF(Config!$C$6=5,SUM(Ene!L58+Feb!L58+Mar!L58+Abr!L58+May!L58),IF(Config!$C$6=6,SUM(+Ene!L58+Feb!L58+Mar!L58+Abr!L58+May!L58+Jun!L58),IF(Config!$C$6=7,SUM(Ene!L58+Feb!L58+Mar!L58+Abr!L58+May!L58+Jun!L58+Jul!L58),IF(Config!$C$6=8,SUM(+Ene!L58+Feb!L58+Mar!L58+Abr!L58+May!L58+Jun!L58+Jul!L58+Ago!L58),IF(Config!$C$6=9,SUM(+Ene!L58+Feb!L58+Mar!L58+Abr!L58+May!L58+Jun!L58+Jul!L58+Ago!L58+Set!L58),IF(Config!$C$6=10,SUM(+Ene!L58+Feb!L58+Mar!L58+Abr!L58+May!L58+Jun!L58+Jul!L58+Ago!L58+Set!L58+Oct!L58),IF(Config!$C$6=11,SUM(+Ene!L58+Feb!L58+Mar!L58+Abr!L58+May!L58+Jun!L58+Jul!L58+Ago!L58+Set!L58+Oct!L58+Nov!L58),IF(Config!$C$6=12,SUM(+Ene!L58+Feb!L58+Mar!L58+Abr!L58+May!L58+Jun!L58+Jul!L58+Ago!L58+Set!L58+Oct!L58+Nov!L58+Dic!L58)))))))))))))</f>
        <v>0</v>
      </c>
      <c r="M58" s="360">
        <f>IF(Config!$C$6=1,SUM(+Ene!M58),IF(Config!$C$6=2,SUM(+Ene!M58+Feb!M58),IF(Config!$C$6=3,SUM(+Ene!M58+Feb!M58+Mar!M58),IF(Config!$C$6=4,SUM(+Ene!M58+Feb!M58+Mar!M58+Abr!M58),IF(Config!$C$6=5,SUM(Ene!M58+Feb!M58+Mar!M58+Abr!M58+May!M58),IF(Config!$C$6=6,SUM(+Ene!M58+Feb!M58+Mar!M58+Abr!M58+May!M58+Jun!M58),IF(Config!$C$6=7,SUM(Ene!M58+Feb!M58+Mar!M58+Abr!M58+May!M58+Jun!M58+Jul!M58),IF(Config!$C$6=8,SUM(+Ene!M58+Feb!M58+Mar!M58+Abr!M58+May!M58+Jun!M58+Jul!M58+Ago!M58),IF(Config!$C$6=9,SUM(+Ene!M58+Feb!M58+Mar!M58+Abr!M58+May!M58+Jun!M58+Jul!M58+Ago!M58+Set!M58),IF(Config!$C$6=10,SUM(+Ene!M58+Feb!M58+Mar!M58+Abr!M58+May!M58+Jun!M58+Jul!M58+Ago!M58+Set!M58+Oct!M58),IF(Config!$C$6=11,SUM(+Ene!M58+Feb!M58+Mar!M58+Abr!M58+May!M58+Jun!M58+Jul!M58+Ago!M58+Set!M58+Oct!M58+Nov!M58),IF(Config!$C$6=12,SUM(+Ene!M58+Feb!M58+Mar!M58+Abr!M58+May!M58+Jun!M58+Jul!M58+Ago!M58+Set!M58+Oct!M58+Nov!M58+Dic!M58)))))))))))))</f>
        <v>0</v>
      </c>
      <c r="N58" s="360">
        <f>IF(Config!$C$6=1,SUM(+Ene!N58),IF(Config!$C$6=2,SUM(+Ene!N58+Feb!N58),IF(Config!$C$6=3,SUM(+Ene!N58+Feb!N58+Mar!N58),IF(Config!$C$6=4,SUM(+Ene!N58+Feb!N58+Mar!N58+Abr!N58),IF(Config!$C$6=5,SUM(Ene!N58+Feb!N58+Mar!N58+Abr!N58+May!N58),IF(Config!$C$6=6,SUM(+Ene!N58+Feb!N58+Mar!N58+Abr!N58+May!N58+Jun!N58),IF(Config!$C$6=7,SUM(Ene!N58+Feb!N58+Mar!N58+Abr!N58+May!N58+Jun!N58+Jul!N58),IF(Config!$C$6=8,SUM(+Ene!N58+Feb!N58+Mar!N58+Abr!N58+May!N58+Jun!N58+Jul!N58+Ago!N58),IF(Config!$C$6=9,SUM(+Ene!N58+Feb!N58+Mar!N58+Abr!N58+May!N58+Jun!N58+Jul!N58+Ago!N58+Set!N58),IF(Config!$C$6=10,SUM(+Ene!N58+Feb!N58+Mar!N58+Abr!N58+May!N58+Jun!N58+Jul!N58+Ago!N58+Set!N58+Oct!N58),IF(Config!$C$6=11,SUM(+Ene!N58+Feb!N58+Mar!N58+Abr!N58+May!N58+Jun!N58+Jul!N58+Ago!N58+Set!N58+Oct!N58+Nov!N58),IF(Config!$C$6=12,SUM(+Ene!N58+Feb!N58+Mar!N58+Abr!N58+May!N58+Jun!N58+Jul!N58+Ago!N58+Set!N58+Oct!N58+Nov!N58+Dic!N58)))))))))))))</f>
        <v>0</v>
      </c>
      <c r="O58" s="360">
        <f>IF(Config!$C$6=1,SUM(+Ene!O58),IF(Config!$C$6=2,SUM(+Ene!O58+Feb!O58),IF(Config!$C$6=3,SUM(+Ene!O58+Feb!O58+Mar!O58),IF(Config!$C$6=4,SUM(+Ene!O58+Feb!O58+Mar!O58+Abr!O58),IF(Config!$C$6=5,SUM(Ene!O58+Feb!O58+Mar!O58+Abr!O58+May!O58),IF(Config!$C$6=6,SUM(+Ene!O58+Feb!O58+Mar!O58+Abr!O58+May!O58+Jun!O58),IF(Config!$C$6=7,SUM(Ene!O58+Feb!O58+Mar!O58+Abr!O58+May!O58+Jun!O58+Jul!O58),IF(Config!$C$6=8,SUM(+Ene!O58+Feb!O58+Mar!O58+Abr!O58+May!O58+Jun!O58+Jul!O58+Ago!O58),IF(Config!$C$6=9,SUM(+Ene!O58+Feb!O58+Mar!O58+Abr!O58+May!O58+Jun!O58+Jul!O58+Ago!O58+Set!O58),IF(Config!$C$6=10,SUM(+Ene!O58+Feb!O58+Mar!O58+Abr!O58+May!O58+Jun!O58+Jul!O58+Ago!O58+Set!O58+Oct!O58),IF(Config!$C$6=11,SUM(+Ene!O58+Feb!O58+Mar!O58+Abr!O58+May!O58+Jun!O58+Jul!O58+Ago!O58+Set!O58+Oct!O58+Nov!O58),IF(Config!$C$6=12,SUM(+Ene!O58+Feb!O58+Mar!O58+Abr!O58+May!O58+Jun!O58+Jul!O58+Ago!O58+Set!O58+Oct!O58+Nov!O58+Dic!O58)))))))))))))</f>
        <v>0</v>
      </c>
      <c r="P58" s="360">
        <f>IF(Config!$C$6=1,SUM(+Ene!P58),IF(Config!$C$6=2,SUM(+Ene!P58+Feb!P58),IF(Config!$C$6=3,SUM(+Ene!P58+Feb!P58+Mar!P58),IF(Config!$C$6=4,SUM(+Ene!P58+Feb!P58+Mar!P58+Abr!P58),IF(Config!$C$6=5,SUM(Ene!P58+Feb!P58+Mar!P58+Abr!P58+May!P58),IF(Config!$C$6=6,SUM(+Ene!P58+Feb!P58+Mar!P58+Abr!P58+May!P58+Jun!P58),IF(Config!$C$6=7,SUM(Ene!P58+Feb!P58+Mar!P58+Abr!P58+May!P58+Jun!P58+Jul!P58),IF(Config!$C$6=8,SUM(+Ene!P58+Feb!P58+Mar!P58+Abr!P58+May!P58+Jun!P58+Jul!P58+Ago!P58),IF(Config!$C$6=9,SUM(+Ene!P58+Feb!P58+Mar!P58+Abr!P58+May!P58+Jun!P58+Jul!P58+Ago!P58+Set!P58),IF(Config!$C$6=10,SUM(+Ene!P58+Feb!P58+Mar!P58+Abr!P58+May!P58+Jun!P58+Jul!P58+Ago!P58+Set!P58+Oct!P58),IF(Config!$C$6=11,SUM(+Ene!P58+Feb!P58+Mar!P58+Abr!P58+May!P58+Jun!P58+Jul!P58+Ago!P58+Set!P58+Oct!P58+Nov!P58),IF(Config!$C$6=12,SUM(+Ene!P58+Feb!P58+Mar!P58+Abr!P58+May!P58+Jun!P58+Jul!P58+Ago!P58+Set!P58+Oct!P58+Nov!P58+Dic!P58)))))))))))))</f>
        <v>0</v>
      </c>
      <c r="Q58" s="360">
        <f>IF(Config!$C$6=1,SUM(+Ene!Q58),IF(Config!$C$6=2,SUM(+Ene!Q58+Feb!Q58),IF(Config!$C$6=3,SUM(+Ene!Q58+Feb!Q58+Mar!Q58),IF(Config!$C$6=4,SUM(+Ene!Q58+Feb!Q58+Mar!Q58+Abr!Q58),IF(Config!$C$6=5,SUM(Ene!Q58+Feb!Q58+Mar!Q58+Abr!Q58+May!Q58),IF(Config!$C$6=6,SUM(+Ene!Q58+Feb!Q58+Mar!Q58+Abr!Q58+May!Q58+Jun!Q58),IF(Config!$C$6=7,SUM(Ene!Q58+Feb!Q58+Mar!Q58+Abr!Q58+May!Q58+Jun!Q58+Jul!Q58),IF(Config!$C$6=8,SUM(+Ene!Q58+Feb!Q58+Mar!Q58+Abr!Q58+May!Q58+Jun!Q58+Jul!Q58+Ago!Q58),IF(Config!$C$6=9,SUM(+Ene!Q58+Feb!Q58+Mar!Q58+Abr!Q58+May!Q58+Jun!Q58+Jul!Q58+Ago!Q58+Set!Q58),IF(Config!$C$6=10,SUM(+Ene!Q58+Feb!Q58+Mar!Q58+Abr!Q58+May!Q58+Jun!Q58+Jul!Q58+Ago!Q58+Set!Q58+Oct!Q58),IF(Config!$C$6=11,SUM(+Ene!Q58+Feb!Q58+Mar!Q58+Abr!Q58+May!Q58+Jun!Q58+Jul!Q58+Ago!Q58+Set!Q58+Oct!Q58+Nov!Q58),IF(Config!$C$6=12,SUM(+Ene!Q58+Feb!Q58+Mar!Q58+Abr!Q58+May!Q58+Jun!Q58+Jul!Q58+Ago!Q58+Set!Q58+Oct!Q58+Nov!Q58+Dic!Q58)))))))))))))</f>
        <v>0</v>
      </c>
      <c r="R58" s="360">
        <f>IF(Config!$C$6=1,SUM(+Ene!R58),IF(Config!$C$6=2,SUM(+Ene!R58+Feb!R58),IF(Config!$C$6=3,SUM(+Ene!R58+Feb!R58+Mar!R58),IF(Config!$C$6=4,SUM(+Ene!R58+Feb!R58+Mar!R58+Abr!R58),IF(Config!$C$6=5,SUM(Ene!R58+Feb!R58+Mar!R58+Abr!R58+May!R58),IF(Config!$C$6=6,SUM(+Ene!R58+Feb!R58+Mar!R58+Abr!R58+May!R58+Jun!R58),IF(Config!$C$6=7,SUM(Ene!R58+Feb!R58+Mar!R58+Abr!R58+May!R58+Jun!R58+Jul!R58),IF(Config!$C$6=8,SUM(+Ene!R58+Feb!R58+Mar!R58+Abr!R58+May!R58+Jun!R58+Jul!R58+Ago!R58),IF(Config!$C$6=9,SUM(+Ene!R58+Feb!R58+Mar!R58+Abr!R58+May!R58+Jun!R58+Jul!R58+Ago!R58+Set!R58),IF(Config!$C$6=10,SUM(+Ene!R58+Feb!R58+Mar!R58+Abr!R58+May!R58+Jun!R58+Jul!R58+Ago!R58+Set!R58+Oct!R58),IF(Config!$C$6=11,SUM(+Ene!R58+Feb!R58+Mar!R58+Abr!R58+May!R58+Jun!R58+Jul!R58+Ago!R58+Set!R58+Oct!R58+Nov!R58),IF(Config!$C$6=12,SUM(+Ene!R58+Feb!R58+Mar!R58+Abr!R58+May!R58+Jun!R58+Jul!R58+Ago!R58+Set!R58+Oct!R58+Nov!R58+Dic!R58)))))))))))))</f>
        <v>0</v>
      </c>
      <c r="S58" s="360">
        <f>IF(Config!$C$6=1,SUM(+Ene!S58),IF(Config!$C$6=2,SUM(+Ene!S58+Feb!S58),IF(Config!$C$6=3,SUM(+Ene!S58+Feb!S58+Mar!S58),IF(Config!$C$6=4,SUM(+Ene!S58+Feb!S58+Mar!S58+Abr!S58),IF(Config!$C$6=5,SUM(Ene!S58+Feb!S58+Mar!S58+Abr!S58+May!S58),IF(Config!$C$6=6,SUM(+Ene!S58+Feb!S58+Mar!S58+Abr!S58+May!S58+Jun!S58),IF(Config!$C$6=7,SUM(Ene!S58+Feb!S58+Mar!S58+Abr!S58+May!S58+Jun!S58+Jul!S58),IF(Config!$C$6=8,SUM(+Ene!S58+Feb!S58+Mar!S58+Abr!S58+May!S58+Jun!S58+Jul!S58+Ago!S58),IF(Config!$C$6=9,SUM(+Ene!S58+Feb!S58+Mar!S58+Abr!S58+May!S58+Jun!S58+Jul!S58+Ago!S58+Set!S58),IF(Config!$C$6=10,SUM(+Ene!S58+Feb!S58+Mar!S58+Abr!S58+May!S58+Jun!S58+Jul!S58+Ago!S58+Set!S58+Oct!S58),IF(Config!$C$6=11,SUM(+Ene!S58+Feb!S58+Mar!S58+Abr!S58+May!S58+Jun!S58+Jul!S58+Ago!S58+Set!S58+Oct!S58+Nov!S58),IF(Config!$C$6=12,SUM(+Ene!S58+Feb!S58+Mar!S58+Abr!S58+May!S58+Jun!S58+Jul!S58+Ago!S58+Set!S58+Oct!S58+Nov!S58+Dic!S58)))))))))))))</f>
        <v>0</v>
      </c>
      <c r="T58" s="360">
        <f>IF(Config!$C$6=1,SUM(+Ene!T58),IF(Config!$C$6=2,SUM(+Ene!T58+Feb!T58),IF(Config!$C$6=3,SUM(+Ene!T58+Feb!T58+Mar!T58),IF(Config!$C$6=4,SUM(+Ene!T58+Feb!T58+Mar!T58+Abr!T58),IF(Config!$C$6=5,SUM(Ene!T58+Feb!T58+Mar!T58+Abr!T58+May!T58),IF(Config!$C$6=6,SUM(+Ene!T58+Feb!T58+Mar!T58+Abr!T58+May!T58+Jun!T58),IF(Config!$C$6=7,SUM(Ene!T58+Feb!T58+Mar!T58+Abr!T58+May!T58+Jun!T58+Jul!T58),IF(Config!$C$6=8,SUM(+Ene!T58+Feb!T58+Mar!T58+Abr!T58+May!T58+Jun!T58+Jul!T58+Ago!T58),IF(Config!$C$6=9,SUM(+Ene!T58+Feb!T58+Mar!T58+Abr!T58+May!T58+Jun!T58+Jul!T58+Ago!T58+Set!T58),IF(Config!$C$6=10,SUM(+Ene!T58+Feb!T58+Mar!T58+Abr!T58+May!T58+Jun!T58+Jul!T58+Ago!T58+Set!T58+Oct!T58),IF(Config!$C$6=11,SUM(+Ene!T58+Feb!T58+Mar!T58+Abr!T58+May!T58+Jun!T58+Jul!T58+Ago!T58+Set!T58+Oct!T58+Nov!T58),IF(Config!$C$6=12,SUM(+Ene!T58+Feb!T58+Mar!T58+Abr!T58+May!T58+Jun!T58+Jul!T58+Ago!T58+Set!T58+Oct!T58+Nov!T58+Dic!T58)))))))))))))</f>
        <v>0</v>
      </c>
      <c r="U58" s="360">
        <f>IF(Config!$C$6=1,SUM(+Ene!U58),IF(Config!$C$6=2,SUM(+Ene!U58+Feb!U58),IF(Config!$C$6=3,SUM(+Ene!U58+Feb!U58+Mar!U58),IF(Config!$C$6=4,SUM(+Ene!U58+Feb!U58+Mar!U58+Abr!U58),IF(Config!$C$6=5,SUM(Ene!U58+Feb!U58+Mar!U58+Abr!U58+May!U58),IF(Config!$C$6=6,SUM(+Ene!U58+Feb!U58+Mar!U58+Abr!U58+May!U58+Jun!U58),IF(Config!$C$6=7,SUM(Ene!U58+Feb!U58+Mar!U58+Abr!U58+May!U58+Jun!U58+Jul!U58),IF(Config!$C$6=8,SUM(+Ene!U58+Feb!U58+Mar!U58+Abr!U58+May!U58+Jun!U58+Jul!U58+Ago!U58),IF(Config!$C$6=9,SUM(+Ene!U58+Feb!U58+Mar!U58+Abr!U58+May!U58+Jun!U58+Jul!U58+Ago!U58+Set!U58),IF(Config!$C$6=10,SUM(+Ene!U58+Feb!U58+Mar!U58+Abr!U58+May!U58+Jun!U58+Jul!U58+Ago!U58+Set!U58+Oct!U58),IF(Config!$C$6=11,SUM(+Ene!U58+Feb!U58+Mar!U58+Abr!U58+May!U58+Jun!U58+Jul!U58+Ago!U58+Set!U58+Oct!U58+Nov!U58),IF(Config!$C$6=12,SUM(+Ene!U58+Feb!U58+Mar!U58+Abr!U58+May!U58+Jun!U58+Jul!U58+Ago!U58+Set!U58+Oct!U58+Nov!U58+Dic!U58)))))))))))))</f>
        <v>0</v>
      </c>
      <c r="V58" s="360">
        <f>IF(Config!$C$6=1,SUM(+Ene!V58),IF(Config!$C$6=2,SUM(+Ene!V58+Feb!V58),IF(Config!$C$6=3,SUM(+Ene!V58+Feb!V58+Mar!V58),IF(Config!$C$6=4,SUM(+Ene!V58+Feb!V58+Mar!V58+Abr!V58),IF(Config!$C$6=5,SUM(Ene!V58+Feb!V58+Mar!V58+Abr!V58+May!V58),IF(Config!$C$6=6,SUM(+Ene!V58+Feb!V58+Mar!V58+Abr!V58+May!V58+Jun!V58),IF(Config!$C$6=7,SUM(Ene!V58+Feb!V58+Mar!V58+Abr!V58+May!V58+Jun!V58+Jul!V58),IF(Config!$C$6=8,SUM(+Ene!V58+Feb!V58+Mar!V58+Abr!V58+May!V58+Jun!V58+Jul!V58+Ago!V58),IF(Config!$C$6=9,SUM(+Ene!V58+Feb!V58+Mar!V58+Abr!V58+May!V58+Jun!V58+Jul!V58+Ago!V58+Set!V58),IF(Config!$C$6=10,SUM(+Ene!V58+Feb!V58+Mar!V58+Abr!V58+May!V58+Jun!V58+Jul!V58+Ago!V58+Set!V58+Oct!V58),IF(Config!$C$6=11,SUM(+Ene!V58+Feb!V58+Mar!V58+Abr!V58+May!V58+Jun!V58+Jul!V58+Ago!V58+Set!V58+Oct!V58+Nov!V58),IF(Config!$C$6=12,SUM(+Ene!V58+Feb!V58+Mar!V58+Abr!V58+May!V58+Jun!V58+Jul!V58+Ago!V58+Set!V58+Oct!V58+Nov!V58+Dic!V58)))))))))))))</f>
        <v>0</v>
      </c>
      <c r="W58" s="360">
        <f>IF(Config!$C$6=1,SUM(+Ene!W58),IF(Config!$C$6=2,SUM(+Ene!W58+Feb!W58),IF(Config!$C$6=3,SUM(+Ene!W58+Feb!W58+Mar!W58),IF(Config!$C$6=4,SUM(+Ene!W58+Feb!W58+Mar!W58+Abr!W58),IF(Config!$C$6=5,SUM(Ene!W58+Feb!W58+Mar!W58+Abr!W58+May!W58),IF(Config!$C$6=6,SUM(+Ene!W58+Feb!W58+Mar!W58+Abr!W58+May!W58+Jun!W58),IF(Config!$C$6=7,SUM(Ene!W58+Feb!W58+Mar!W58+Abr!W58+May!W58+Jun!W58+Jul!W58),IF(Config!$C$6=8,SUM(+Ene!W58+Feb!W58+Mar!W58+Abr!W58+May!W58+Jun!W58+Jul!W58+Ago!W58),IF(Config!$C$6=9,SUM(+Ene!W58+Feb!W58+Mar!W58+Abr!W58+May!W58+Jun!W58+Jul!W58+Ago!W58+Set!W58),IF(Config!$C$6=10,SUM(+Ene!W58+Feb!W58+Mar!W58+Abr!W58+May!W58+Jun!W58+Jul!W58+Ago!W58+Set!W58+Oct!W58),IF(Config!$C$6=11,SUM(+Ene!W58+Feb!W58+Mar!W58+Abr!W58+May!W58+Jun!W58+Jul!W58+Ago!W58+Set!W58+Oct!W58+Nov!W58),IF(Config!$C$6=12,SUM(+Ene!W58+Feb!W58+Mar!W58+Abr!W58+May!W58+Jun!W58+Jul!W58+Ago!W58+Set!W58+Oct!W58+Nov!W58+Dic!W58)))))))))))))</f>
        <v>0</v>
      </c>
      <c r="X58" s="360">
        <f>IF(Config!$C$6=1,SUM(+Ene!X58),IF(Config!$C$6=2,SUM(+Ene!X58+Feb!X58),IF(Config!$C$6=3,SUM(+Ene!X58+Feb!X58+Mar!X58),IF(Config!$C$6=4,SUM(+Ene!X58+Feb!X58+Mar!X58+Abr!X58),IF(Config!$C$6=5,SUM(Ene!X58+Feb!X58+Mar!X58+Abr!X58+May!X58),IF(Config!$C$6=6,SUM(+Ene!X58+Feb!X58+Mar!X58+Abr!X58+May!X58+Jun!X58),IF(Config!$C$6=7,SUM(Ene!X58+Feb!X58+Mar!X58+Abr!X58+May!X58+Jun!X58+Jul!X58),IF(Config!$C$6=8,SUM(+Ene!X58+Feb!X58+Mar!X58+Abr!X58+May!X58+Jun!X58+Jul!X58+Ago!X58),IF(Config!$C$6=9,SUM(+Ene!X58+Feb!X58+Mar!X58+Abr!X58+May!X58+Jun!X58+Jul!X58+Ago!X58+Set!X58),IF(Config!$C$6=10,SUM(+Ene!X58+Feb!X58+Mar!X58+Abr!X58+May!X58+Jun!X58+Jul!X58+Ago!X58+Set!X58+Oct!X58),IF(Config!$C$6=11,SUM(+Ene!X58+Feb!X58+Mar!X58+Abr!X58+May!X58+Jun!X58+Jul!X58+Ago!X58+Set!X58+Oct!X58+Nov!X58),IF(Config!$C$6=12,SUM(+Ene!X58+Feb!X58+Mar!X58+Abr!X58+May!X58+Jun!X58+Jul!X58+Ago!X58+Set!X58+Oct!X58+Nov!X58+Dic!X58)))))))))))))</f>
        <v>0</v>
      </c>
      <c r="Y58" s="360">
        <f>IF(Config!$C$6=1,SUM(+Ene!Y58),IF(Config!$C$6=2,SUM(+Ene!Y58+Feb!Y58),IF(Config!$C$6=3,SUM(+Ene!Y58+Feb!Y58+Mar!Y58),IF(Config!$C$6=4,SUM(+Ene!Y58+Feb!Y58+Mar!Y58+Abr!Y58),IF(Config!$C$6=5,SUM(Ene!Y58+Feb!Y58+Mar!Y58+Abr!Y58+May!Y58),IF(Config!$C$6=6,SUM(+Ene!Y58+Feb!Y58+Mar!Y58+Abr!Y58+May!Y58+Jun!Y58),IF(Config!$C$6=7,SUM(Ene!Y58+Feb!Y58+Mar!Y58+Abr!Y58+May!Y58+Jun!Y58+Jul!Y58),IF(Config!$C$6=8,SUM(+Ene!Y58+Feb!Y58+Mar!Y58+Abr!Y58+May!Y58+Jun!Y58+Jul!Y58+Ago!Y58),IF(Config!$C$6=9,SUM(+Ene!Y58+Feb!Y58+Mar!Y58+Abr!Y58+May!Y58+Jun!Y58+Jul!Y58+Ago!Y58+Set!Y58),IF(Config!$C$6=10,SUM(+Ene!Y58+Feb!Y58+Mar!Y58+Abr!Y58+May!Y58+Jun!Y58+Jul!Y58+Ago!Y58+Set!Y58+Oct!Y58),IF(Config!$C$6=11,SUM(+Ene!Y58+Feb!Y58+Mar!Y58+Abr!Y58+May!Y58+Jun!Y58+Jul!Y58+Ago!Y58+Set!Y58+Oct!Y58+Nov!Y58),IF(Config!$C$6=12,SUM(+Ene!Y58+Feb!Y58+Mar!Y58+Abr!Y58+May!Y58+Jun!Y58+Jul!Y58+Ago!Y58+Set!Y58+Oct!Y58+Nov!Y58+Dic!Y58)))))))))))))</f>
        <v>0</v>
      </c>
      <c r="Z58" s="360">
        <f>IF(Config!$C$6=1,SUM(+Ene!Z58),IF(Config!$C$6=2,SUM(+Ene!Z58+Feb!Z58),IF(Config!$C$6=3,SUM(+Ene!Z58+Feb!Z58+Mar!Z58),IF(Config!$C$6=4,SUM(+Ene!Z58+Feb!Z58+Mar!Z58+Abr!Z58),IF(Config!$C$6=5,SUM(Ene!Z58+Feb!Z58+Mar!Z58+Abr!Z58+May!Z58),IF(Config!$C$6=6,SUM(+Ene!Z58+Feb!Z58+Mar!Z58+Abr!Z58+May!Z58+Jun!Z58),IF(Config!$C$6=7,SUM(Ene!Z58+Feb!Z58+Mar!Z58+Abr!Z58+May!Z58+Jun!Z58+Jul!Z58),IF(Config!$C$6=8,SUM(+Ene!Z58+Feb!Z58+Mar!Z58+Abr!Z58+May!Z58+Jun!Z58+Jul!Z58+Ago!Z58),IF(Config!$C$6=9,SUM(+Ene!Z58+Feb!Z58+Mar!Z58+Abr!Z58+May!Z58+Jun!Z58+Jul!Z58+Ago!Z58+Set!Z58),IF(Config!$C$6=10,SUM(+Ene!Z58+Feb!Z58+Mar!Z58+Abr!Z58+May!Z58+Jun!Z58+Jul!Z58+Ago!Z58+Set!Z58+Oct!Z58),IF(Config!$C$6=11,SUM(+Ene!Z58+Feb!Z58+Mar!Z58+Abr!Z58+May!Z58+Jun!Z58+Jul!Z58+Ago!Z58+Set!Z58+Oct!Z58+Nov!Z58),IF(Config!$C$6=12,SUM(+Ene!Z58+Feb!Z58+Mar!Z58+Abr!Z58+May!Z58+Jun!Z58+Jul!Z58+Ago!Z58+Set!Z58+Oct!Z58+Nov!Z58+Dic!Z58)))))))))))))</f>
        <v>0</v>
      </c>
      <c r="AA58" s="360">
        <f>IF(Config!$C$6=1,SUM(+Ene!AA58),IF(Config!$C$6=2,SUM(+Ene!AA58+Feb!AA58),IF(Config!$C$6=3,SUM(+Ene!AA58+Feb!AA58+Mar!AA58),IF(Config!$C$6=4,SUM(+Ene!AA58+Feb!AA58+Mar!AA58+Abr!AA58),IF(Config!$C$6=5,SUM(Ene!AA58+Feb!AA58+Mar!AA58+Abr!AA58+May!AA58),IF(Config!$C$6=6,SUM(+Ene!AA58+Feb!AA58+Mar!AA58+Abr!AA58+May!AA58+Jun!AA58),IF(Config!$C$6=7,SUM(Ene!AA58+Feb!AA58+Mar!AA58+Abr!AA58+May!AA58+Jun!AA58+Jul!AA58),IF(Config!$C$6=8,SUM(+Ene!AA58+Feb!AA58+Mar!AA58+Abr!AA58+May!AA58+Jun!AA58+Jul!AA58+Ago!AA58),IF(Config!$C$6=9,SUM(+Ene!AA58+Feb!AA58+Mar!AA58+Abr!AA58+May!AA58+Jun!AA58+Jul!AA58+Ago!AA58+Set!AA58),IF(Config!$C$6=10,SUM(+Ene!AA58+Feb!AA58+Mar!AA58+Abr!AA58+May!AA58+Jun!AA58+Jul!AA58+Ago!AA58+Set!AA58+Oct!AA58),IF(Config!$C$6=11,SUM(+Ene!AA58+Feb!AA58+Mar!AA58+Abr!AA58+May!AA58+Jun!AA58+Jul!AA58+Ago!AA58+Set!AA58+Oct!AA58+Nov!AA58),IF(Config!$C$6=12,SUM(+Ene!AA58+Feb!AA58+Mar!AA58+Abr!AA58+May!AA58+Jun!AA58+Jul!AA58+Ago!AA58+Set!AA58+Oct!AA58+Nov!AA58+Dic!AA58)))))))))))))</f>
        <v>0</v>
      </c>
      <c r="AB58" s="360">
        <f>IF(Config!$C$6=1,SUM(+Ene!AB58),IF(Config!$C$6=2,SUM(+Ene!AB58+Feb!AB58),IF(Config!$C$6=3,SUM(+Ene!AB58+Feb!AB58+Mar!AB58),IF(Config!$C$6=4,SUM(+Ene!AB58+Feb!AB58+Mar!AB58+Abr!AB58),IF(Config!$C$6=5,SUM(Ene!AB58+Feb!AB58+Mar!AB58+Abr!AB58+May!AB58),IF(Config!$C$6=6,SUM(+Ene!AB58+Feb!AB58+Mar!AB58+Abr!AB58+May!AB58+Jun!AB58),IF(Config!$C$6=7,SUM(Ene!AB58+Feb!AB58+Mar!AB58+Abr!AB58+May!AB58+Jun!AB58+Jul!AB58),IF(Config!$C$6=8,SUM(+Ene!AB58+Feb!AB58+Mar!AB58+Abr!AB58+May!AB58+Jun!AB58+Jul!AB58+Ago!AB58),IF(Config!$C$6=9,SUM(+Ene!AB58+Feb!AB58+Mar!AB58+Abr!AB58+May!AB58+Jun!AB58+Jul!AB58+Ago!AB58+Set!AB58),IF(Config!$C$6=10,SUM(+Ene!AB58+Feb!AB58+Mar!AB58+Abr!AB58+May!AB58+Jun!AB58+Jul!AB58+Ago!AB58+Set!AB58+Oct!AB58),IF(Config!$C$6=11,SUM(+Ene!AB58+Feb!AB58+Mar!AB58+Abr!AB58+May!AB58+Jun!AB58+Jul!AB58+Ago!AB58+Set!AB58+Oct!AB58+Nov!AB58),IF(Config!$C$6=12,SUM(+Ene!AB58+Feb!AB58+Mar!AB58+Abr!AB58+May!AB58+Jun!AB58+Jul!AB58+Ago!AB58+Set!AB58+Oct!AB58+Nov!AB58+Dic!AB58)))))))))))))</f>
        <v>0</v>
      </c>
      <c r="AC58" s="360">
        <f>IF(Config!$C$6=1,SUM(+Ene!AC58),IF(Config!$C$6=2,SUM(+Ene!AC58+Feb!AC58),IF(Config!$C$6=3,SUM(+Ene!AC58+Feb!AC58+Mar!AC58),IF(Config!$C$6=4,SUM(+Ene!AC58+Feb!AC58+Mar!AC58+Abr!AC58),IF(Config!$C$6=5,SUM(Ene!AC58+Feb!AC58+Mar!AC58+Abr!AC58+May!AC58),IF(Config!$C$6=6,SUM(+Ene!AC58+Feb!AC58+Mar!AC58+Abr!AC58+May!AC58+Jun!AC58),IF(Config!$C$6=7,SUM(Ene!AC58+Feb!AC58+Mar!AC58+Abr!AC58+May!AC58+Jun!AC58+Jul!AC58),IF(Config!$C$6=8,SUM(+Ene!AC58+Feb!AC58+Mar!AC58+Abr!AC58+May!AC58+Jun!AC58+Jul!AC58+Ago!AC58),IF(Config!$C$6=9,SUM(+Ene!AC58+Feb!AC58+Mar!AC58+Abr!AC58+May!AC58+Jun!AC58+Jul!AC58+Ago!AC58+Set!AC58),IF(Config!$C$6=10,SUM(+Ene!AC58+Feb!AC58+Mar!AC58+Abr!AC58+May!AC58+Jun!AC58+Jul!AC58+Ago!AC58+Set!AC58+Oct!AC58),IF(Config!$C$6=11,SUM(+Ene!AC58+Feb!AC58+Mar!AC58+Abr!AC58+May!AC58+Jun!AC58+Jul!AC58+Ago!AC58+Set!AC58+Oct!AC58+Nov!AC58),IF(Config!$C$6=12,SUM(+Ene!AC58+Feb!AC58+Mar!AC58+Abr!AC58+May!AC58+Jun!AC58+Jul!AC58+Ago!AC58+Set!AC58+Oct!AC58+Nov!AC58+Dic!AC58)))))))))))))</f>
        <v>0</v>
      </c>
      <c r="AD58" s="360">
        <f>IF(Config!$C$6=1,SUM(+Ene!AD58),IF(Config!$C$6=2,SUM(+Ene!AD58+Feb!AD58),IF(Config!$C$6=3,SUM(+Ene!AD58+Feb!AD58+Mar!AD58),IF(Config!$C$6=4,SUM(+Ene!AD58+Feb!AD58+Mar!AD58+Abr!AD58),IF(Config!$C$6=5,SUM(Ene!AD58+Feb!AD58+Mar!AD58+Abr!AD58+May!AD58),IF(Config!$C$6=6,SUM(+Ene!AD58+Feb!AD58+Mar!AD58+Abr!AD58+May!AD58+Jun!AD58),IF(Config!$C$6=7,SUM(Ene!AD58+Feb!AD58+Mar!AD58+Abr!AD58+May!AD58+Jun!AD58+Jul!AD58),IF(Config!$C$6=8,SUM(+Ene!AD58+Feb!AD58+Mar!AD58+Abr!AD58+May!AD58+Jun!AD58+Jul!AD58+Ago!AD58),IF(Config!$C$6=9,SUM(+Ene!AD58+Feb!AD58+Mar!AD58+Abr!AD58+May!AD58+Jun!AD58+Jul!AD58+Ago!AD58+Set!AD58),IF(Config!$C$6=10,SUM(+Ene!AD58+Feb!AD58+Mar!AD58+Abr!AD58+May!AD58+Jun!AD58+Jul!AD58+Ago!AD58+Set!AD58+Oct!AD58),IF(Config!$C$6=11,SUM(+Ene!AD58+Feb!AD58+Mar!AD58+Abr!AD58+May!AD58+Jun!AD58+Jul!AD58+Ago!AD58+Set!AD58+Oct!AD58+Nov!AD58),IF(Config!$C$6=12,SUM(+Ene!AD58+Feb!AD58+Mar!AD58+Abr!AD58+May!AD58+Jun!AD58+Jul!AD58+Ago!AD58+Set!AD58+Oct!AD58+Nov!AD58+Dic!AD58)))))))))))))</f>
        <v>0</v>
      </c>
      <c r="AE58" s="360">
        <f>IF(Config!$C$6=1,SUM(+Ene!AE58),IF(Config!$C$6=2,SUM(+Ene!AE58+Feb!AE58),IF(Config!$C$6=3,SUM(+Ene!AE58+Feb!AE58+Mar!AE58),IF(Config!$C$6=4,SUM(+Ene!AE58+Feb!AE58+Mar!AE58+Abr!AE58),IF(Config!$C$6=5,SUM(Ene!AE58+Feb!AE58+Mar!AE58+Abr!AE58+May!AE58),IF(Config!$C$6=6,SUM(+Ene!AE58+Feb!AE58+Mar!AE58+Abr!AE58+May!AE58+Jun!AE58),IF(Config!$C$6=7,SUM(Ene!AE58+Feb!AE58+Mar!AE58+Abr!AE58+May!AE58+Jun!AE58+Jul!AE58),IF(Config!$C$6=8,SUM(+Ene!AE58+Feb!AE58+Mar!AE58+Abr!AE58+May!AE58+Jun!AE58+Jul!AE58+Ago!AE58),IF(Config!$C$6=9,SUM(+Ene!AE58+Feb!AE58+Mar!AE58+Abr!AE58+May!AE58+Jun!AE58+Jul!AE58+Ago!AE58+Set!AE58),IF(Config!$C$6=10,SUM(+Ene!AE58+Feb!AE58+Mar!AE58+Abr!AE58+May!AE58+Jun!AE58+Jul!AE58+Ago!AE58+Set!AE58+Oct!AE58),IF(Config!$C$6=11,SUM(+Ene!AE58+Feb!AE58+Mar!AE58+Abr!AE58+May!AE58+Jun!AE58+Jul!AE58+Ago!AE58+Set!AE58+Oct!AE58+Nov!AE58),IF(Config!$C$6=12,SUM(+Ene!AE58+Feb!AE58+Mar!AE58+Abr!AE58+May!AE58+Jun!AE58+Jul!AE58+Ago!AE58+Set!AE58+Oct!AE58+Nov!AE58+Dic!AE58)))))))))))))</f>
        <v>0</v>
      </c>
      <c r="AF58" s="360">
        <f>IF(Config!$C$6=1,SUM(+Ene!AF58),IF(Config!$C$6=2,SUM(+Ene!AF58+Feb!AF58),IF(Config!$C$6=3,SUM(+Ene!AF58+Feb!AF58+Mar!AF58),IF(Config!$C$6=4,SUM(+Ene!AF58+Feb!AF58+Mar!AF58+Abr!AF58),IF(Config!$C$6=5,SUM(Ene!AF58+Feb!AF58+Mar!AF58+Abr!AF58+May!AF58),IF(Config!$C$6=6,SUM(+Ene!AF58+Feb!AF58+Mar!AF58+Abr!AF58+May!AF58+Jun!AF58),IF(Config!$C$6=7,SUM(Ene!AF58+Feb!AF58+Mar!AF58+Abr!AF58+May!AF58+Jun!AF58+Jul!AF58),IF(Config!$C$6=8,SUM(+Ene!AF58+Feb!AF58+Mar!AF58+Abr!AF58+May!AF58+Jun!AF58+Jul!AF58+Ago!AF58),IF(Config!$C$6=9,SUM(+Ene!AF58+Feb!AF58+Mar!AF58+Abr!AF58+May!AF58+Jun!AF58+Jul!AF58+Ago!AF58+Set!AF58),IF(Config!$C$6=10,SUM(+Ene!AF58+Feb!AF58+Mar!AF58+Abr!AF58+May!AF58+Jun!AF58+Jul!AF58+Ago!AF58+Set!AF58+Oct!AF58),IF(Config!$C$6=11,SUM(+Ene!AF58+Feb!AF58+Mar!AF58+Abr!AF58+May!AF58+Jun!AF58+Jul!AF58+Ago!AF58+Set!AF58+Oct!AF58+Nov!AF58),IF(Config!$C$6=12,SUM(+Ene!AF58+Feb!AF58+Mar!AF58+Abr!AF58+May!AF58+Jun!AF58+Jul!AF58+Ago!AF58+Set!AF58+Oct!AF58+Nov!AF58+Dic!AF58)))))))))))))</f>
        <v>0</v>
      </c>
      <c r="AG58" s="360">
        <f>IF(Config!$C$6=1,SUM(+Ene!AG58),IF(Config!$C$6=2,SUM(+Ene!AG58+Feb!AG58),IF(Config!$C$6=3,SUM(+Ene!AG58+Feb!AG58+Mar!AG58),IF(Config!$C$6=4,SUM(+Ene!AG58+Feb!AG58+Mar!AG58+Abr!AG58),IF(Config!$C$6=5,SUM(Ene!AG58+Feb!AG58+Mar!AG58+Abr!AG58+May!AG58),IF(Config!$C$6=6,SUM(+Ene!AG58+Feb!AG58+Mar!AG58+Abr!AG58+May!AG58+Jun!AG58),IF(Config!$C$6=7,SUM(Ene!AG58+Feb!AG58+Mar!AG58+Abr!AG58+May!AG58+Jun!AG58+Jul!AG58),IF(Config!$C$6=8,SUM(+Ene!AG58+Feb!AG58+Mar!AG58+Abr!AG58+May!AG58+Jun!AG58+Jul!AG58+Ago!AG58),IF(Config!$C$6=9,SUM(+Ene!AG58+Feb!AG58+Mar!AG58+Abr!AG58+May!AG58+Jun!AG58+Jul!AG58+Ago!AG58+Set!AG58),IF(Config!$C$6=10,SUM(+Ene!AG58+Feb!AG58+Mar!AG58+Abr!AG58+May!AG58+Jun!AG58+Jul!AG58+Ago!AG58+Set!AG58+Oct!AG58),IF(Config!$C$6=11,SUM(+Ene!AG58+Feb!AG58+Mar!AG58+Abr!AG58+May!AG58+Jun!AG58+Jul!AG58+Ago!AG58+Set!AG58+Oct!AG58+Nov!AG58),IF(Config!$C$6=12,SUM(+Ene!AG58+Feb!AG58+Mar!AG58+Abr!AG58+May!AG58+Jun!AG58+Jul!AG58+Ago!AG58+Set!AG58+Oct!AG58+Nov!AG58+Dic!AG58)))))))))))))</f>
        <v>0</v>
      </c>
      <c r="AH58" s="360">
        <f>IF(Config!$C$6=1,SUM(+Ene!AH58),IF(Config!$C$6=2,SUM(+Ene!AH58+Feb!AH58),IF(Config!$C$6=3,SUM(+Ene!AH58+Feb!AH58+Mar!AH58),IF(Config!$C$6=4,SUM(+Ene!AH58+Feb!AH58+Mar!AH58+Abr!AH58),IF(Config!$C$6=5,SUM(Ene!AH58+Feb!AH58+Mar!AH58+Abr!AH58+May!AH58),IF(Config!$C$6=6,SUM(+Ene!AH58+Feb!AH58+Mar!AH58+Abr!AH58+May!AH58+Jun!AH58),IF(Config!$C$6=7,SUM(Ene!AH58+Feb!AH58+Mar!AH58+Abr!AH58+May!AH58+Jun!AH58+Jul!AH58),IF(Config!$C$6=8,SUM(+Ene!AH58+Feb!AH58+Mar!AH58+Abr!AH58+May!AH58+Jun!AH58+Jul!AH58+Ago!AH58),IF(Config!$C$6=9,SUM(+Ene!AH58+Feb!AH58+Mar!AH58+Abr!AH58+May!AH58+Jun!AH58+Jul!AH58+Ago!AH58+Set!AH58),IF(Config!$C$6=10,SUM(+Ene!AH58+Feb!AH58+Mar!AH58+Abr!AH58+May!AH58+Jun!AH58+Jul!AH58+Ago!AH58+Set!AH58+Oct!AH58),IF(Config!$C$6=11,SUM(+Ene!AH58+Feb!AH58+Mar!AH58+Abr!AH58+May!AH58+Jun!AH58+Jul!AH58+Ago!AH58+Set!AH58+Oct!AH58+Nov!AH58),IF(Config!$C$6=12,SUM(+Ene!AH58+Feb!AH58+Mar!AH58+Abr!AH58+May!AH58+Jun!AH58+Jul!AH58+Ago!AH58+Set!AH58+Oct!AH58+Nov!AH58+Dic!AH58)))))))))))))</f>
        <v>0</v>
      </c>
      <c r="AI58" s="360">
        <f>IF(Config!$C$6=1,SUM(+Ene!AI58),IF(Config!$C$6=2,SUM(+Ene!AI58+Feb!AI58),IF(Config!$C$6=3,SUM(+Ene!AI58+Feb!AI58+Mar!AI58),IF(Config!$C$6=4,SUM(+Ene!AI58+Feb!AI58+Mar!AI58+Abr!AI58),IF(Config!$C$6=5,SUM(Ene!AI58+Feb!AI58+Mar!AI58+Abr!AI58+May!AI58),IF(Config!$C$6=6,SUM(+Ene!AI58+Feb!AI58+Mar!AI58+Abr!AI58+May!AI58+Jun!AI58),IF(Config!$C$6=7,SUM(Ene!AI58+Feb!AI58+Mar!AI58+Abr!AI58+May!AI58+Jun!AI58+Jul!AI58),IF(Config!$C$6=8,SUM(+Ene!AI58+Feb!AI58+Mar!AI58+Abr!AI58+May!AI58+Jun!AI58+Jul!AI58+Ago!AI58),IF(Config!$C$6=9,SUM(+Ene!AI58+Feb!AI58+Mar!AI58+Abr!AI58+May!AI58+Jun!AI58+Jul!AI58+Ago!AI58+Set!AI58),IF(Config!$C$6=10,SUM(+Ene!AI58+Feb!AI58+Mar!AI58+Abr!AI58+May!AI58+Jun!AI58+Jul!AI58+Ago!AI58+Set!AI58+Oct!AI58),IF(Config!$C$6=11,SUM(+Ene!AI58+Feb!AI58+Mar!AI58+Abr!AI58+May!AI58+Jun!AI58+Jul!AI58+Ago!AI58+Set!AI58+Oct!AI58+Nov!AI58),IF(Config!$C$6=12,SUM(+Ene!AI58+Feb!AI58+Mar!AI58+Abr!AI58+May!AI58+Jun!AI58+Jul!AI58+Ago!AI58+Set!AI58+Oct!AI58+Nov!AI58+Dic!AI58)))))))))))))</f>
        <v>0</v>
      </c>
      <c r="AJ58" s="360">
        <f>IF(Config!$C$6=1,SUM(+Ene!AJ58),IF(Config!$C$6=2,SUM(+Ene!AJ58+Feb!AJ58),IF(Config!$C$6=3,SUM(+Ene!AJ58+Feb!AJ58+Mar!AJ58),IF(Config!$C$6=4,SUM(+Ene!AJ58+Feb!AJ58+Mar!AJ58+Abr!AJ58),IF(Config!$C$6=5,SUM(Ene!AJ58+Feb!AJ58+Mar!AJ58+Abr!AJ58+May!AJ58),IF(Config!$C$6=6,SUM(+Ene!AJ58+Feb!AJ58+Mar!AJ58+Abr!AJ58+May!AJ58+Jun!AJ58),IF(Config!$C$6=7,SUM(Ene!AJ58+Feb!AJ58+Mar!AJ58+Abr!AJ58+May!AJ58+Jun!AJ58+Jul!AJ58),IF(Config!$C$6=8,SUM(+Ene!AJ58+Feb!AJ58+Mar!AJ58+Abr!AJ58+May!AJ58+Jun!AJ58+Jul!AJ58+Ago!AJ58),IF(Config!$C$6=9,SUM(+Ene!AJ58+Feb!AJ58+Mar!AJ58+Abr!AJ58+May!AJ58+Jun!AJ58+Jul!AJ58+Ago!AJ58+Set!AJ58),IF(Config!$C$6=10,SUM(+Ene!AJ58+Feb!AJ58+Mar!AJ58+Abr!AJ58+May!AJ58+Jun!AJ58+Jul!AJ58+Ago!AJ58+Set!AJ58+Oct!AJ58),IF(Config!$C$6=11,SUM(+Ene!AJ58+Feb!AJ58+Mar!AJ58+Abr!AJ58+May!AJ58+Jun!AJ58+Jul!AJ58+Ago!AJ58+Set!AJ58+Oct!AJ58+Nov!AJ58),IF(Config!$C$6=12,SUM(+Ene!AJ58+Feb!AJ58+Mar!AJ58+Abr!AJ58+May!AJ58+Jun!AJ58+Jul!AJ58+Ago!AJ58+Set!AJ58+Oct!AJ58+Nov!AJ58+Dic!AJ58)))))))))))))</f>
        <v>0</v>
      </c>
      <c r="AK58" s="360">
        <f>IF(Config!$C$6=1,SUM(+Ene!AK58),IF(Config!$C$6=2,SUM(+Ene!AK58+Feb!AK58),IF(Config!$C$6=3,SUM(+Ene!AK58+Feb!AK58+Mar!AK58),IF(Config!$C$6=4,SUM(+Ene!AK58+Feb!AK58+Mar!AK58+Abr!AK58),IF(Config!$C$6=5,SUM(Ene!AK58+Feb!AK58+Mar!AK58+Abr!AK58+May!AK58),IF(Config!$C$6=6,SUM(+Ene!AK58+Feb!AK58+Mar!AK58+Abr!AK58+May!AK58+Jun!AK58),IF(Config!$C$6=7,SUM(Ene!AK58+Feb!AK58+Mar!AK58+Abr!AK58+May!AK58+Jun!AK58+Jul!AK58),IF(Config!$C$6=8,SUM(+Ene!AK58+Feb!AK58+Mar!AK58+Abr!AK58+May!AK58+Jun!AK58+Jul!AK58+Ago!AK58),IF(Config!$C$6=9,SUM(+Ene!AK58+Feb!AK58+Mar!AK58+Abr!AK58+May!AK58+Jun!AK58+Jul!AK58+Ago!AK58+Set!AK58),IF(Config!$C$6=10,SUM(+Ene!AK58+Feb!AK58+Mar!AK58+Abr!AK58+May!AK58+Jun!AK58+Jul!AK58+Ago!AK58+Set!AK58+Oct!AK58),IF(Config!$C$6=11,SUM(+Ene!AK58+Feb!AK58+Mar!AK58+Abr!AK58+May!AK58+Jun!AK58+Jul!AK58+Ago!AK58+Set!AK58+Oct!AK58+Nov!AK58),IF(Config!$C$6=12,SUM(+Ene!AK58+Feb!AK58+Mar!AK58+Abr!AK58+May!AK58+Jun!AK58+Jul!AK58+Ago!AK58+Set!AK58+Oct!AK58+Nov!AK58+Dic!AK58)))))))))))))</f>
        <v>0</v>
      </c>
      <c r="AL58" s="360">
        <f>IF(Config!$C$6=1,SUM(+Ene!AL58),IF(Config!$C$6=2,SUM(+Ene!AL58+Feb!AL58),IF(Config!$C$6=3,SUM(+Ene!AL58+Feb!AL58+Mar!AL58),IF(Config!$C$6=4,SUM(+Ene!AL58+Feb!AL58+Mar!AL58+Abr!AL58),IF(Config!$C$6=5,SUM(Ene!AL58+Feb!AL58+Mar!AL58+Abr!AL58+May!AL58),IF(Config!$C$6=6,SUM(+Ene!AL58+Feb!AL58+Mar!AL58+Abr!AL58+May!AL58+Jun!AL58),IF(Config!$C$6=7,SUM(Ene!AL58+Feb!AL58+Mar!AL58+Abr!AL58+May!AL58+Jun!AL58+Jul!AL58),IF(Config!$C$6=8,SUM(+Ene!AL58+Feb!AL58+Mar!AL58+Abr!AL58+May!AL58+Jun!AL58+Jul!AL58+Ago!AL58),IF(Config!$C$6=9,SUM(+Ene!AL58+Feb!AL58+Mar!AL58+Abr!AL58+May!AL58+Jun!AL58+Jul!AL58+Ago!AL58+Set!AL58),IF(Config!$C$6=10,SUM(+Ene!AL58+Feb!AL58+Mar!AL58+Abr!AL58+May!AL58+Jun!AL58+Jul!AL58+Ago!AL58+Set!AL58+Oct!AL58),IF(Config!$C$6=11,SUM(+Ene!AL58+Feb!AL58+Mar!AL58+Abr!AL58+May!AL58+Jun!AL58+Jul!AL58+Ago!AL58+Set!AL58+Oct!AL58+Nov!AL58),IF(Config!$C$6=12,SUM(+Ene!AL58+Feb!AL58+Mar!AL58+Abr!AL58+May!AL58+Jun!AL58+Jul!AL58+Ago!AL58+Set!AL58+Oct!AL58+Nov!AL58+Dic!AL58)))))))))))))</f>
        <v>0</v>
      </c>
      <c r="AM58" s="360">
        <f>IF(Config!$C$6=1,SUM(+Ene!AM58),IF(Config!$C$6=2,SUM(+Ene!AM58+Feb!AM58),IF(Config!$C$6=3,SUM(+Ene!AM58+Feb!AM58+Mar!AM58),IF(Config!$C$6=4,SUM(+Ene!AM58+Feb!AM58+Mar!AM58+Abr!AM58),IF(Config!$C$6=5,SUM(Ene!AM58+Feb!AM58+Mar!AM58+Abr!AM58+May!AM58),IF(Config!$C$6=6,SUM(+Ene!AM58+Feb!AM58+Mar!AM58+Abr!AM58+May!AM58+Jun!AM58),IF(Config!$C$6=7,SUM(Ene!AM58+Feb!AM58+Mar!AM58+Abr!AM58+May!AM58+Jun!AM58+Jul!AM58),IF(Config!$C$6=8,SUM(+Ene!AM58+Feb!AM58+Mar!AM58+Abr!AM58+May!AM58+Jun!AM58+Jul!AM58+Ago!AM58),IF(Config!$C$6=9,SUM(+Ene!AM58+Feb!AM58+Mar!AM58+Abr!AM58+May!AM58+Jun!AM58+Jul!AM58+Ago!AM58+Set!AM58),IF(Config!$C$6=10,SUM(+Ene!AM58+Feb!AM58+Mar!AM58+Abr!AM58+May!AM58+Jun!AM58+Jul!AM58+Ago!AM58+Set!AM58+Oct!AM58),IF(Config!$C$6=11,SUM(+Ene!AM58+Feb!AM58+Mar!AM58+Abr!AM58+May!AM58+Jun!AM58+Jul!AM58+Ago!AM58+Set!AM58+Oct!AM58+Nov!AM58),IF(Config!$C$6=12,SUM(+Ene!AM58+Feb!AM58+Mar!AM58+Abr!AM58+May!AM58+Jun!AM58+Jul!AM58+Ago!AM58+Set!AM58+Oct!AM58+Nov!AM58+Dic!AM58)))))))))))))</f>
        <v>0</v>
      </c>
      <c r="AN58" s="360">
        <f>IF(Config!$C$6=1,SUM(+Ene!AN58),IF(Config!$C$6=2,SUM(+Ene!AN58+Feb!AN58),IF(Config!$C$6=3,SUM(+Ene!AN58+Feb!AN58+Mar!AN58),IF(Config!$C$6=4,SUM(+Ene!AN58+Feb!AN58+Mar!AN58+Abr!AN58),IF(Config!$C$6=5,SUM(Ene!AN58+Feb!AN58+Mar!AN58+Abr!AN58+May!AN58),IF(Config!$C$6=6,SUM(+Ene!AN58+Feb!AN58+Mar!AN58+Abr!AN58+May!AN58+Jun!AN58),IF(Config!$C$6=7,SUM(Ene!AN58+Feb!AN58+Mar!AN58+Abr!AN58+May!AN58+Jun!AN58+Jul!AN58),IF(Config!$C$6=8,SUM(+Ene!AN58+Feb!AN58+Mar!AN58+Abr!AN58+May!AN58+Jun!AN58+Jul!AN58+Ago!AN58),IF(Config!$C$6=9,SUM(+Ene!AN58+Feb!AN58+Mar!AN58+Abr!AN58+May!AN58+Jun!AN58+Jul!AN58+Ago!AN58+Set!AN58),IF(Config!$C$6=10,SUM(+Ene!AN58+Feb!AN58+Mar!AN58+Abr!AN58+May!AN58+Jun!AN58+Jul!AN58+Ago!AN58+Set!AN58+Oct!AN58),IF(Config!$C$6=11,SUM(+Ene!AN58+Feb!AN58+Mar!AN58+Abr!AN58+May!AN58+Jun!AN58+Jul!AN58+Ago!AN58+Set!AN58+Oct!AN58+Nov!AN58),IF(Config!$C$6=12,SUM(+Ene!AN58+Feb!AN58+Mar!AN58+Abr!AN58+May!AN58+Jun!AN58+Jul!AN58+Ago!AN58+Set!AN58+Oct!AN58+Nov!AN58+Dic!AN58)))))))))))))</f>
        <v>0</v>
      </c>
      <c r="AO58" s="360">
        <f>IF(Config!$C$6=1,SUM(+Ene!AO58),IF(Config!$C$6=2,SUM(+Ene!AO58+Feb!AO58),IF(Config!$C$6=3,SUM(+Ene!AO58+Feb!AO58+Mar!AO58),IF(Config!$C$6=4,SUM(+Ene!AO58+Feb!AO58+Mar!AO58+Abr!AO58),IF(Config!$C$6=5,SUM(Ene!AO58+Feb!AO58+Mar!AO58+Abr!AO58+May!AO58),IF(Config!$C$6=6,SUM(+Ene!AO58+Feb!AO58+Mar!AO58+Abr!AO58+May!AO58+Jun!AO58),IF(Config!$C$6=7,SUM(Ene!AO58+Feb!AO58+Mar!AO58+Abr!AO58+May!AO58+Jun!AO58+Jul!AO58),IF(Config!$C$6=8,SUM(+Ene!AO58+Feb!AO58+Mar!AO58+Abr!AO58+May!AO58+Jun!AO58+Jul!AO58+Ago!AO58),IF(Config!$C$6=9,SUM(+Ene!AO58+Feb!AO58+Mar!AO58+Abr!AO58+May!AO58+Jun!AO58+Jul!AO58+Ago!AO58+Set!AO58),IF(Config!$C$6=10,SUM(+Ene!AO58+Feb!AO58+Mar!AO58+Abr!AO58+May!AO58+Jun!AO58+Jul!AO58+Ago!AO58+Set!AO58+Oct!AO58),IF(Config!$C$6=11,SUM(+Ene!AO58+Feb!AO58+Mar!AO58+Abr!AO58+May!AO58+Jun!AO58+Jul!AO58+Ago!AO58+Set!AO58+Oct!AO58+Nov!AO58),IF(Config!$C$6=12,SUM(+Ene!AO58+Feb!AO58+Mar!AO58+Abr!AO58+May!AO58+Jun!AO58+Jul!AO58+Ago!AO58+Set!AO58+Oct!AO58+Nov!AO58+Dic!AO58)))))))))))))</f>
        <v>0</v>
      </c>
      <c r="AP58" s="360">
        <f>IF(Config!$C$6=1,SUM(+Ene!AP58),IF(Config!$C$6=2,SUM(+Ene!AP58+Feb!AP58),IF(Config!$C$6=3,SUM(+Ene!AP58+Feb!AP58+Mar!AP58),IF(Config!$C$6=4,SUM(+Ene!AP58+Feb!AP58+Mar!AP58+Abr!AP58),IF(Config!$C$6=5,SUM(Ene!AP58+Feb!AP58+Mar!AP58+Abr!AP58+May!AP58),IF(Config!$C$6=6,SUM(+Ene!AP58+Feb!AP58+Mar!AP58+Abr!AP58+May!AP58+Jun!AP58),IF(Config!$C$6=7,SUM(Ene!AP58+Feb!AP58+Mar!AP58+Abr!AP58+May!AP58+Jun!AP58+Jul!AP58),IF(Config!$C$6=8,SUM(+Ene!AP58+Feb!AP58+Mar!AP58+Abr!AP58+May!AP58+Jun!AP58+Jul!AP58+Ago!AP58),IF(Config!$C$6=9,SUM(+Ene!AP58+Feb!AP58+Mar!AP58+Abr!AP58+May!AP58+Jun!AP58+Jul!AP58+Ago!AP58+Set!AP58),IF(Config!$C$6=10,SUM(+Ene!AP58+Feb!AP58+Mar!AP58+Abr!AP58+May!AP58+Jun!AP58+Jul!AP58+Ago!AP58+Set!AP58+Oct!AP58),IF(Config!$C$6=11,SUM(+Ene!AP58+Feb!AP58+Mar!AP58+Abr!AP58+May!AP58+Jun!AP58+Jul!AP58+Ago!AP58+Set!AP58+Oct!AP58+Nov!AP58),IF(Config!$C$6=12,SUM(+Ene!AP58+Feb!AP58+Mar!AP58+Abr!AP58+May!AP58+Jun!AP58+Jul!AP58+Ago!AP58+Set!AP58+Oct!AP58+Nov!AP58+Dic!AP58)))))))))))))</f>
        <v>0</v>
      </c>
      <c r="AQ58" s="360">
        <f>IF(Config!$C$6=1,SUM(+Ene!AQ58),IF(Config!$C$6=2,SUM(+Ene!AQ58+Feb!AQ58),IF(Config!$C$6=3,SUM(+Ene!AQ58+Feb!AQ58+Mar!AQ58),IF(Config!$C$6=4,SUM(+Ene!AQ58+Feb!AQ58+Mar!AQ58+Abr!AQ58),IF(Config!$C$6=5,SUM(Ene!AQ58+Feb!AQ58+Mar!AQ58+Abr!AQ58+May!AQ58),IF(Config!$C$6=6,SUM(+Ene!AQ58+Feb!AQ58+Mar!AQ58+Abr!AQ58+May!AQ58+Jun!AQ58),IF(Config!$C$6=7,SUM(Ene!AQ58+Feb!AQ58+Mar!AQ58+Abr!AQ58+May!AQ58+Jun!AQ58+Jul!AQ58),IF(Config!$C$6=8,SUM(+Ene!AQ58+Feb!AQ58+Mar!AQ58+Abr!AQ58+May!AQ58+Jun!AQ58+Jul!AQ58+Ago!AQ58),IF(Config!$C$6=9,SUM(+Ene!AQ58+Feb!AQ58+Mar!AQ58+Abr!AQ58+May!AQ58+Jun!AQ58+Jul!AQ58+Ago!AQ58+Set!AQ58),IF(Config!$C$6=10,SUM(+Ene!AQ58+Feb!AQ58+Mar!AQ58+Abr!AQ58+May!AQ58+Jun!AQ58+Jul!AQ58+Ago!AQ58+Set!AQ58+Oct!AQ58),IF(Config!$C$6=11,SUM(+Ene!AQ58+Feb!AQ58+Mar!AQ58+Abr!AQ58+May!AQ58+Jun!AQ58+Jul!AQ58+Ago!AQ58+Set!AQ58+Oct!AQ58+Nov!AQ58),IF(Config!$C$6=12,SUM(+Ene!AQ58+Feb!AQ58+Mar!AQ58+Abr!AQ58+May!AQ58+Jun!AQ58+Jul!AQ58+Ago!AQ58+Set!AQ58+Oct!AQ58+Nov!AQ58+Dic!AQ58)))))))))))))</f>
        <v>0</v>
      </c>
      <c r="AR58" s="360">
        <f>IF(Config!$C$6=1,SUM(+Ene!AR58),IF(Config!$C$6=2,SUM(+Ene!AR58+Feb!AR58),IF(Config!$C$6=3,SUM(+Ene!AR58+Feb!AR58+Mar!AR58),IF(Config!$C$6=4,SUM(+Ene!AR58+Feb!AR58+Mar!AR58+Abr!AR58),IF(Config!$C$6=5,SUM(Ene!AR58+Feb!AR58+Mar!AR58+Abr!AR58+May!AR58),IF(Config!$C$6=6,SUM(+Ene!AR58+Feb!AR58+Mar!AR58+Abr!AR58+May!AR58+Jun!AR58),IF(Config!$C$6=7,SUM(Ene!AR58+Feb!AR58+Mar!AR58+Abr!AR58+May!AR58+Jun!AR58+Jul!AR58),IF(Config!$C$6=8,SUM(+Ene!AR58+Feb!AR58+Mar!AR58+Abr!AR58+May!AR58+Jun!AR58+Jul!AR58+Ago!AR58),IF(Config!$C$6=9,SUM(+Ene!AR58+Feb!AR58+Mar!AR58+Abr!AR58+May!AR58+Jun!AR58+Jul!AR58+Ago!AR58+Set!AR58),IF(Config!$C$6=10,SUM(+Ene!AR58+Feb!AR58+Mar!AR58+Abr!AR58+May!AR58+Jun!AR58+Jul!AR58+Ago!AR58+Set!AR58+Oct!AR58),IF(Config!$C$6=11,SUM(+Ene!AR58+Feb!AR58+Mar!AR58+Abr!AR58+May!AR58+Jun!AR58+Jul!AR58+Ago!AR58+Set!AR58+Oct!AR58+Nov!AR58),IF(Config!$C$6=12,SUM(+Ene!AR58+Feb!AR58+Mar!AR58+Abr!AR58+May!AR58+Jun!AR58+Jul!AR58+Ago!AR58+Set!AR58+Oct!AR58+Nov!AR58+Dic!AR58)))))))))))))</f>
        <v>0</v>
      </c>
      <c r="AS58" s="360">
        <f>IF(Config!$C$6=1,SUM(+Ene!AS58),IF(Config!$C$6=2,SUM(+Ene!AS58+Feb!AS58),IF(Config!$C$6=3,SUM(+Ene!AS58+Feb!AS58+Mar!AS58),IF(Config!$C$6=4,SUM(+Ene!AS58+Feb!AS58+Mar!AS58+Abr!AS58),IF(Config!$C$6=5,SUM(Ene!AS58+Feb!AS58+Mar!AS58+Abr!AS58+May!AS58),IF(Config!$C$6=6,SUM(+Ene!AS58+Feb!AS58+Mar!AS58+Abr!AS58+May!AS58+Jun!AS58),IF(Config!$C$6=7,SUM(Ene!AS58+Feb!AS58+Mar!AS58+Abr!AS58+May!AS58+Jun!AS58+Jul!AS58),IF(Config!$C$6=8,SUM(+Ene!AS58+Feb!AS58+Mar!AS58+Abr!AS58+May!AS58+Jun!AS58+Jul!AS58+Ago!AS58),IF(Config!$C$6=9,SUM(+Ene!AS58+Feb!AS58+Mar!AS58+Abr!AS58+May!AS58+Jun!AS58+Jul!AS58+Ago!AS58+Set!AS58),IF(Config!$C$6=10,SUM(+Ene!AS58+Feb!AS58+Mar!AS58+Abr!AS58+May!AS58+Jun!AS58+Jul!AS58+Ago!AS58+Set!AS58+Oct!AS58),IF(Config!$C$6=11,SUM(+Ene!AS58+Feb!AS58+Mar!AS58+Abr!AS58+May!AS58+Jun!AS58+Jul!AS58+Ago!AS58+Set!AS58+Oct!AS58+Nov!AS58),IF(Config!$C$6=12,SUM(+Ene!AS58+Feb!AS58+Mar!AS58+Abr!AS58+May!AS58+Jun!AS58+Jul!AS58+Ago!AS58+Set!AS58+Oct!AS58+Nov!AS58+Dic!AS58)))))))))))))</f>
        <v>0</v>
      </c>
      <c r="AT58" s="360">
        <f>IF(Config!$C$6=1,SUM(+Ene!AT58),IF(Config!$C$6=2,SUM(+Ene!AT58+Feb!AT58),IF(Config!$C$6=3,SUM(+Ene!AT58+Feb!AT58+Mar!AT58),IF(Config!$C$6=4,SUM(+Ene!AT58+Feb!AT58+Mar!AT58+Abr!AT58),IF(Config!$C$6=5,SUM(Ene!AT58+Feb!AT58+Mar!AT58+Abr!AT58+May!AT58),IF(Config!$C$6=6,SUM(+Ene!AT58+Feb!AT58+Mar!AT58+Abr!AT58+May!AT58+Jun!AT58),IF(Config!$C$6=7,SUM(Ene!AT58+Feb!AT58+Mar!AT58+Abr!AT58+May!AT58+Jun!AT58+Jul!AT58),IF(Config!$C$6=8,SUM(+Ene!AT58+Feb!AT58+Mar!AT58+Abr!AT58+May!AT58+Jun!AT58+Jul!AT58+Ago!AT58),IF(Config!$C$6=9,SUM(+Ene!AT58+Feb!AT58+Mar!AT58+Abr!AT58+May!AT58+Jun!AT58+Jul!AT58+Ago!AT58+Set!AT58),IF(Config!$C$6=10,SUM(+Ene!AT58+Feb!AT58+Mar!AT58+Abr!AT58+May!AT58+Jun!AT58+Jul!AT58+Ago!AT58+Set!AT58+Oct!AT58),IF(Config!$C$6=11,SUM(+Ene!AT58+Feb!AT58+Mar!AT58+Abr!AT58+May!AT58+Jun!AT58+Jul!AT58+Ago!AT58+Set!AT58+Oct!AT58+Nov!AT58),IF(Config!$C$6=12,SUM(+Ene!AT58+Feb!AT58+Mar!AT58+Abr!AT58+May!AT58+Jun!AT58+Jul!AT58+Ago!AT58+Set!AT58+Oct!AT58+Nov!AT58+Dic!AT58)))))))))))))</f>
        <v>0</v>
      </c>
      <c r="AU58">
        <f t="shared" si="31"/>
        <v>0</v>
      </c>
      <c r="AV58" s="358">
        <f t="shared" si="32"/>
        <v>0</v>
      </c>
      <c r="AW58" s="358">
        <f t="shared" si="33"/>
        <v>0</v>
      </c>
      <c r="AX58" s="358">
        <f t="shared" si="34"/>
        <v>0</v>
      </c>
      <c r="AY58" s="358">
        <f t="shared" si="35"/>
        <v>0</v>
      </c>
      <c r="AZ58" s="358">
        <f t="shared" si="36"/>
        <v>0</v>
      </c>
      <c r="BA58" s="358">
        <f t="shared" si="37"/>
        <v>0</v>
      </c>
      <c r="BB58" s="37">
        <f t="shared" si="38"/>
        <v>0</v>
      </c>
      <c r="BC58" s="358">
        <f t="shared" si="39"/>
        <v>0</v>
      </c>
      <c r="BD58" s="359">
        <f t="shared" si="40"/>
        <v>0</v>
      </c>
      <c r="BE58" s="358">
        <f t="shared" si="41"/>
        <v>0</v>
      </c>
      <c r="BF58" s="54">
        <f t="shared" si="6"/>
        <v>0</v>
      </c>
      <c r="BG58" t="str">
        <f t="shared" si="42"/>
        <v>OK</v>
      </c>
    </row>
    <row r="59" spans="1:59" x14ac:dyDescent="0.25">
      <c r="A59" s="352">
        <v>56</v>
      </c>
      <c r="B59" s="285" t="str">
        <f>METAS!B57</f>
        <v>PORCENTAJE DE ANIMAL MORDEDOR CONTROLADO</v>
      </c>
      <c r="C59" s="286" t="str">
        <f>METAS!D57</f>
        <v>ZOONOSIS</v>
      </c>
      <c r="D59" s="360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t!D59),IF(Config!$C$6=10,SUM(+Ene!D59+Feb!D59+Mar!D59+Abr!D59+May!D59+Jun!D59+Jul!D59+Ago!D59+Set!D59+Oct!D59),IF(Config!$C$6=11,SUM(+Ene!D59+Feb!D59+Mar!D59+Abr!D59+May!D59+Jun!D59+Jul!D59+Ago!D59+Set!D59+Oct!D59+Nov!D59),IF(Config!$C$6=12,SUM(+Ene!D59+Feb!D59+Mar!D59+Abr!D59+May!D59+Jun!D59+Jul!D59+Ago!D59+Set!D59+Oct!D59+Nov!D59+Dic!D59)))))))))))))</f>
        <v>0</v>
      </c>
      <c r="E59" s="360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t!E59),IF(Config!$C$6=10,SUM(+Ene!E59+Feb!E59+Mar!E59+Abr!E59+May!E59+Jun!E59+Jul!E59+Ago!E59+Set!E59+Oct!E59),IF(Config!$C$6=11,SUM(+Ene!E59+Feb!E59+Mar!E59+Abr!E59+May!E59+Jun!E59+Jul!E59+Ago!E59+Set!E59+Oct!E59+Nov!E59),IF(Config!$C$6=12,SUM(+Ene!E59+Feb!E59+Mar!E59+Abr!E59+May!E59+Jun!E59+Jul!E59+Ago!E59+Set!E59+Oct!E59+Nov!E59+Dic!E59)))))))))))))</f>
        <v>0</v>
      </c>
      <c r="F59" s="360">
        <f>IF(Config!$C$6=1,SUM(+Ene!F79),IF(Config!$C$6=2,SUM(+Ene!F79+Feb!F79),IF(Config!$C$6=3,SUM(+Ene!F79+Feb!F79+Mar!F79),IF(Config!$C$6=4,SUM(+Ene!F79+Feb!F79+Mar!F79+Abr!F79),IF(Config!$C$6=5,SUM(Ene!F79+Feb!F79+Mar!F79+Abr!F79+May!F79),IF(Config!$C$6=6,SUM(+Ene!F79+Feb!F79+Mar!F79+Abr!F79+May!F79+Jun!F79),IF(Config!$C$6=7,SUM(Ene!F79+Feb!F79+Mar!F79+Abr!F79+May!F79+Jun!F79+Jul!F79),IF(Config!$C$6=8,SUM(+Ene!F79+Feb!F79+Mar!F79+Abr!F79+May!F79+Jun!F79+Jul!F79+Ago!F79),IF(Config!$C$6=9,SUM(+Ene!F79+Feb!F79+Mar!F79+Abr!F79+May!F79+Jun!F79+Jul!F79+Ago!F79+Set!F79),IF(Config!$C$6=10,SUM(+Ene!F79+Feb!F79+Mar!F79+Abr!F79+May!F79+Jun!F79+Jul!F79+Ago!F79+Set!F79+Oct!F79),IF(Config!$C$6=11,SUM(+Ene!F79+Feb!F79+Mar!F79+Abr!F79+May!F79+Jun!F79+Jul!F79+Ago!F79+Set!F79+Oct!F79+Nov!F79),IF(Config!$C$6=12,SUM(+Ene!F79+Feb!F79+Mar!F79+Abr!F79+May!F79+Jun!F79+Jul!F79+Ago!F79+Set!F79+Oct!F79+Nov!F79+Dic!F79)))))))))))))</f>
        <v>0</v>
      </c>
      <c r="G59" s="360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t!G59),IF(Config!$C$6=10,SUM(+Ene!G59+Feb!G59+Mar!G59+Abr!G59+May!G59+Jun!G59+Jul!G59+Ago!G59+Set!G59+Oct!G59),IF(Config!$C$6=11,SUM(+Ene!G59+Feb!G59+Mar!G59+Abr!G59+May!G59+Jun!G59+Jul!G59+Ago!G59+Set!G59+Oct!G59+Nov!G59),IF(Config!$C$6=12,SUM(+Ene!G59+Feb!G59+Mar!G59+Abr!G59+May!G59+Jun!G59+Jul!G59+Ago!G59+Set!G59+Oct!G59+Nov!G59+Dic!G59)))))))))))))</f>
        <v>130</v>
      </c>
      <c r="H59" s="360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t!H59),IF(Config!$C$6=10,SUM(+Ene!H59+Feb!H59+Mar!H59+Abr!H59+May!H59+Jun!H59+Jul!H59+Ago!H59+Set!H59+Oct!H59),IF(Config!$C$6=11,SUM(+Ene!H59+Feb!H59+Mar!H59+Abr!H59+May!H59+Jun!H59+Jul!H59+Ago!H59+Set!H59+Oct!H59+Nov!H59),IF(Config!$C$6=12,SUM(+Ene!H59+Feb!H59+Mar!H59+Abr!H59+May!H59+Jun!H59+Jul!H59+Ago!H59+Set!H59+Oct!H59+Nov!H59+Dic!H59)))))))))))))</f>
        <v>2</v>
      </c>
      <c r="I59" s="360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t!I59),IF(Config!$C$6=10,SUM(+Ene!I59+Feb!I59+Mar!I59+Abr!I59+May!I59+Jun!I59+Jul!I59+Ago!I59+Set!I59+Oct!I59),IF(Config!$C$6=11,SUM(+Ene!I59+Feb!I59+Mar!I59+Abr!I59+May!I59+Jun!I59+Jul!I59+Ago!I59+Set!I59+Oct!I59+Nov!I59),IF(Config!$C$6=12,SUM(+Ene!I59+Feb!I59+Mar!I59+Abr!I59+May!I59+Jun!I59+Jul!I59+Ago!I59+Set!I59+Oct!I59+Nov!I59+Dic!I59)))))))))))))</f>
        <v>2</v>
      </c>
      <c r="J59" s="360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t!J59),IF(Config!$C$6=10,SUM(+Ene!J59+Feb!J59+Mar!J59+Abr!J59+May!J59+Jun!J59+Jul!J59+Ago!J59+Set!J59+Oct!J59),IF(Config!$C$6=11,SUM(+Ene!J59+Feb!J59+Mar!J59+Abr!J59+May!J59+Jun!J59+Jul!J59+Ago!J59+Set!J59+Oct!J59+Nov!J59),IF(Config!$C$6=12,SUM(+Ene!J59+Feb!J59+Mar!J59+Abr!J59+May!J59+Jun!J59+Jul!J59+Ago!J59+Set!J59+Oct!J59+Nov!J59+Dic!J59)))))))))))))</f>
        <v>2</v>
      </c>
      <c r="K59" s="360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t!K59),IF(Config!$C$6=10,SUM(+Ene!K59+Feb!K59+Mar!K59+Abr!K59+May!K59+Jun!K59+Jul!K59+Ago!K59+Set!K59+Oct!K59),IF(Config!$C$6=11,SUM(+Ene!K59+Feb!K59+Mar!K59+Abr!K59+May!K59+Jun!K59+Jul!K59+Ago!K59+Set!K59+Oct!K59+Nov!K59),IF(Config!$C$6=12,SUM(+Ene!K59+Feb!K59+Mar!K59+Abr!K59+May!K59+Jun!K59+Jul!K59+Ago!K59+Set!K59+Oct!K59+Nov!K59+Dic!K59)))))))))))))</f>
        <v>2</v>
      </c>
      <c r="L59" s="360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t!L59),IF(Config!$C$6=10,SUM(+Ene!L59+Feb!L59+Mar!L59+Abr!L59+May!L59+Jun!L59+Jul!L59+Ago!L59+Set!L59+Oct!L59),IF(Config!$C$6=11,SUM(+Ene!L59+Feb!L59+Mar!L59+Abr!L59+May!L59+Jun!L59+Jul!L59+Ago!L59+Set!L59+Oct!L59+Nov!L59),IF(Config!$C$6=12,SUM(+Ene!L59+Feb!L59+Mar!L59+Abr!L59+May!L59+Jun!L59+Jul!L59+Ago!L59+Set!L59+Oct!L59+Nov!L59+Dic!L59)))))))))))))</f>
        <v>0</v>
      </c>
      <c r="M59" s="360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t!M59),IF(Config!$C$6=10,SUM(+Ene!M59+Feb!M59+Mar!M59+Abr!M59+May!M59+Jun!M59+Jul!M59+Ago!M59+Set!M59+Oct!M59),IF(Config!$C$6=11,SUM(+Ene!M59+Feb!M59+Mar!M59+Abr!M59+May!M59+Jun!M59+Jul!M59+Ago!M59+Set!M59+Oct!M59+Nov!M59),IF(Config!$C$6=12,SUM(+Ene!M59+Feb!M59+Mar!M59+Abr!M59+May!M59+Jun!M59+Jul!M59+Ago!M59+Set!M59+Oct!M59+Nov!M59+Dic!M59)))))))))))))</f>
        <v>1</v>
      </c>
      <c r="N59" s="360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t!N59),IF(Config!$C$6=10,SUM(+Ene!N59+Feb!N59+Mar!N59+Abr!N59+May!N59+Jun!N59+Jul!N59+Ago!N59+Set!N59+Oct!N59),IF(Config!$C$6=11,SUM(+Ene!N59+Feb!N59+Mar!N59+Abr!N59+May!N59+Jun!N59+Jul!N59+Ago!N59+Set!N59+Oct!N59+Nov!N59),IF(Config!$C$6=12,SUM(+Ene!N59+Feb!N59+Mar!N59+Abr!N59+May!N59+Jun!N59+Jul!N59+Ago!N59+Set!N59+Oct!N59+Nov!N59+Dic!N59)))))))))))))</f>
        <v>1</v>
      </c>
      <c r="O59" s="360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t!O59),IF(Config!$C$6=10,SUM(+Ene!O59+Feb!O59+Mar!O59+Abr!O59+May!O59+Jun!O59+Jul!O59+Ago!O59+Set!O59+Oct!O59),IF(Config!$C$6=11,SUM(+Ene!O59+Feb!O59+Mar!O59+Abr!O59+May!O59+Jun!O59+Jul!O59+Ago!O59+Set!O59+Oct!O59+Nov!O59),IF(Config!$C$6=12,SUM(+Ene!O59+Feb!O59+Mar!O59+Abr!O59+May!O59+Jun!O59+Jul!O59+Ago!O59+Set!O59+Oct!O59+Nov!O59+Dic!O59)))))))))))))</f>
        <v>0</v>
      </c>
      <c r="P59" s="360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t!P59),IF(Config!$C$6=10,SUM(+Ene!P59+Feb!P59+Mar!P59+Abr!P59+May!P59+Jun!P59+Jul!P59+Ago!P59+Set!P59+Oct!P59),IF(Config!$C$6=11,SUM(+Ene!P59+Feb!P59+Mar!P59+Abr!P59+May!P59+Jun!P59+Jul!P59+Ago!P59+Set!P59+Oct!P59+Nov!P59),IF(Config!$C$6=12,SUM(+Ene!P59+Feb!P59+Mar!P59+Abr!P59+May!P59+Jun!P59+Jul!P59+Ago!P59+Set!P59+Oct!P59+Nov!P59+Dic!P59)))))))))))))</f>
        <v>14</v>
      </c>
      <c r="Q59" s="360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t!Q59),IF(Config!$C$6=10,SUM(+Ene!Q59+Feb!Q59+Mar!Q59+Abr!Q59+May!Q59+Jun!Q59+Jul!Q59+Ago!Q59+Set!Q59+Oct!Q59),IF(Config!$C$6=11,SUM(+Ene!Q59+Feb!Q59+Mar!Q59+Abr!Q59+May!Q59+Jun!Q59+Jul!Q59+Ago!Q59+Set!Q59+Oct!Q59+Nov!Q59),IF(Config!$C$6=12,SUM(+Ene!Q59+Feb!Q59+Mar!Q59+Abr!Q59+May!Q59+Jun!Q59+Jul!Q59+Ago!Q59+Set!Q59+Oct!Q59+Nov!Q59+Dic!Q59)))))))))))))</f>
        <v>12</v>
      </c>
      <c r="R59" s="360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t!R59),IF(Config!$C$6=10,SUM(+Ene!R59+Feb!R59+Mar!R59+Abr!R59+May!R59+Jun!R59+Jul!R59+Ago!R59+Set!R59+Oct!R59),IF(Config!$C$6=11,SUM(+Ene!R59+Feb!R59+Mar!R59+Abr!R59+May!R59+Jun!R59+Jul!R59+Ago!R59+Set!R59+Oct!R59+Nov!R59),IF(Config!$C$6=12,SUM(+Ene!R59+Feb!R59+Mar!R59+Abr!R59+May!R59+Jun!R59+Jul!R59+Ago!R59+Set!R59+Oct!R59+Nov!R59+Dic!R59)))))))))))))</f>
        <v>0</v>
      </c>
      <c r="S59" s="360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t!S59),IF(Config!$C$6=10,SUM(+Ene!S59+Feb!S59+Mar!S59+Abr!S59+May!S59+Jun!S59+Jul!S59+Ago!S59+Set!S59+Oct!S59),IF(Config!$C$6=11,SUM(+Ene!S59+Feb!S59+Mar!S59+Abr!S59+May!S59+Jun!S59+Jul!S59+Ago!S59+Set!S59+Oct!S59+Nov!S59),IF(Config!$C$6=12,SUM(+Ene!S59+Feb!S59+Mar!S59+Abr!S59+May!S59+Jun!S59+Jul!S59+Ago!S59+Set!S59+Oct!S59+Nov!S59+Dic!S59)))))))))))))</f>
        <v>4</v>
      </c>
      <c r="T59" s="360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t!T59),IF(Config!$C$6=10,SUM(+Ene!T59+Feb!T59+Mar!T59+Abr!T59+May!T59+Jun!T59+Jul!T59+Ago!T59+Set!T59+Oct!T59),IF(Config!$C$6=11,SUM(+Ene!T59+Feb!T59+Mar!T59+Abr!T59+May!T59+Jun!T59+Jul!T59+Ago!T59+Set!T59+Oct!T59+Nov!T59),IF(Config!$C$6=12,SUM(+Ene!T59+Feb!T59+Mar!T59+Abr!T59+May!T59+Jun!T59+Jul!T59+Ago!T59+Set!T59+Oct!T59+Nov!T59+Dic!T59)))))))))))))</f>
        <v>4</v>
      </c>
      <c r="U59" s="360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t!U59),IF(Config!$C$6=10,SUM(+Ene!U59+Feb!U59+Mar!U59+Abr!U59+May!U59+Jun!U59+Jul!U59+Ago!U59+Set!U59+Oct!U59),IF(Config!$C$6=11,SUM(+Ene!U59+Feb!U59+Mar!U59+Abr!U59+May!U59+Jun!U59+Jul!U59+Ago!U59+Set!U59+Oct!U59+Nov!U59),IF(Config!$C$6=12,SUM(+Ene!U59+Feb!U59+Mar!U59+Abr!U59+May!U59+Jun!U59+Jul!U59+Ago!U59+Set!U59+Oct!U59+Nov!U59+Dic!U59)))))))))))))</f>
        <v>1</v>
      </c>
      <c r="V59" s="360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t!V59),IF(Config!$C$6=10,SUM(+Ene!V59+Feb!V59+Mar!V59+Abr!V59+May!V59+Jun!V59+Jul!V59+Ago!V59+Set!V59+Oct!V59),IF(Config!$C$6=11,SUM(+Ene!V59+Feb!V59+Mar!V59+Abr!V59+May!V59+Jun!V59+Jul!V59+Ago!V59+Set!V59+Oct!V59+Nov!V59),IF(Config!$C$6=12,SUM(+Ene!V59+Feb!V59+Mar!V59+Abr!V59+May!V59+Jun!V59+Jul!V59+Ago!V59+Set!V59+Oct!V59+Nov!V59+Dic!V59)))))))))))))</f>
        <v>0</v>
      </c>
      <c r="W59" s="360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t!W59),IF(Config!$C$6=10,SUM(+Ene!W59+Feb!W59+Mar!W59+Abr!W59+May!W59+Jun!W59+Jul!W59+Ago!W59+Set!W59+Oct!W59),IF(Config!$C$6=11,SUM(+Ene!W59+Feb!W59+Mar!W59+Abr!W59+May!W59+Jun!W59+Jul!W59+Ago!W59+Set!W59+Oct!W59+Nov!W59),IF(Config!$C$6=12,SUM(+Ene!W59+Feb!W59+Mar!W59+Abr!W59+May!W59+Jun!W59+Jul!W59+Ago!W59+Set!W59+Oct!W59+Nov!W59+Dic!W59)))))))))))))</f>
        <v>0</v>
      </c>
      <c r="X59" s="360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t!X59),IF(Config!$C$6=10,SUM(+Ene!X59+Feb!X59+Mar!X59+Abr!X59+May!X59+Jun!X59+Jul!X59+Ago!X59+Set!X59+Oct!X59),IF(Config!$C$6=11,SUM(+Ene!X59+Feb!X59+Mar!X59+Abr!X59+May!X59+Jun!X59+Jul!X59+Ago!X59+Set!X59+Oct!X59+Nov!X59),IF(Config!$C$6=12,SUM(+Ene!X59+Feb!X59+Mar!X59+Abr!X59+May!X59+Jun!X59+Jul!X59+Ago!X59+Set!X59+Oct!X59+Nov!X59+Dic!X59)))))))))))))</f>
        <v>21</v>
      </c>
      <c r="Y59" s="360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t!Y59),IF(Config!$C$6=10,SUM(+Ene!Y59+Feb!Y59+Mar!Y59+Abr!Y59+May!Y59+Jun!Y59+Jul!Y59+Ago!Y59+Set!Y59+Oct!Y59),IF(Config!$C$6=11,SUM(+Ene!Y59+Feb!Y59+Mar!Y59+Abr!Y59+May!Y59+Jun!Y59+Jul!Y59+Ago!Y59+Set!Y59+Oct!Y59+Nov!Y59),IF(Config!$C$6=12,SUM(+Ene!Y59+Feb!Y59+Mar!Y59+Abr!Y59+May!Y59+Jun!Y59+Jul!Y59+Ago!Y59+Set!Y59+Oct!Y59+Nov!Y59+Dic!Y59)))))))))))))</f>
        <v>68</v>
      </c>
      <c r="Z59" s="360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t!Z59),IF(Config!$C$6=10,SUM(+Ene!Z59+Feb!Z59+Mar!Z59+Abr!Z59+May!Z59+Jun!Z59+Jul!Z59+Ago!Z59+Set!Z59+Oct!Z59),IF(Config!$C$6=11,SUM(+Ene!Z59+Feb!Z59+Mar!Z59+Abr!Z59+May!Z59+Jun!Z59+Jul!Z59+Ago!Z59+Set!Z59+Oct!Z59+Nov!Z59),IF(Config!$C$6=12,SUM(+Ene!Z59+Feb!Z59+Mar!Z59+Abr!Z59+May!Z59+Jun!Z59+Jul!Z59+Ago!Z59+Set!Z59+Oct!Z59+Nov!Z59+Dic!Z59)))))))))))))</f>
        <v>2</v>
      </c>
      <c r="AA59" s="360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t!AA59),IF(Config!$C$6=10,SUM(+Ene!AA59+Feb!AA59+Mar!AA59+Abr!AA59+May!AA59+Jun!AA59+Jul!AA59+Ago!AA59+Set!AA59+Oct!AA59),IF(Config!$C$6=11,SUM(+Ene!AA59+Feb!AA59+Mar!AA59+Abr!AA59+May!AA59+Jun!AA59+Jul!AA59+Ago!AA59+Set!AA59+Oct!AA59+Nov!AA59),IF(Config!$C$6=12,SUM(+Ene!AA59+Feb!AA59+Mar!AA59+Abr!AA59+May!AA59+Jun!AA59+Jul!AA59+Ago!AA59+Set!AA59+Oct!AA59+Nov!AA59+Dic!AA59)))))))))))))</f>
        <v>3</v>
      </c>
      <c r="AB59" s="360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t!AB59),IF(Config!$C$6=10,SUM(+Ene!AB59+Feb!AB59+Mar!AB59+Abr!AB59+May!AB59+Jun!AB59+Jul!AB59+Ago!AB59+Set!AB59+Oct!AB59),IF(Config!$C$6=11,SUM(+Ene!AB59+Feb!AB59+Mar!AB59+Abr!AB59+May!AB59+Jun!AB59+Jul!AB59+Ago!AB59+Set!AB59+Oct!AB59+Nov!AB59),IF(Config!$C$6=12,SUM(+Ene!AB59+Feb!AB59+Mar!AB59+Abr!AB59+May!AB59+Jun!AB59+Jul!AB59+Ago!AB59+Set!AB59+Oct!AB59+Nov!AB59+Dic!AB59)))))))))))))</f>
        <v>0</v>
      </c>
      <c r="AC59" s="360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t!AC59),IF(Config!$C$6=10,SUM(+Ene!AC59+Feb!AC59+Mar!AC59+Abr!AC59+May!AC59+Jun!AC59+Jul!AC59+Ago!AC59+Set!AC59+Oct!AC59),IF(Config!$C$6=11,SUM(+Ene!AC59+Feb!AC59+Mar!AC59+Abr!AC59+May!AC59+Jun!AC59+Jul!AC59+Ago!AC59+Set!AC59+Oct!AC59+Nov!AC59),IF(Config!$C$6=12,SUM(+Ene!AC59+Feb!AC59+Mar!AC59+Abr!AC59+May!AC59+Jun!AC59+Jul!AC59+Ago!AC59+Set!AC59+Oct!AC59+Nov!AC59+Dic!AC59)))))))))))))</f>
        <v>0</v>
      </c>
      <c r="AD59" s="360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t!AD59),IF(Config!$C$6=10,SUM(+Ene!AD59+Feb!AD59+Mar!AD59+Abr!AD59+May!AD59+Jun!AD59+Jul!AD59+Ago!AD59+Set!AD59+Oct!AD59),IF(Config!$C$6=11,SUM(+Ene!AD59+Feb!AD59+Mar!AD59+Abr!AD59+May!AD59+Jun!AD59+Jul!AD59+Ago!AD59+Set!AD59+Oct!AD59+Nov!AD59),IF(Config!$C$6=12,SUM(+Ene!AD59+Feb!AD59+Mar!AD59+Abr!AD59+May!AD59+Jun!AD59+Jul!AD59+Ago!AD59+Set!AD59+Oct!AD59+Nov!AD59+Dic!AD59)))))))))))))</f>
        <v>4</v>
      </c>
      <c r="AE59" s="360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t!AE59),IF(Config!$C$6=10,SUM(+Ene!AE59+Feb!AE59+Mar!AE59+Abr!AE59+May!AE59+Jun!AE59+Jul!AE59+Ago!AE59+Set!AE59+Oct!AE59),IF(Config!$C$6=11,SUM(+Ene!AE59+Feb!AE59+Mar!AE59+Abr!AE59+May!AE59+Jun!AE59+Jul!AE59+Ago!AE59+Set!AE59+Oct!AE59+Nov!AE59),IF(Config!$C$6=12,SUM(+Ene!AE59+Feb!AE59+Mar!AE59+Abr!AE59+May!AE59+Jun!AE59+Jul!AE59+Ago!AE59+Set!AE59+Oct!AE59+Nov!AE59+Dic!AE59)))))))))))))</f>
        <v>1</v>
      </c>
      <c r="AF59" s="360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t!AF59),IF(Config!$C$6=10,SUM(+Ene!AF59+Feb!AF59+Mar!AF59+Abr!AF59+May!AF59+Jun!AF59+Jul!AF59+Ago!AF59+Set!AF59+Oct!AF59),IF(Config!$C$6=11,SUM(+Ene!AF59+Feb!AF59+Mar!AF59+Abr!AF59+May!AF59+Jun!AF59+Jul!AF59+Ago!AF59+Set!AF59+Oct!AF59+Nov!AF59),IF(Config!$C$6=12,SUM(+Ene!AF59+Feb!AF59+Mar!AF59+Abr!AF59+May!AF59+Jun!AF59+Jul!AF59+Ago!AF59+Set!AF59+Oct!AF59+Nov!AF59+Dic!AF59)))))))))))))</f>
        <v>1</v>
      </c>
      <c r="AG59" s="360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t!AG59),IF(Config!$C$6=10,SUM(+Ene!AG59+Feb!AG59+Mar!AG59+Abr!AG59+May!AG59+Jun!AG59+Jul!AG59+Ago!AG59+Set!AG59+Oct!AG59),IF(Config!$C$6=11,SUM(+Ene!AG59+Feb!AG59+Mar!AG59+Abr!AG59+May!AG59+Jun!AG59+Jul!AG59+Ago!AG59+Set!AG59+Oct!AG59+Nov!AG59),IF(Config!$C$6=12,SUM(+Ene!AG59+Feb!AG59+Mar!AG59+Abr!AG59+May!AG59+Jun!AG59+Jul!AG59+Ago!AG59+Set!AG59+Oct!AG59+Nov!AG59+Dic!AG59)))))))))))))</f>
        <v>0</v>
      </c>
      <c r="AH59" s="360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t!AH59),IF(Config!$C$6=10,SUM(+Ene!AH59+Feb!AH59+Mar!AH59+Abr!AH59+May!AH59+Jun!AH59+Jul!AH59+Ago!AH59+Set!AH59+Oct!AH59),IF(Config!$C$6=11,SUM(+Ene!AH59+Feb!AH59+Mar!AH59+Abr!AH59+May!AH59+Jun!AH59+Jul!AH59+Ago!AH59+Set!AH59+Oct!AH59+Nov!AH59),IF(Config!$C$6=12,SUM(+Ene!AH59+Feb!AH59+Mar!AH59+Abr!AH59+May!AH59+Jun!AH59+Jul!AH59+Ago!AH59+Set!AH59+Oct!AH59+Nov!AH59+Dic!AH59)))))))))))))</f>
        <v>1</v>
      </c>
      <c r="AI59" s="360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t!AI59),IF(Config!$C$6=10,SUM(+Ene!AI59+Feb!AI59+Mar!AI59+Abr!AI59+May!AI59+Jun!AI59+Jul!AI59+Ago!AI59+Set!AI59+Oct!AI59),IF(Config!$C$6=11,SUM(+Ene!AI59+Feb!AI59+Mar!AI59+Abr!AI59+May!AI59+Jun!AI59+Jul!AI59+Ago!AI59+Set!AI59+Oct!AI59+Nov!AI59),IF(Config!$C$6=12,SUM(+Ene!AI59+Feb!AI59+Mar!AI59+Abr!AI59+May!AI59+Jun!AI59+Jul!AI59+Ago!AI59+Set!AI59+Oct!AI59+Nov!AI59+Dic!AI59)))))))))))))</f>
        <v>0</v>
      </c>
      <c r="AJ59" s="360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t!AJ59),IF(Config!$C$6=10,SUM(+Ene!AJ59+Feb!AJ59+Mar!AJ59+Abr!AJ59+May!AJ59+Jun!AJ59+Jul!AJ59+Ago!AJ59+Set!AJ59+Oct!AJ59),IF(Config!$C$6=11,SUM(+Ene!AJ59+Feb!AJ59+Mar!AJ59+Abr!AJ59+May!AJ59+Jun!AJ59+Jul!AJ59+Ago!AJ59+Set!AJ59+Oct!AJ59+Nov!AJ59),IF(Config!$C$6=12,SUM(+Ene!AJ59+Feb!AJ59+Mar!AJ59+Abr!AJ59+May!AJ59+Jun!AJ59+Jul!AJ59+Ago!AJ59+Set!AJ59+Oct!AJ59+Nov!AJ59+Dic!AJ59)))))))))))))</f>
        <v>0</v>
      </c>
      <c r="AK59" s="360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t!AK59),IF(Config!$C$6=10,SUM(+Ene!AK59+Feb!AK59+Mar!AK59+Abr!AK59+May!AK59+Jun!AK59+Jul!AK59+Ago!AK59+Set!AK59+Oct!AK59),IF(Config!$C$6=11,SUM(+Ene!AK59+Feb!AK59+Mar!AK59+Abr!AK59+May!AK59+Jun!AK59+Jul!AK59+Ago!AK59+Set!AK59+Oct!AK59+Nov!AK59),IF(Config!$C$6=12,SUM(+Ene!AK59+Feb!AK59+Mar!AK59+Abr!AK59+May!AK59+Jun!AK59+Jul!AK59+Ago!AK59+Set!AK59+Oct!AK59+Nov!AK59+Dic!AK59)))))))))))))</f>
        <v>0</v>
      </c>
      <c r="AL59" s="360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t!AL59),IF(Config!$C$6=10,SUM(+Ene!AL59+Feb!AL59+Mar!AL59+Abr!AL59+May!AL59+Jun!AL59+Jul!AL59+Ago!AL59+Set!AL59+Oct!AL59),IF(Config!$C$6=11,SUM(+Ene!AL59+Feb!AL59+Mar!AL59+Abr!AL59+May!AL59+Jun!AL59+Jul!AL59+Ago!AL59+Set!AL59+Oct!AL59+Nov!AL59),IF(Config!$C$6=12,SUM(+Ene!AL59+Feb!AL59+Mar!AL59+Abr!AL59+May!AL59+Jun!AL59+Jul!AL59+Ago!AL59+Set!AL59+Oct!AL59+Nov!AL59+Dic!AL59)))))))))))))</f>
        <v>0</v>
      </c>
      <c r="AM59" s="360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t!AM59),IF(Config!$C$6=10,SUM(+Ene!AM59+Feb!AM59+Mar!AM59+Abr!AM59+May!AM59+Jun!AM59+Jul!AM59+Ago!AM59+Set!AM59+Oct!AM59),IF(Config!$C$6=11,SUM(+Ene!AM59+Feb!AM59+Mar!AM59+Abr!AM59+May!AM59+Jun!AM59+Jul!AM59+Ago!AM59+Set!AM59+Oct!AM59+Nov!AM59),IF(Config!$C$6=12,SUM(+Ene!AM59+Feb!AM59+Mar!AM59+Abr!AM59+May!AM59+Jun!AM59+Jul!AM59+Ago!AM59+Set!AM59+Oct!AM59+Nov!AM59+Dic!AM59)))))))))))))</f>
        <v>21</v>
      </c>
      <c r="AN59" s="360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t!AN59),IF(Config!$C$6=10,SUM(+Ene!AN59+Feb!AN59+Mar!AN59+Abr!AN59+May!AN59+Jun!AN59+Jul!AN59+Ago!AN59+Set!AN59+Oct!AN59),IF(Config!$C$6=11,SUM(+Ene!AN59+Feb!AN59+Mar!AN59+Abr!AN59+May!AN59+Jun!AN59+Jul!AN59+Ago!AN59+Set!AN59+Oct!AN59+Nov!AN59),IF(Config!$C$6=12,SUM(+Ene!AN59+Feb!AN59+Mar!AN59+Abr!AN59+May!AN59+Jun!AN59+Jul!AN59+Ago!AN59+Set!AN59+Oct!AN59+Nov!AN59+Dic!AN59)))))))))))))</f>
        <v>1</v>
      </c>
      <c r="AO59" s="360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t!AO59),IF(Config!$C$6=10,SUM(+Ene!AO59+Feb!AO59+Mar!AO59+Abr!AO59+May!AO59+Jun!AO59+Jul!AO59+Ago!AO59+Set!AO59+Oct!AO59),IF(Config!$C$6=11,SUM(+Ene!AO59+Feb!AO59+Mar!AO59+Abr!AO59+May!AO59+Jun!AO59+Jul!AO59+Ago!AO59+Set!AO59+Oct!AO59+Nov!AO59),IF(Config!$C$6=12,SUM(+Ene!AO59+Feb!AO59+Mar!AO59+Abr!AO59+May!AO59+Jun!AO59+Jul!AO59+Ago!AO59+Set!AO59+Oct!AO59+Nov!AO59+Dic!AO59)))))))))))))</f>
        <v>3</v>
      </c>
      <c r="AP59" s="360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t!AP59),IF(Config!$C$6=10,SUM(+Ene!AP59+Feb!AP59+Mar!AP59+Abr!AP59+May!AP59+Jun!AP59+Jul!AP59+Ago!AP59+Set!AP59+Oct!AP59),IF(Config!$C$6=11,SUM(+Ene!AP59+Feb!AP59+Mar!AP59+Abr!AP59+May!AP59+Jun!AP59+Jul!AP59+Ago!AP59+Set!AP59+Oct!AP59+Nov!AP59),IF(Config!$C$6=12,SUM(+Ene!AP59+Feb!AP59+Mar!AP59+Abr!AP59+May!AP59+Jun!AP59+Jul!AP59+Ago!AP59+Set!AP59+Oct!AP59+Nov!AP59+Dic!AP59)))))))))))))</f>
        <v>0</v>
      </c>
      <c r="AQ59" s="360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t!AQ59),IF(Config!$C$6=10,SUM(+Ene!AQ59+Feb!AQ59+Mar!AQ59+Abr!AQ59+May!AQ59+Jun!AQ59+Jul!AQ59+Ago!AQ59+Set!AQ59+Oct!AQ59),IF(Config!$C$6=11,SUM(+Ene!AQ59+Feb!AQ59+Mar!AQ59+Abr!AQ59+May!AQ59+Jun!AQ59+Jul!AQ59+Ago!AQ59+Set!AQ59+Oct!AQ59+Nov!AQ59),IF(Config!$C$6=12,SUM(+Ene!AQ59+Feb!AQ59+Mar!AQ59+Abr!AQ59+May!AQ59+Jun!AQ59+Jul!AQ59+Ago!AQ59+Set!AQ59+Oct!AQ59+Nov!AQ59+Dic!AQ59)))))))))))))</f>
        <v>0</v>
      </c>
      <c r="AR59" s="360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t!AR59),IF(Config!$C$6=10,SUM(+Ene!AR59+Feb!AR59+Mar!AR59+Abr!AR59+May!AR59+Jun!AR59+Jul!AR59+Ago!AR59+Set!AR59+Oct!AR59),IF(Config!$C$6=11,SUM(+Ene!AR59+Feb!AR59+Mar!AR59+Abr!AR59+May!AR59+Jun!AR59+Jul!AR59+Ago!AR59+Set!AR59+Oct!AR59+Nov!AR59),IF(Config!$C$6=12,SUM(+Ene!AR59+Feb!AR59+Mar!AR59+Abr!AR59+May!AR59+Jun!AR59+Jul!AR59+Ago!AR59+Set!AR59+Oct!AR59+Nov!AR59+Dic!AR59)))))))))))))</f>
        <v>0</v>
      </c>
      <c r="AS59" s="360">
        <f>IF(Config!$C$6=1,SUM(+Ene!AS59),IF(Config!$C$6=2,SUM(+Ene!AS59+Feb!AS59),IF(Config!$C$6=3,SUM(+Ene!AS59+Feb!AS59+Mar!AS59),IF(Config!$C$6=4,SUM(+Ene!AS59+Feb!AS59+Mar!AS59+Abr!AS59),IF(Config!$C$6=5,SUM(Ene!AS59+Feb!AS59+Mar!AS59+Abr!AS59+May!AS59),IF(Config!$C$6=6,SUM(+Ene!AS59+Feb!AS59+Mar!AS59+Abr!AS59+May!AS59+Jun!AS59),IF(Config!$C$6=7,SUM(Ene!AS59+Feb!AS59+Mar!AS59+Abr!AS59+May!AS59+Jun!AS59+Jul!AS59),IF(Config!$C$6=8,SUM(+Ene!AS59+Feb!AS59+Mar!AS59+Abr!AS59+May!AS59+Jun!AS59+Jul!AS59+Ago!AS59),IF(Config!$C$6=9,SUM(+Ene!AS59+Feb!AS59+Mar!AS59+Abr!AS59+May!AS59+Jun!AS59+Jul!AS59+Ago!AS59+Set!AS59),IF(Config!$C$6=10,SUM(+Ene!AS59+Feb!AS59+Mar!AS59+Abr!AS59+May!AS59+Jun!AS59+Jul!AS59+Ago!AS59+Set!AS59+Oct!AS59),IF(Config!$C$6=11,SUM(+Ene!AS59+Feb!AS59+Mar!AS59+Abr!AS59+May!AS59+Jun!AS59+Jul!AS59+Ago!AS59+Set!AS59+Oct!AS59+Nov!AS59),IF(Config!$C$6=12,SUM(+Ene!AS59+Feb!AS59+Mar!AS59+Abr!AS59+May!AS59+Jun!AS59+Jul!AS59+Ago!AS59+Set!AS59+Oct!AS59+Nov!AS59+Dic!AS59)))))))))))))</f>
        <v>0</v>
      </c>
      <c r="AT59" s="360">
        <f>IF(Config!$C$6=1,SUM(+Ene!AT59),IF(Config!$C$6=2,SUM(+Ene!AT59+Feb!AT59),IF(Config!$C$6=3,SUM(+Ene!AT59+Feb!AT59+Mar!AT59),IF(Config!$C$6=4,SUM(+Ene!AT59+Feb!AT59+Mar!AT59+Abr!AT59),IF(Config!$C$6=5,SUM(Ene!AT59+Feb!AT59+Mar!AT59+Abr!AT59+May!AT59),IF(Config!$C$6=6,SUM(+Ene!AT59+Feb!AT59+Mar!AT59+Abr!AT59+May!AT59+Jun!AT59),IF(Config!$C$6=7,SUM(Ene!AT59+Feb!AT59+Mar!AT59+Abr!AT59+May!AT59+Jun!AT59+Jul!AT59),IF(Config!$C$6=8,SUM(+Ene!AT59+Feb!AT59+Mar!AT59+Abr!AT59+May!AT59+Jun!AT59+Jul!AT59+Ago!AT59),IF(Config!$C$6=9,SUM(+Ene!AT59+Feb!AT59+Mar!AT59+Abr!AT59+May!AT59+Jun!AT59+Jul!AT59+Ago!AT59+Set!AT59),IF(Config!$C$6=10,SUM(+Ene!AT59+Feb!AT59+Mar!AT59+Abr!AT59+May!AT59+Jun!AT59+Jul!AT59+Ago!AT59+Set!AT59+Oct!AT59),IF(Config!$C$6=11,SUM(+Ene!AT59+Feb!AT59+Mar!AT59+Abr!AT59+May!AT59+Jun!AT59+Jul!AT59+Ago!AT59+Set!AT59+Oct!AT59+Nov!AT59),IF(Config!$C$6=12,SUM(+Ene!AT59+Feb!AT59+Mar!AT59+Abr!AT59+May!AT59+Jun!AT59+Jul!AT59+Ago!AT59+Set!AT59+Oct!AT59+Nov!AT59+Dic!AT59)))))))))))))</f>
        <v>0</v>
      </c>
      <c r="AU59">
        <f t="shared" si="31"/>
        <v>301</v>
      </c>
      <c r="AV59" s="358">
        <f t="shared" si="32"/>
        <v>0</v>
      </c>
      <c r="AW59" s="358">
        <f t="shared" si="33"/>
        <v>0</v>
      </c>
      <c r="AX59" s="358">
        <f t="shared" si="34"/>
        <v>154</v>
      </c>
      <c r="AY59" s="358">
        <f t="shared" si="35"/>
        <v>16</v>
      </c>
      <c r="AZ59" s="358">
        <f t="shared" si="36"/>
        <v>5</v>
      </c>
      <c r="BA59" s="358">
        <f t="shared" si="37"/>
        <v>94</v>
      </c>
      <c r="BB59" s="37">
        <f t="shared" si="38"/>
        <v>7</v>
      </c>
      <c r="BC59" s="358">
        <f t="shared" si="39"/>
        <v>0</v>
      </c>
      <c r="BD59" s="359">
        <f t="shared" si="40"/>
        <v>25</v>
      </c>
      <c r="BE59" s="358">
        <f t="shared" si="41"/>
        <v>0</v>
      </c>
      <c r="BF59" s="54">
        <f t="shared" si="6"/>
        <v>301</v>
      </c>
      <c r="BG59" t="str">
        <f t="shared" si="42"/>
        <v>OK</v>
      </c>
    </row>
    <row r="60" spans="1:59" x14ac:dyDescent="0.25">
      <c r="A60" s="352">
        <v>57</v>
      </c>
      <c r="B60" s="285" t="str">
        <f>METAS!B58</f>
        <v>PORCENTAJE DE CASOS DE RABIA CANINA</v>
      </c>
      <c r="C60" s="286" t="str">
        <f>METAS!D58</f>
        <v>ZOONOSIS</v>
      </c>
      <c r="D60" s="360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t!D60),IF(Config!$C$6=10,SUM(+Ene!D60+Feb!D60+Mar!D60+Abr!D60+May!D60+Jun!D60+Jul!D60+Ago!D60+Set!D60+Oct!D60),IF(Config!$C$6=11,SUM(+Ene!D60+Feb!D60+Mar!D60+Abr!D60+May!D60+Jun!D60+Jul!D60+Ago!D60+Set!D60+Oct!D60+Nov!D60),IF(Config!$C$6=12,SUM(+Ene!D60+Feb!D60+Mar!D60+Abr!D60+May!D60+Jun!D60+Jul!D60+Ago!D60+Set!D60+Oct!D60+Nov!D60+Dic!D60)))))))))))))</f>
        <v>0</v>
      </c>
      <c r="E60" s="360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t!E60),IF(Config!$C$6=10,SUM(+Ene!E60+Feb!E60+Mar!E60+Abr!E60+May!E60+Jun!E60+Jul!E60+Ago!E60+Set!E60+Oct!E60),IF(Config!$C$6=11,SUM(+Ene!E60+Feb!E60+Mar!E60+Abr!E60+May!E60+Jun!E60+Jul!E60+Ago!E60+Set!E60+Oct!E60+Nov!E60),IF(Config!$C$6=12,SUM(+Ene!E60+Feb!E60+Mar!E60+Abr!E60+May!E60+Jun!E60+Jul!E60+Ago!E60+Set!E60+Oct!E60+Nov!E60+Dic!E60)))))))))))))</f>
        <v>0</v>
      </c>
      <c r="F60" s="360">
        <f>IF(Config!$C$6=1,SUM(+Ene!F80),IF(Config!$C$6=2,SUM(+Ene!F80+Feb!F80),IF(Config!$C$6=3,SUM(+Ene!F80+Feb!F80+Mar!F80),IF(Config!$C$6=4,SUM(+Ene!F80+Feb!F80+Mar!F80+Abr!F80),IF(Config!$C$6=5,SUM(Ene!F80+Feb!F80+Mar!F80+Abr!F80+May!F80),IF(Config!$C$6=6,SUM(+Ene!F80+Feb!F80+Mar!F80+Abr!F80+May!F80+Jun!F80),IF(Config!$C$6=7,SUM(Ene!F80+Feb!F80+Mar!F80+Abr!F80+May!F80+Jun!F80+Jul!F80),IF(Config!$C$6=8,SUM(+Ene!F80+Feb!F80+Mar!F80+Abr!F80+May!F80+Jun!F80+Jul!F80+Ago!F80),IF(Config!$C$6=9,SUM(+Ene!F80+Feb!F80+Mar!F80+Abr!F80+May!F80+Jun!F80+Jul!F80+Ago!F80+Set!F80),IF(Config!$C$6=10,SUM(+Ene!F80+Feb!F80+Mar!F80+Abr!F80+May!F80+Jun!F80+Jul!F80+Ago!F80+Set!F80+Oct!F80),IF(Config!$C$6=11,SUM(+Ene!F80+Feb!F80+Mar!F80+Abr!F80+May!F80+Jun!F80+Jul!F80+Ago!F80+Set!F80+Oct!F80+Nov!F80),IF(Config!$C$6=12,SUM(+Ene!F80+Feb!F80+Mar!F80+Abr!F80+May!F80+Jun!F80+Jul!F80+Ago!F80+Set!F80+Oct!F80+Nov!F80+Dic!F80)))))))))))))</f>
        <v>0</v>
      </c>
      <c r="G60" s="360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t!G60),IF(Config!$C$6=10,SUM(+Ene!G60+Feb!G60+Mar!G60+Abr!G60+May!G60+Jun!G60+Jul!G60+Ago!G60+Set!G60+Oct!G60),IF(Config!$C$6=11,SUM(+Ene!G60+Feb!G60+Mar!G60+Abr!G60+May!G60+Jun!G60+Jul!G60+Ago!G60+Set!G60+Oct!G60+Nov!G60),IF(Config!$C$6=12,SUM(+Ene!G60+Feb!G60+Mar!G60+Abr!G60+May!G60+Jun!G60+Jul!G60+Ago!G60+Set!G60+Oct!G60+Nov!G60+Dic!G60)))))))))))))</f>
        <v>0</v>
      </c>
      <c r="H60" s="360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t!H60),IF(Config!$C$6=10,SUM(+Ene!H60+Feb!H60+Mar!H60+Abr!H60+May!H60+Jun!H60+Jul!H60+Ago!H60+Set!H60+Oct!H60),IF(Config!$C$6=11,SUM(+Ene!H60+Feb!H60+Mar!H60+Abr!H60+May!H60+Jun!H60+Jul!H60+Ago!H60+Set!H60+Oct!H60+Nov!H60),IF(Config!$C$6=12,SUM(+Ene!H60+Feb!H60+Mar!H60+Abr!H60+May!H60+Jun!H60+Jul!H60+Ago!H60+Set!H60+Oct!H60+Nov!H60+Dic!H60)))))))))))))</f>
        <v>0</v>
      </c>
      <c r="I60" s="360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t!I60),IF(Config!$C$6=10,SUM(+Ene!I60+Feb!I60+Mar!I60+Abr!I60+May!I60+Jun!I60+Jul!I60+Ago!I60+Set!I60+Oct!I60),IF(Config!$C$6=11,SUM(+Ene!I60+Feb!I60+Mar!I60+Abr!I60+May!I60+Jun!I60+Jul!I60+Ago!I60+Set!I60+Oct!I60+Nov!I60),IF(Config!$C$6=12,SUM(+Ene!I60+Feb!I60+Mar!I60+Abr!I60+May!I60+Jun!I60+Jul!I60+Ago!I60+Set!I60+Oct!I60+Nov!I60+Dic!I60)))))))))))))</f>
        <v>0</v>
      </c>
      <c r="J60" s="360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t!J60),IF(Config!$C$6=10,SUM(+Ene!J60+Feb!J60+Mar!J60+Abr!J60+May!J60+Jun!J60+Jul!J60+Ago!J60+Set!J60+Oct!J60),IF(Config!$C$6=11,SUM(+Ene!J60+Feb!J60+Mar!J60+Abr!J60+May!J60+Jun!J60+Jul!J60+Ago!J60+Set!J60+Oct!J60+Nov!J60),IF(Config!$C$6=12,SUM(+Ene!J60+Feb!J60+Mar!J60+Abr!J60+May!J60+Jun!J60+Jul!J60+Ago!J60+Set!J60+Oct!J60+Nov!J60+Dic!J60)))))))))))))</f>
        <v>0</v>
      </c>
      <c r="K60" s="360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t!K60),IF(Config!$C$6=10,SUM(+Ene!K60+Feb!K60+Mar!K60+Abr!K60+May!K60+Jun!K60+Jul!K60+Ago!K60+Set!K60+Oct!K60),IF(Config!$C$6=11,SUM(+Ene!K60+Feb!K60+Mar!K60+Abr!K60+May!K60+Jun!K60+Jul!K60+Ago!K60+Set!K60+Oct!K60+Nov!K60),IF(Config!$C$6=12,SUM(+Ene!K60+Feb!K60+Mar!K60+Abr!K60+May!K60+Jun!K60+Jul!K60+Ago!K60+Set!K60+Oct!K60+Nov!K60+Dic!K60)))))))))))))</f>
        <v>0</v>
      </c>
      <c r="L60" s="360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t!L60),IF(Config!$C$6=10,SUM(+Ene!L60+Feb!L60+Mar!L60+Abr!L60+May!L60+Jun!L60+Jul!L60+Ago!L60+Set!L60+Oct!L60),IF(Config!$C$6=11,SUM(+Ene!L60+Feb!L60+Mar!L60+Abr!L60+May!L60+Jun!L60+Jul!L60+Ago!L60+Set!L60+Oct!L60+Nov!L60),IF(Config!$C$6=12,SUM(+Ene!L60+Feb!L60+Mar!L60+Abr!L60+May!L60+Jun!L60+Jul!L60+Ago!L60+Set!L60+Oct!L60+Nov!L60+Dic!L60)))))))))))))</f>
        <v>0</v>
      </c>
      <c r="M60" s="360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t!M60),IF(Config!$C$6=10,SUM(+Ene!M60+Feb!M60+Mar!M60+Abr!M60+May!M60+Jun!M60+Jul!M60+Ago!M60+Set!M60+Oct!M60),IF(Config!$C$6=11,SUM(+Ene!M60+Feb!M60+Mar!M60+Abr!M60+May!M60+Jun!M60+Jul!M60+Ago!M60+Set!M60+Oct!M60+Nov!M60),IF(Config!$C$6=12,SUM(+Ene!M60+Feb!M60+Mar!M60+Abr!M60+May!M60+Jun!M60+Jul!M60+Ago!M60+Set!M60+Oct!M60+Nov!M60+Dic!M60)))))))))))))</f>
        <v>0</v>
      </c>
      <c r="N60" s="360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t!N60),IF(Config!$C$6=10,SUM(+Ene!N60+Feb!N60+Mar!N60+Abr!N60+May!N60+Jun!N60+Jul!N60+Ago!N60+Set!N60+Oct!N60),IF(Config!$C$6=11,SUM(+Ene!N60+Feb!N60+Mar!N60+Abr!N60+May!N60+Jun!N60+Jul!N60+Ago!N60+Set!N60+Oct!N60+Nov!N60),IF(Config!$C$6=12,SUM(+Ene!N60+Feb!N60+Mar!N60+Abr!N60+May!N60+Jun!N60+Jul!N60+Ago!N60+Set!N60+Oct!N60+Nov!N60+Dic!N60)))))))))))))</f>
        <v>0</v>
      </c>
      <c r="O60" s="360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t!O60),IF(Config!$C$6=10,SUM(+Ene!O60+Feb!O60+Mar!O60+Abr!O60+May!O60+Jun!O60+Jul!O60+Ago!O60+Set!O60+Oct!O60),IF(Config!$C$6=11,SUM(+Ene!O60+Feb!O60+Mar!O60+Abr!O60+May!O60+Jun!O60+Jul!O60+Ago!O60+Set!O60+Oct!O60+Nov!O60),IF(Config!$C$6=12,SUM(+Ene!O60+Feb!O60+Mar!O60+Abr!O60+May!O60+Jun!O60+Jul!O60+Ago!O60+Set!O60+Oct!O60+Nov!O60+Dic!O60)))))))))))))</f>
        <v>0</v>
      </c>
      <c r="P60" s="360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t!P60),IF(Config!$C$6=10,SUM(+Ene!P60+Feb!P60+Mar!P60+Abr!P60+May!P60+Jun!P60+Jul!P60+Ago!P60+Set!P60+Oct!P60),IF(Config!$C$6=11,SUM(+Ene!P60+Feb!P60+Mar!P60+Abr!P60+May!P60+Jun!P60+Jul!P60+Ago!P60+Set!P60+Oct!P60+Nov!P60),IF(Config!$C$6=12,SUM(+Ene!P60+Feb!P60+Mar!P60+Abr!P60+May!P60+Jun!P60+Jul!P60+Ago!P60+Set!P60+Oct!P60+Nov!P60+Dic!P60)))))))))))))</f>
        <v>0</v>
      </c>
      <c r="Q60" s="360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t!Q60),IF(Config!$C$6=10,SUM(+Ene!Q60+Feb!Q60+Mar!Q60+Abr!Q60+May!Q60+Jun!Q60+Jul!Q60+Ago!Q60+Set!Q60+Oct!Q60),IF(Config!$C$6=11,SUM(+Ene!Q60+Feb!Q60+Mar!Q60+Abr!Q60+May!Q60+Jun!Q60+Jul!Q60+Ago!Q60+Set!Q60+Oct!Q60+Nov!Q60),IF(Config!$C$6=12,SUM(+Ene!Q60+Feb!Q60+Mar!Q60+Abr!Q60+May!Q60+Jun!Q60+Jul!Q60+Ago!Q60+Set!Q60+Oct!Q60+Nov!Q60+Dic!Q60)))))))))))))</f>
        <v>0</v>
      </c>
      <c r="R60" s="360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t!R60),IF(Config!$C$6=10,SUM(+Ene!R60+Feb!R60+Mar!R60+Abr!R60+May!R60+Jun!R60+Jul!R60+Ago!R60+Set!R60+Oct!R60),IF(Config!$C$6=11,SUM(+Ene!R60+Feb!R60+Mar!R60+Abr!R60+May!R60+Jun!R60+Jul!R60+Ago!R60+Set!R60+Oct!R60+Nov!R60),IF(Config!$C$6=12,SUM(+Ene!R60+Feb!R60+Mar!R60+Abr!R60+May!R60+Jun!R60+Jul!R60+Ago!R60+Set!R60+Oct!R60+Nov!R60+Dic!R60)))))))))))))</f>
        <v>0</v>
      </c>
      <c r="S60" s="360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t!S60),IF(Config!$C$6=10,SUM(+Ene!S60+Feb!S60+Mar!S60+Abr!S60+May!S60+Jun!S60+Jul!S60+Ago!S60+Set!S60+Oct!S60),IF(Config!$C$6=11,SUM(+Ene!S60+Feb!S60+Mar!S60+Abr!S60+May!S60+Jun!S60+Jul!S60+Ago!S60+Set!S60+Oct!S60+Nov!S60),IF(Config!$C$6=12,SUM(+Ene!S60+Feb!S60+Mar!S60+Abr!S60+May!S60+Jun!S60+Jul!S60+Ago!S60+Set!S60+Oct!S60+Nov!S60+Dic!S60)))))))))))))</f>
        <v>0</v>
      </c>
      <c r="T60" s="360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t!T60),IF(Config!$C$6=10,SUM(+Ene!T60+Feb!T60+Mar!T60+Abr!T60+May!T60+Jun!T60+Jul!T60+Ago!T60+Set!T60+Oct!T60),IF(Config!$C$6=11,SUM(+Ene!T60+Feb!T60+Mar!T60+Abr!T60+May!T60+Jun!T60+Jul!T60+Ago!T60+Set!T60+Oct!T60+Nov!T60),IF(Config!$C$6=12,SUM(+Ene!T60+Feb!T60+Mar!T60+Abr!T60+May!T60+Jun!T60+Jul!T60+Ago!T60+Set!T60+Oct!T60+Nov!T60+Dic!T60)))))))))))))</f>
        <v>0</v>
      </c>
      <c r="U60" s="360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t!U60),IF(Config!$C$6=10,SUM(+Ene!U60+Feb!U60+Mar!U60+Abr!U60+May!U60+Jun!U60+Jul!U60+Ago!U60+Set!U60+Oct!U60),IF(Config!$C$6=11,SUM(+Ene!U60+Feb!U60+Mar!U60+Abr!U60+May!U60+Jun!U60+Jul!U60+Ago!U60+Set!U60+Oct!U60+Nov!U60),IF(Config!$C$6=12,SUM(+Ene!U60+Feb!U60+Mar!U60+Abr!U60+May!U60+Jun!U60+Jul!U60+Ago!U60+Set!U60+Oct!U60+Nov!U60+Dic!U60)))))))))))))</f>
        <v>0</v>
      </c>
      <c r="V60" s="360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t!V60),IF(Config!$C$6=10,SUM(+Ene!V60+Feb!V60+Mar!V60+Abr!V60+May!V60+Jun!V60+Jul!V60+Ago!V60+Set!V60+Oct!V60),IF(Config!$C$6=11,SUM(+Ene!V60+Feb!V60+Mar!V60+Abr!V60+May!V60+Jun!V60+Jul!V60+Ago!V60+Set!V60+Oct!V60+Nov!V60),IF(Config!$C$6=12,SUM(+Ene!V60+Feb!V60+Mar!V60+Abr!V60+May!V60+Jun!V60+Jul!V60+Ago!V60+Set!V60+Oct!V60+Nov!V60+Dic!V60)))))))))))))</f>
        <v>0</v>
      </c>
      <c r="W60" s="360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t!W60),IF(Config!$C$6=10,SUM(+Ene!W60+Feb!W60+Mar!W60+Abr!W60+May!W60+Jun!W60+Jul!W60+Ago!W60+Set!W60+Oct!W60),IF(Config!$C$6=11,SUM(+Ene!W60+Feb!W60+Mar!W60+Abr!W60+May!W60+Jun!W60+Jul!W60+Ago!W60+Set!W60+Oct!W60+Nov!W60),IF(Config!$C$6=12,SUM(+Ene!W60+Feb!W60+Mar!W60+Abr!W60+May!W60+Jun!W60+Jul!W60+Ago!W60+Set!W60+Oct!W60+Nov!W60+Dic!W60)))))))))))))</f>
        <v>0</v>
      </c>
      <c r="X60" s="360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t!X60),IF(Config!$C$6=10,SUM(+Ene!X60+Feb!X60+Mar!X60+Abr!X60+May!X60+Jun!X60+Jul!X60+Ago!X60+Set!X60+Oct!X60),IF(Config!$C$6=11,SUM(+Ene!X60+Feb!X60+Mar!X60+Abr!X60+May!X60+Jun!X60+Jul!X60+Ago!X60+Set!X60+Oct!X60+Nov!X60),IF(Config!$C$6=12,SUM(+Ene!X60+Feb!X60+Mar!X60+Abr!X60+May!X60+Jun!X60+Jul!X60+Ago!X60+Set!X60+Oct!X60+Nov!X60+Dic!X60)))))))))))))</f>
        <v>0</v>
      </c>
      <c r="Y60" s="360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t!Y60),IF(Config!$C$6=10,SUM(+Ene!Y60+Feb!Y60+Mar!Y60+Abr!Y60+May!Y60+Jun!Y60+Jul!Y60+Ago!Y60+Set!Y60+Oct!Y60),IF(Config!$C$6=11,SUM(+Ene!Y60+Feb!Y60+Mar!Y60+Abr!Y60+May!Y60+Jun!Y60+Jul!Y60+Ago!Y60+Set!Y60+Oct!Y60+Nov!Y60),IF(Config!$C$6=12,SUM(+Ene!Y60+Feb!Y60+Mar!Y60+Abr!Y60+May!Y60+Jun!Y60+Jul!Y60+Ago!Y60+Set!Y60+Oct!Y60+Nov!Y60+Dic!Y60)))))))))))))</f>
        <v>0</v>
      </c>
      <c r="Z60" s="360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t!Z60),IF(Config!$C$6=10,SUM(+Ene!Z60+Feb!Z60+Mar!Z60+Abr!Z60+May!Z60+Jun!Z60+Jul!Z60+Ago!Z60+Set!Z60+Oct!Z60),IF(Config!$C$6=11,SUM(+Ene!Z60+Feb!Z60+Mar!Z60+Abr!Z60+May!Z60+Jun!Z60+Jul!Z60+Ago!Z60+Set!Z60+Oct!Z60+Nov!Z60),IF(Config!$C$6=12,SUM(+Ene!Z60+Feb!Z60+Mar!Z60+Abr!Z60+May!Z60+Jun!Z60+Jul!Z60+Ago!Z60+Set!Z60+Oct!Z60+Nov!Z60+Dic!Z60)))))))))))))</f>
        <v>0</v>
      </c>
      <c r="AA60" s="360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t!AA60),IF(Config!$C$6=10,SUM(+Ene!AA60+Feb!AA60+Mar!AA60+Abr!AA60+May!AA60+Jun!AA60+Jul!AA60+Ago!AA60+Set!AA60+Oct!AA60),IF(Config!$C$6=11,SUM(+Ene!AA60+Feb!AA60+Mar!AA60+Abr!AA60+May!AA60+Jun!AA60+Jul!AA60+Ago!AA60+Set!AA60+Oct!AA60+Nov!AA60),IF(Config!$C$6=12,SUM(+Ene!AA60+Feb!AA60+Mar!AA60+Abr!AA60+May!AA60+Jun!AA60+Jul!AA60+Ago!AA60+Set!AA60+Oct!AA60+Nov!AA60+Dic!AA60)))))))))))))</f>
        <v>0</v>
      </c>
      <c r="AB60" s="360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t!AB60),IF(Config!$C$6=10,SUM(+Ene!AB60+Feb!AB60+Mar!AB60+Abr!AB60+May!AB60+Jun!AB60+Jul!AB60+Ago!AB60+Set!AB60+Oct!AB60),IF(Config!$C$6=11,SUM(+Ene!AB60+Feb!AB60+Mar!AB60+Abr!AB60+May!AB60+Jun!AB60+Jul!AB60+Ago!AB60+Set!AB60+Oct!AB60+Nov!AB60),IF(Config!$C$6=12,SUM(+Ene!AB60+Feb!AB60+Mar!AB60+Abr!AB60+May!AB60+Jun!AB60+Jul!AB60+Ago!AB60+Set!AB60+Oct!AB60+Nov!AB60+Dic!AB60)))))))))))))</f>
        <v>0</v>
      </c>
      <c r="AC60" s="360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t!AC60),IF(Config!$C$6=10,SUM(+Ene!AC60+Feb!AC60+Mar!AC60+Abr!AC60+May!AC60+Jun!AC60+Jul!AC60+Ago!AC60+Set!AC60+Oct!AC60),IF(Config!$C$6=11,SUM(+Ene!AC60+Feb!AC60+Mar!AC60+Abr!AC60+May!AC60+Jun!AC60+Jul!AC60+Ago!AC60+Set!AC60+Oct!AC60+Nov!AC60),IF(Config!$C$6=12,SUM(+Ene!AC60+Feb!AC60+Mar!AC60+Abr!AC60+May!AC60+Jun!AC60+Jul!AC60+Ago!AC60+Set!AC60+Oct!AC60+Nov!AC60+Dic!AC60)))))))))))))</f>
        <v>0</v>
      </c>
      <c r="AD60" s="360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t!AD60),IF(Config!$C$6=10,SUM(+Ene!AD60+Feb!AD60+Mar!AD60+Abr!AD60+May!AD60+Jun!AD60+Jul!AD60+Ago!AD60+Set!AD60+Oct!AD60),IF(Config!$C$6=11,SUM(+Ene!AD60+Feb!AD60+Mar!AD60+Abr!AD60+May!AD60+Jun!AD60+Jul!AD60+Ago!AD60+Set!AD60+Oct!AD60+Nov!AD60),IF(Config!$C$6=12,SUM(+Ene!AD60+Feb!AD60+Mar!AD60+Abr!AD60+May!AD60+Jun!AD60+Jul!AD60+Ago!AD60+Set!AD60+Oct!AD60+Nov!AD60+Dic!AD60)))))))))))))</f>
        <v>0</v>
      </c>
      <c r="AE60" s="360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t!AE60),IF(Config!$C$6=10,SUM(+Ene!AE60+Feb!AE60+Mar!AE60+Abr!AE60+May!AE60+Jun!AE60+Jul!AE60+Ago!AE60+Set!AE60+Oct!AE60),IF(Config!$C$6=11,SUM(+Ene!AE60+Feb!AE60+Mar!AE60+Abr!AE60+May!AE60+Jun!AE60+Jul!AE60+Ago!AE60+Set!AE60+Oct!AE60+Nov!AE60),IF(Config!$C$6=12,SUM(+Ene!AE60+Feb!AE60+Mar!AE60+Abr!AE60+May!AE60+Jun!AE60+Jul!AE60+Ago!AE60+Set!AE60+Oct!AE60+Nov!AE60+Dic!AE60)))))))))))))</f>
        <v>0</v>
      </c>
      <c r="AF60" s="360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t!AF60),IF(Config!$C$6=10,SUM(+Ene!AF60+Feb!AF60+Mar!AF60+Abr!AF60+May!AF60+Jun!AF60+Jul!AF60+Ago!AF60+Set!AF60+Oct!AF60),IF(Config!$C$6=11,SUM(+Ene!AF60+Feb!AF60+Mar!AF60+Abr!AF60+May!AF60+Jun!AF60+Jul!AF60+Ago!AF60+Set!AF60+Oct!AF60+Nov!AF60),IF(Config!$C$6=12,SUM(+Ene!AF60+Feb!AF60+Mar!AF60+Abr!AF60+May!AF60+Jun!AF60+Jul!AF60+Ago!AF60+Set!AF60+Oct!AF60+Nov!AF60+Dic!AF60)))))))))))))</f>
        <v>0</v>
      </c>
      <c r="AG60" s="360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t!AG60),IF(Config!$C$6=10,SUM(+Ene!AG60+Feb!AG60+Mar!AG60+Abr!AG60+May!AG60+Jun!AG60+Jul!AG60+Ago!AG60+Set!AG60+Oct!AG60),IF(Config!$C$6=11,SUM(+Ene!AG60+Feb!AG60+Mar!AG60+Abr!AG60+May!AG60+Jun!AG60+Jul!AG60+Ago!AG60+Set!AG60+Oct!AG60+Nov!AG60),IF(Config!$C$6=12,SUM(+Ene!AG60+Feb!AG60+Mar!AG60+Abr!AG60+May!AG60+Jun!AG60+Jul!AG60+Ago!AG60+Set!AG60+Oct!AG60+Nov!AG60+Dic!AG60)))))))))))))</f>
        <v>0</v>
      </c>
      <c r="AH60" s="360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t!AH60),IF(Config!$C$6=10,SUM(+Ene!AH60+Feb!AH60+Mar!AH60+Abr!AH60+May!AH60+Jun!AH60+Jul!AH60+Ago!AH60+Set!AH60+Oct!AH60),IF(Config!$C$6=11,SUM(+Ene!AH60+Feb!AH60+Mar!AH60+Abr!AH60+May!AH60+Jun!AH60+Jul!AH60+Ago!AH60+Set!AH60+Oct!AH60+Nov!AH60),IF(Config!$C$6=12,SUM(+Ene!AH60+Feb!AH60+Mar!AH60+Abr!AH60+May!AH60+Jun!AH60+Jul!AH60+Ago!AH60+Set!AH60+Oct!AH60+Nov!AH60+Dic!AH60)))))))))))))</f>
        <v>0</v>
      </c>
      <c r="AI60" s="360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t!AI60),IF(Config!$C$6=10,SUM(+Ene!AI60+Feb!AI60+Mar!AI60+Abr!AI60+May!AI60+Jun!AI60+Jul!AI60+Ago!AI60+Set!AI60+Oct!AI60),IF(Config!$C$6=11,SUM(+Ene!AI60+Feb!AI60+Mar!AI60+Abr!AI60+May!AI60+Jun!AI60+Jul!AI60+Ago!AI60+Set!AI60+Oct!AI60+Nov!AI60),IF(Config!$C$6=12,SUM(+Ene!AI60+Feb!AI60+Mar!AI60+Abr!AI60+May!AI60+Jun!AI60+Jul!AI60+Ago!AI60+Set!AI60+Oct!AI60+Nov!AI60+Dic!AI60)))))))))))))</f>
        <v>0</v>
      </c>
      <c r="AJ60" s="360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t!AJ60),IF(Config!$C$6=10,SUM(+Ene!AJ60+Feb!AJ60+Mar!AJ60+Abr!AJ60+May!AJ60+Jun!AJ60+Jul!AJ60+Ago!AJ60+Set!AJ60+Oct!AJ60),IF(Config!$C$6=11,SUM(+Ene!AJ60+Feb!AJ60+Mar!AJ60+Abr!AJ60+May!AJ60+Jun!AJ60+Jul!AJ60+Ago!AJ60+Set!AJ60+Oct!AJ60+Nov!AJ60),IF(Config!$C$6=12,SUM(+Ene!AJ60+Feb!AJ60+Mar!AJ60+Abr!AJ60+May!AJ60+Jun!AJ60+Jul!AJ60+Ago!AJ60+Set!AJ60+Oct!AJ60+Nov!AJ60+Dic!AJ60)))))))))))))</f>
        <v>0</v>
      </c>
      <c r="AK60" s="360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t!AK60),IF(Config!$C$6=10,SUM(+Ene!AK60+Feb!AK60+Mar!AK60+Abr!AK60+May!AK60+Jun!AK60+Jul!AK60+Ago!AK60+Set!AK60+Oct!AK60),IF(Config!$C$6=11,SUM(+Ene!AK60+Feb!AK60+Mar!AK60+Abr!AK60+May!AK60+Jun!AK60+Jul!AK60+Ago!AK60+Set!AK60+Oct!AK60+Nov!AK60),IF(Config!$C$6=12,SUM(+Ene!AK60+Feb!AK60+Mar!AK60+Abr!AK60+May!AK60+Jun!AK60+Jul!AK60+Ago!AK60+Set!AK60+Oct!AK60+Nov!AK60+Dic!AK60)))))))))))))</f>
        <v>0</v>
      </c>
      <c r="AL60" s="360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t!AL60),IF(Config!$C$6=10,SUM(+Ene!AL60+Feb!AL60+Mar!AL60+Abr!AL60+May!AL60+Jun!AL60+Jul!AL60+Ago!AL60+Set!AL60+Oct!AL60),IF(Config!$C$6=11,SUM(+Ene!AL60+Feb!AL60+Mar!AL60+Abr!AL60+May!AL60+Jun!AL60+Jul!AL60+Ago!AL60+Set!AL60+Oct!AL60+Nov!AL60),IF(Config!$C$6=12,SUM(+Ene!AL60+Feb!AL60+Mar!AL60+Abr!AL60+May!AL60+Jun!AL60+Jul!AL60+Ago!AL60+Set!AL60+Oct!AL60+Nov!AL60+Dic!AL60)))))))))))))</f>
        <v>0</v>
      </c>
      <c r="AM60" s="360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t!AM60),IF(Config!$C$6=10,SUM(+Ene!AM60+Feb!AM60+Mar!AM60+Abr!AM60+May!AM60+Jun!AM60+Jul!AM60+Ago!AM60+Set!AM60+Oct!AM60),IF(Config!$C$6=11,SUM(+Ene!AM60+Feb!AM60+Mar!AM60+Abr!AM60+May!AM60+Jun!AM60+Jul!AM60+Ago!AM60+Set!AM60+Oct!AM60+Nov!AM60),IF(Config!$C$6=12,SUM(+Ene!AM60+Feb!AM60+Mar!AM60+Abr!AM60+May!AM60+Jun!AM60+Jul!AM60+Ago!AM60+Set!AM60+Oct!AM60+Nov!AM60+Dic!AM60)))))))))))))</f>
        <v>0</v>
      </c>
      <c r="AN60" s="360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t!AN60),IF(Config!$C$6=10,SUM(+Ene!AN60+Feb!AN60+Mar!AN60+Abr!AN60+May!AN60+Jun!AN60+Jul!AN60+Ago!AN60+Set!AN60+Oct!AN60),IF(Config!$C$6=11,SUM(+Ene!AN60+Feb!AN60+Mar!AN60+Abr!AN60+May!AN60+Jun!AN60+Jul!AN60+Ago!AN60+Set!AN60+Oct!AN60+Nov!AN60),IF(Config!$C$6=12,SUM(+Ene!AN60+Feb!AN60+Mar!AN60+Abr!AN60+May!AN60+Jun!AN60+Jul!AN60+Ago!AN60+Set!AN60+Oct!AN60+Nov!AN60+Dic!AN60)))))))))))))</f>
        <v>0</v>
      </c>
      <c r="AO60" s="360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t!AO60),IF(Config!$C$6=10,SUM(+Ene!AO60+Feb!AO60+Mar!AO60+Abr!AO60+May!AO60+Jun!AO60+Jul!AO60+Ago!AO60+Set!AO60+Oct!AO60),IF(Config!$C$6=11,SUM(+Ene!AO60+Feb!AO60+Mar!AO60+Abr!AO60+May!AO60+Jun!AO60+Jul!AO60+Ago!AO60+Set!AO60+Oct!AO60+Nov!AO60),IF(Config!$C$6=12,SUM(+Ene!AO60+Feb!AO60+Mar!AO60+Abr!AO60+May!AO60+Jun!AO60+Jul!AO60+Ago!AO60+Set!AO60+Oct!AO60+Nov!AO60+Dic!AO60)))))))))))))</f>
        <v>0</v>
      </c>
      <c r="AP60" s="360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t!AP60),IF(Config!$C$6=10,SUM(+Ene!AP60+Feb!AP60+Mar!AP60+Abr!AP60+May!AP60+Jun!AP60+Jul!AP60+Ago!AP60+Set!AP60+Oct!AP60),IF(Config!$C$6=11,SUM(+Ene!AP60+Feb!AP60+Mar!AP60+Abr!AP60+May!AP60+Jun!AP60+Jul!AP60+Ago!AP60+Set!AP60+Oct!AP60+Nov!AP60),IF(Config!$C$6=12,SUM(+Ene!AP60+Feb!AP60+Mar!AP60+Abr!AP60+May!AP60+Jun!AP60+Jul!AP60+Ago!AP60+Set!AP60+Oct!AP60+Nov!AP60+Dic!AP60)))))))))))))</f>
        <v>0</v>
      </c>
      <c r="AQ60" s="360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t!AQ60),IF(Config!$C$6=10,SUM(+Ene!AQ60+Feb!AQ60+Mar!AQ60+Abr!AQ60+May!AQ60+Jun!AQ60+Jul!AQ60+Ago!AQ60+Set!AQ60+Oct!AQ60),IF(Config!$C$6=11,SUM(+Ene!AQ60+Feb!AQ60+Mar!AQ60+Abr!AQ60+May!AQ60+Jun!AQ60+Jul!AQ60+Ago!AQ60+Set!AQ60+Oct!AQ60+Nov!AQ60),IF(Config!$C$6=12,SUM(+Ene!AQ60+Feb!AQ60+Mar!AQ60+Abr!AQ60+May!AQ60+Jun!AQ60+Jul!AQ60+Ago!AQ60+Set!AQ60+Oct!AQ60+Nov!AQ60+Dic!AQ60)))))))))))))</f>
        <v>0</v>
      </c>
      <c r="AR60" s="360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t!AR60),IF(Config!$C$6=10,SUM(+Ene!AR60+Feb!AR60+Mar!AR60+Abr!AR60+May!AR60+Jun!AR60+Jul!AR60+Ago!AR60+Set!AR60+Oct!AR60),IF(Config!$C$6=11,SUM(+Ene!AR60+Feb!AR60+Mar!AR60+Abr!AR60+May!AR60+Jun!AR60+Jul!AR60+Ago!AR60+Set!AR60+Oct!AR60+Nov!AR60),IF(Config!$C$6=12,SUM(+Ene!AR60+Feb!AR60+Mar!AR60+Abr!AR60+May!AR60+Jun!AR60+Jul!AR60+Ago!AR60+Set!AR60+Oct!AR60+Nov!AR60+Dic!AR60)))))))))))))</f>
        <v>0</v>
      </c>
      <c r="AS60" s="360">
        <f>IF(Config!$C$6=1,SUM(+Ene!AS60),IF(Config!$C$6=2,SUM(+Ene!AS60+Feb!AS60),IF(Config!$C$6=3,SUM(+Ene!AS60+Feb!AS60+Mar!AS60),IF(Config!$C$6=4,SUM(+Ene!AS60+Feb!AS60+Mar!AS60+Abr!AS60),IF(Config!$C$6=5,SUM(Ene!AS60+Feb!AS60+Mar!AS60+Abr!AS60+May!AS60),IF(Config!$C$6=6,SUM(+Ene!AS60+Feb!AS60+Mar!AS60+Abr!AS60+May!AS60+Jun!AS60),IF(Config!$C$6=7,SUM(Ene!AS60+Feb!AS60+Mar!AS60+Abr!AS60+May!AS60+Jun!AS60+Jul!AS60),IF(Config!$C$6=8,SUM(+Ene!AS60+Feb!AS60+Mar!AS60+Abr!AS60+May!AS60+Jun!AS60+Jul!AS60+Ago!AS60),IF(Config!$C$6=9,SUM(+Ene!AS60+Feb!AS60+Mar!AS60+Abr!AS60+May!AS60+Jun!AS60+Jul!AS60+Ago!AS60+Set!AS60),IF(Config!$C$6=10,SUM(+Ene!AS60+Feb!AS60+Mar!AS60+Abr!AS60+May!AS60+Jun!AS60+Jul!AS60+Ago!AS60+Set!AS60+Oct!AS60),IF(Config!$C$6=11,SUM(+Ene!AS60+Feb!AS60+Mar!AS60+Abr!AS60+May!AS60+Jun!AS60+Jul!AS60+Ago!AS60+Set!AS60+Oct!AS60+Nov!AS60),IF(Config!$C$6=12,SUM(+Ene!AS60+Feb!AS60+Mar!AS60+Abr!AS60+May!AS60+Jun!AS60+Jul!AS60+Ago!AS60+Set!AS60+Oct!AS60+Nov!AS60+Dic!AS60)))))))))))))</f>
        <v>0</v>
      </c>
      <c r="AT60" s="360">
        <f>IF(Config!$C$6=1,SUM(+Ene!AT60),IF(Config!$C$6=2,SUM(+Ene!AT60+Feb!AT60),IF(Config!$C$6=3,SUM(+Ene!AT60+Feb!AT60+Mar!AT60),IF(Config!$C$6=4,SUM(+Ene!AT60+Feb!AT60+Mar!AT60+Abr!AT60),IF(Config!$C$6=5,SUM(Ene!AT60+Feb!AT60+Mar!AT60+Abr!AT60+May!AT60),IF(Config!$C$6=6,SUM(+Ene!AT60+Feb!AT60+Mar!AT60+Abr!AT60+May!AT60+Jun!AT60),IF(Config!$C$6=7,SUM(Ene!AT60+Feb!AT60+Mar!AT60+Abr!AT60+May!AT60+Jun!AT60+Jul!AT60),IF(Config!$C$6=8,SUM(+Ene!AT60+Feb!AT60+Mar!AT60+Abr!AT60+May!AT60+Jun!AT60+Jul!AT60+Ago!AT60),IF(Config!$C$6=9,SUM(+Ene!AT60+Feb!AT60+Mar!AT60+Abr!AT60+May!AT60+Jun!AT60+Jul!AT60+Ago!AT60+Set!AT60),IF(Config!$C$6=10,SUM(+Ene!AT60+Feb!AT60+Mar!AT60+Abr!AT60+May!AT60+Jun!AT60+Jul!AT60+Ago!AT60+Set!AT60+Oct!AT60),IF(Config!$C$6=11,SUM(+Ene!AT60+Feb!AT60+Mar!AT60+Abr!AT60+May!AT60+Jun!AT60+Jul!AT60+Ago!AT60+Set!AT60+Oct!AT60+Nov!AT60),IF(Config!$C$6=12,SUM(+Ene!AT60+Feb!AT60+Mar!AT60+Abr!AT60+May!AT60+Jun!AT60+Jul!AT60+Ago!AT60+Set!AT60+Oct!AT60+Nov!AT60+Dic!AT60)))))))))))))</f>
        <v>0</v>
      </c>
      <c r="AU60">
        <f t="shared" ref="AU60" si="43">+SUM(D60:AT60)</f>
        <v>0</v>
      </c>
      <c r="AV60" s="358">
        <f t="shared" ref="AV60" si="44">SUM(D60)</f>
        <v>0</v>
      </c>
      <c r="AW60" s="358">
        <f t="shared" ref="AW60" si="45">+E60</f>
        <v>0</v>
      </c>
      <c r="AX60" s="358">
        <f t="shared" ref="AX60" si="46">+SUM(G60:P60)</f>
        <v>0</v>
      </c>
      <c r="AY60" s="358">
        <f t="shared" ref="AY60" si="47">+SUM(Q60:S60)</f>
        <v>0</v>
      </c>
      <c r="AZ60" s="358">
        <f t="shared" ref="AZ60" si="48">+SUM(T60:W60)</f>
        <v>0</v>
      </c>
      <c r="BA60" s="358">
        <f t="shared" ref="BA60" si="49">+SUM(X60:AC60)</f>
        <v>0</v>
      </c>
      <c r="BB60" s="37">
        <f t="shared" ref="BB60" si="50">+SUM(AD60:AI60)</f>
        <v>0</v>
      </c>
      <c r="BC60" s="358">
        <f t="shared" ref="BC60" si="51">+SUM(AJ60:AL60)</f>
        <v>0</v>
      </c>
      <c r="BD60" s="359">
        <f t="shared" ref="BD60" si="52">+SUM(AM60:AP60)</f>
        <v>0</v>
      </c>
      <c r="BE60" s="358">
        <f t="shared" ref="BE60" si="53">+SUM(AQ60:AT60)</f>
        <v>0</v>
      </c>
      <c r="BF60" s="54">
        <f t="shared" ref="BF60" si="54">SUM(AV60:BE60)</f>
        <v>0</v>
      </c>
      <c r="BG60" t="str">
        <f t="shared" ref="BG60" si="55">IF(BF60=AU60,"OK","ERROR FORMULA")</f>
        <v>OK</v>
      </c>
    </row>
    <row r="65" spans="41:41" x14ac:dyDescent="0.25">
      <c r="AO65" t="s">
        <v>572</v>
      </c>
    </row>
  </sheetData>
  <autoFilter ref="A3:BS59" xr:uid="{00000000-0009-0000-0000-00000E000000}"/>
  <conditionalFormatting sqref="A3:AT3">
    <cfRule type="expression" dxfId="7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66"/>
  <sheetViews>
    <sheetView showGridLines="0" zoomScale="78" zoomScaleNormal="78" workbookViewId="0">
      <pane xSplit="4" ySplit="16" topLeftCell="E47" activePane="bottomRight" state="frozen"/>
      <selection pane="topRight" activeCell="E1" sqref="E1"/>
      <selection pane="bottomLeft" activeCell="A17" sqref="A17"/>
      <selection pane="bottomRight" activeCell="AK55" sqref="AK55"/>
    </sheetView>
  </sheetViews>
  <sheetFormatPr baseColWidth="10" defaultColWidth="11.42578125" defaultRowHeight="15" x14ac:dyDescent="0.25"/>
  <cols>
    <col min="1" max="1" width="6.42578125" customWidth="1"/>
    <col min="2" max="2" width="39" style="2" customWidth="1"/>
    <col min="3" max="3" width="17.85546875" style="2" customWidth="1"/>
    <col min="4" max="4" width="16.28515625" style="5" customWidth="1"/>
    <col min="5" max="5" width="13.42578125" style="5" customWidth="1"/>
    <col min="6" max="7" width="13.85546875" style="5" customWidth="1"/>
    <col min="8" max="8" width="15.140625" style="5" customWidth="1"/>
    <col min="9" max="9" width="10.85546875" style="5" customWidth="1"/>
    <col min="10" max="10" width="13.140625" style="5" customWidth="1"/>
    <col min="11" max="11" width="15.140625" style="5" customWidth="1"/>
    <col min="12" max="12" width="12.42578125" style="5" customWidth="1"/>
    <col min="13" max="13" width="11.42578125" style="5" bestFit="1" customWidth="1"/>
    <col min="14" max="14" width="11.7109375" style="5" customWidth="1"/>
    <col min="15" max="17" width="12.85546875" style="5" customWidth="1"/>
    <col min="18" max="22" width="10.7109375" style="5" customWidth="1"/>
    <col min="23" max="23" width="12.5703125" style="5" customWidth="1"/>
    <col min="24" max="33" width="10.7109375" style="5" customWidth="1"/>
    <col min="34" max="34" width="12.7109375" style="5" customWidth="1"/>
    <col min="35" max="35" width="10.7109375" style="5" customWidth="1"/>
    <col min="36" max="36" width="12.7109375" style="5" customWidth="1"/>
    <col min="37" max="37" width="12.85546875" style="5" customWidth="1"/>
    <col min="38" max="38" width="10.7109375" style="5" customWidth="1"/>
    <col min="39" max="39" width="12.28515625" style="5" customWidth="1"/>
    <col min="40" max="41" width="10.7109375" style="5" customWidth="1"/>
    <col min="42" max="42" width="13" style="5" customWidth="1"/>
    <col min="43" max="43" width="12.140625" style="5" customWidth="1"/>
    <col min="44" max="44" width="10.7109375" style="5" customWidth="1"/>
    <col min="45" max="45" width="14.28515625" style="5" customWidth="1"/>
    <col min="46" max="46" width="13.42578125" style="5" customWidth="1"/>
    <col min="47" max="47" width="12.7109375" style="5" customWidth="1"/>
    <col min="48" max="48" width="2.85546875" style="5" customWidth="1"/>
    <col min="49" max="50" width="15.5703125" style="5" customWidth="1"/>
    <col min="51" max="56" width="10.7109375" style="5" customWidth="1"/>
    <col min="57" max="57" width="13" style="5" customWidth="1"/>
    <col min="58" max="58" width="15.85546875" style="5" customWidth="1"/>
    <col min="59" max="59" width="13.85546875" style="5" customWidth="1"/>
    <col min="60" max="67" width="10.7109375" customWidth="1"/>
    <col min="68" max="71" width="11.42578125" customWidth="1"/>
  </cols>
  <sheetData>
    <row r="1" spans="1:72" ht="9.75" customHeight="1" x14ac:dyDescent="0.25"/>
    <row r="2" spans="1:72" ht="27.75" customHeight="1" thickBot="1" x14ac:dyDescent="0.3">
      <c r="B2" s="419" t="str">
        <f>"METAS  " &amp; Config!B15&amp; "  "&amp;Config!E12</f>
        <v>METAS  RED  2024</v>
      </c>
      <c r="C2" s="419"/>
      <c r="D2" s="41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44"/>
      <c r="AS2" s="44"/>
      <c r="AT2" s="44"/>
      <c r="AU2" s="44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</row>
    <row r="3" spans="1:72" s="1" customFormat="1" ht="45.75" customHeight="1" x14ac:dyDescent="0.25">
      <c r="A3" s="56" t="s">
        <v>6</v>
      </c>
      <c r="B3" s="56" t="s">
        <v>58</v>
      </c>
      <c r="C3" s="56" t="s">
        <v>573</v>
      </c>
      <c r="D3" s="56" t="s">
        <v>0</v>
      </c>
      <c r="E3" s="56" t="s">
        <v>18</v>
      </c>
      <c r="F3" s="56" t="s">
        <v>90</v>
      </c>
      <c r="G3" s="56" t="s">
        <v>623</v>
      </c>
      <c r="H3" s="56" t="s">
        <v>19</v>
      </c>
      <c r="I3" s="56" t="s">
        <v>20</v>
      </c>
      <c r="J3" s="56" t="s">
        <v>21</v>
      </c>
      <c r="K3" s="56" t="s">
        <v>22</v>
      </c>
      <c r="L3" s="56" t="s">
        <v>23</v>
      </c>
      <c r="M3" s="56" t="s">
        <v>24</v>
      </c>
      <c r="N3" s="56" t="s">
        <v>25</v>
      </c>
      <c r="O3" s="56" t="s">
        <v>26</v>
      </c>
      <c r="P3" s="56" t="s">
        <v>72</v>
      </c>
      <c r="Q3" s="56" t="s">
        <v>91</v>
      </c>
      <c r="R3" s="56" t="s">
        <v>31</v>
      </c>
      <c r="S3" s="56" t="s">
        <v>32</v>
      </c>
      <c r="T3" s="56" t="s">
        <v>33</v>
      </c>
      <c r="U3" s="56" t="s">
        <v>37</v>
      </c>
      <c r="V3" s="56" t="s">
        <v>38</v>
      </c>
      <c r="W3" s="56" t="s">
        <v>39</v>
      </c>
      <c r="X3" s="56" t="s">
        <v>40</v>
      </c>
      <c r="Y3" s="56" t="s">
        <v>41</v>
      </c>
      <c r="Z3" s="56" t="s">
        <v>42</v>
      </c>
      <c r="AA3" s="56" t="s">
        <v>43</v>
      </c>
      <c r="AB3" s="56" t="s">
        <v>73</v>
      </c>
      <c r="AC3" s="56" t="s">
        <v>45</v>
      </c>
      <c r="AD3" s="56" t="s">
        <v>46</v>
      </c>
      <c r="AE3" s="56" t="s">
        <v>47</v>
      </c>
      <c r="AF3" s="56" t="s">
        <v>48</v>
      </c>
      <c r="AG3" s="56" t="s">
        <v>49</v>
      </c>
      <c r="AH3" s="56" t="s">
        <v>74</v>
      </c>
      <c r="AI3" s="56" t="s">
        <v>51</v>
      </c>
      <c r="AJ3" s="56" t="s">
        <v>657</v>
      </c>
      <c r="AK3" s="56" t="s">
        <v>68</v>
      </c>
      <c r="AL3" s="56" t="s">
        <v>75</v>
      </c>
      <c r="AM3" s="56" t="s">
        <v>76</v>
      </c>
      <c r="AN3" s="56" t="s">
        <v>27</v>
      </c>
      <c r="AO3" s="56" t="s">
        <v>28</v>
      </c>
      <c r="AP3" s="56" t="s">
        <v>77</v>
      </c>
      <c r="AQ3" s="56" t="s">
        <v>78</v>
      </c>
      <c r="AR3" s="56" t="s">
        <v>79</v>
      </c>
      <c r="AS3" s="56" t="s">
        <v>4</v>
      </c>
      <c r="AT3" s="56" t="s">
        <v>5</v>
      </c>
      <c r="AU3" s="56" t="s">
        <v>80</v>
      </c>
      <c r="AV3" s="7"/>
      <c r="AW3" s="103" t="s">
        <v>81</v>
      </c>
      <c r="AX3" s="103" t="s">
        <v>549</v>
      </c>
      <c r="AY3" s="103" t="s">
        <v>82</v>
      </c>
      <c r="AZ3" s="103" t="s">
        <v>67</v>
      </c>
      <c r="BA3" s="103" t="s">
        <v>62</v>
      </c>
      <c r="BB3" s="103" t="s">
        <v>63</v>
      </c>
      <c r="BC3" s="103" t="s">
        <v>61</v>
      </c>
      <c r="BD3" s="103" t="s">
        <v>65</v>
      </c>
      <c r="BE3" s="103" t="s">
        <v>60</v>
      </c>
      <c r="BF3" s="103" t="s">
        <v>71</v>
      </c>
      <c r="BG3" s="103" t="str">
        <f>Config!B15</f>
        <v>RED</v>
      </c>
      <c r="BI3"/>
      <c r="BJ3"/>
      <c r="BK3"/>
      <c r="BL3"/>
      <c r="BM3"/>
      <c r="BN3"/>
      <c r="BO3"/>
      <c r="BP3"/>
      <c r="BQ3"/>
      <c r="BR3"/>
      <c r="BS3"/>
      <c r="BT3"/>
    </row>
    <row r="4" spans="1:72" ht="18.75" customHeight="1" x14ac:dyDescent="0.25">
      <c r="A4" s="281">
        <v>1</v>
      </c>
      <c r="B4" s="275" t="s">
        <v>501</v>
      </c>
      <c r="C4" s="275" t="s">
        <v>574</v>
      </c>
      <c r="D4" s="276" t="s">
        <v>146</v>
      </c>
      <c r="E4" s="282">
        <v>0</v>
      </c>
      <c r="F4" s="282">
        <v>0</v>
      </c>
      <c r="G4" s="282">
        <v>0</v>
      </c>
      <c r="H4" s="282">
        <v>0</v>
      </c>
      <c r="I4" s="282">
        <v>0</v>
      </c>
      <c r="J4" s="282">
        <v>0</v>
      </c>
      <c r="K4" s="282">
        <v>0</v>
      </c>
      <c r="L4" s="282">
        <v>0</v>
      </c>
      <c r="M4" s="282">
        <v>0</v>
      </c>
      <c r="N4" s="282">
        <v>0</v>
      </c>
      <c r="O4" s="282">
        <v>0</v>
      </c>
      <c r="P4" s="282">
        <v>0</v>
      </c>
      <c r="Q4" s="282">
        <v>0</v>
      </c>
      <c r="R4" s="282">
        <v>0</v>
      </c>
      <c r="S4" s="282">
        <v>0</v>
      </c>
      <c r="T4" s="282">
        <v>0</v>
      </c>
      <c r="U4" s="282">
        <v>0</v>
      </c>
      <c r="V4" s="282">
        <v>0</v>
      </c>
      <c r="W4" s="282">
        <v>0</v>
      </c>
      <c r="X4" s="282">
        <v>0</v>
      </c>
      <c r="Y4" s="282">
        <v>0</v>
      </c>
      <c r="Z4" s="282">
        <v>0</v>
      </c>
      <c r="AA4" s="282">
        <v>0</v>
      </c>
      <c r="AB4" s="282">
        <v>0</v>
      </c>
      <c r="AC4" s="282">
        <v>0</v>
      </c>
      <c r="AD4" s="282">
        <v>0</v>
      </c>
      <c r="AE4" s="282">
        <v>0</v>
      </c>
      <c r="AF4" s="282">
        <v>0</v>
      </c>
      <c r="AG4" s="282">
        <v>0</v>
      </c>
      <c r="AH4" s="282">
        <v>0</v>
      </c>
      <c r="AI4" s="282">
        <v>0</v>
      </c>
      <c r="AJ4" s="282"/>
      <c r="AK4" s="282">
        <v>0</v>
      </c>
      <c r="AL4" s="282">
        <v>0</v>
      </c>
      <c r="AM4" s="282">
        <v>0</v>
      </c>
      <c r="AN4" s="282">
        <v>0</v>
      </c>
      <c r="AO4" s="282">
        <v>0</v>
      </c>
      <c r="AP4" s="282">
        <v>0</v>
      </c>
      <c r="AQ4" s="282">
        <v>0</v>
      </c>
      <c r="AR4" s="282">
        <v>0</v>
      </c>
      <c r="AS4" s="282">
        <v>0</v>
      </c>
      <c r="AT4" s="282">
        <v>0</v>
      </c>
      <c r="AU4" s="282">
        <v>0</v>
      </c>
      <c r="AW4" s="104">
        <f t="shared" ref="AW4:AW24" si="0">SUM(E4)</f>
        <v>0</v>
      </c>
      <c r="AX4" s="104">
        <f t="shared" ref="AX4:AX24" si="1">+F4</f>
        <v>0</v>
      </c>
      <c r="AY4" s="104">
        <f t="shared" ref="AY4:AY24" si="2">+SUM(H4:Q4)</f>
        <v>0</v>
      </c>
      <c r="AZ4" s="104">
        <f t="shared" ref="AZ4:AZ24" si="3">+SUM(R4:T4)</f>
        <v>0</v>
      </c>
      <c r="BA4" s="104">
        <f t="shared" ref="BA4:BA24" si="4">+SUM(U4:X4)</f>
        <v>0</v>
      </c>
      <c r="BB4" s="104">
        <f t="shared" ref="BB4:BB24" si="5">+SUM(Y4:AD4)</f>
        <v>0</v>
      </c>
      <c r="BC4" s="104">
        <f t="shared" ref="BC4:BC24" si="6">+SUM(AE4:AJ4)</f>
        <v>0</v>
      </c>
      <c r="BD4" s="104">
        <f t="shared" ref="BD4:BD24" si="7">+SUM(AK4:AM4)</f>
        <v>0</v>
      </c>
      <c r="BE4" s="104">
        <f t="shared" ref="BE4:BE24" si="8">+SUM(AN4:AQ4)</f>
        <v>0</v>
      </c>
      <c r="BF4" s="104">
        <f t="shared" ref="BF4:BF24" si="9">+SUM(AR4:AU4)</f>
        <v>0</v>
      </c>
      <c r="BG4" s="105">
        <f t="shared" ref="BG4:BG24" si="10">SUM(AW4:BF4)</f>
        <v>0</v>
      </c>
    </row>
    <row r="5" spans="1:72" ht="18.75" customHeight="1" x14ac:dyDescent="0.25">
      <c r="A5" s="281">
        <v>2</v>
      </c>
      <c r="B5" s="275" t="s">
        <v>664</v>
      </c>
      <c r="C5" s="275"/>
      <c r="D5" s="276" t="s">
        <v>146</v>
      </c>
      <c r="E5" s="282">
        <v>0</v>
      </c>
      <c r="F5" s="282">
        <v>0</v>
      </c>
      <c r="G5" s="282">
        <v>0</v>
      </c>
      <c r="H5" s="282">
        <v>0</v>
      </c>
      <c r="I5" s="282">
        <v>0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0</v>
      </c>
      <c r="R5" s="282">
        <v>0</v>
      </c>
      <c r="S5" s="282">
        <v>0</v>
      </c>
      <c r="T5" s="282">
        <v>0</v>
      </c>
      <c r="U5" s="282">
        <v>0</v>
      </c>
      <c r="V5" s="282">
        <v>0</v>
      </c>
      <c r="W5" s="282">
        <v>0</v>
      </c>
      <c r="X5" s="282">
        <v>0</v>
      </c>
      <c r="Y5" s="282">
        <v>0</v>
      </c>
      <c r="Z5" s="282">
        <v>0</v>
      </c>
      <c r="AA5" s="282">
        <v>0</v>
      </c>
      <c r="AB5" s="282">
        <v>0</v>
      </c>
      <c r="AC5" s="282">
        <v>0</v>
      </c>
      <c r="AD5" s="282">
        <v>0</v>
      </c>
      <c r="AE5" s="282">
        <v>0</v>
      </c>
      <c r="AF5" s="282">
        <v>0</v>
      </c>
      <c r="AG5" s="282">
        <v>0</v>
      </c>
      <c r="AH5" s="282">
        <v>0</v>
      </c>
      <c r="AI5" s="282">
        <v>0</v>
      </c>
      <c r="AJ5" s="282"/>
      <c r="AK5" s="282">
        <v>0</v>
      </c>
      <c r="AL5" s="282">
        <v>0</v>
      </c>
      <c r="AM5" s="282">
        <v>0</v>
      </c>
      <c r="AN5" s="282">
        <v>0</v>
      </c>
      <c r="AO5" s="282">
        <v>0</v>
      </c>
      <c r="AP5" s="282">
        <v>0</v>
      </c>
      <c r="AQ5" s="282">
        <v>0</v>
      </c>
      <c r="AR5" s="282">
        <v>0</v>
      </c>
      <c r="AS5" s="282">
        <v>0</v>
      </c>
      <c r="AT5" s="282">
        <v>0</v>
      </c>
      <c r="AU5" s="282">
        <v>0</v>
      </c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5"/>
    </row>
    <row r="6" spans="1:72" ht="18.75" customHeight="1" x14ac:dyDescent="0.25">
      <c r="A6" s="281">
        <v>3</v>
      </c>
      <c r="B6" s="275" t="s">
        <v>658</v>
      </c>
      <c r="C6" s="363" t="s">
        <v>575</v>
      </c>
      <c r="D6" s="276" t="s">
        <v>146</v>
      </c>
      <c r="E6" s="282">
        <v>0</v>
      </c>
      <c r="F6" s="282">
        <v>0</v>
      </c>
      <c r="G6" s="282">
        <v>0</v>
      </c>
      <c r="H6" s="282">
        <v>2268</v>
      </c>
      <c r="I6" s="282">
        <v>1104</v>
      </c>
      <c r="J6" s="282"/>
      <c r="K6" s="282"/>
      <c r="L6" s="282"/>
      <c r="M6" s="282"/>
      <c r="N6" s="282"/>
      <c r="O6" s="282"/>
      <c r="P6" s="282"/>
      <c r="Q6" s="282"/>
      <c r="R6" s="282">
        <v>804</v>
      </c>
      <c r="S6" s="282">
        <v>552</v>
      </c>
      <c r="T6" s="282">
        <v>692</v>
      </c>
      <c r="U6" s="282">
        <v>1578</v>
      </c>
      <c r="V6" s="282"/>
      <c r="W6" s="282"/>
      <c r="X6" s="282"/>
      <c r="Y6" s="282">
        <v>1842</v>
      </c>
      <c r="Z6" s="282">
        <v>2202</v>
      </c>
      <c r="AA6" s="282"/>
      <c r="AB6" s="282"/>
      <c r="AC6" s="282"/>
      <c r="AD6" s="282">
        <v>896</v>
      </c>
      <c r="AE6" s="282">
        <v>1152</v>
      </c>
      <c r="AF6" s="282"/>
      <c r="AG6" s="282">
        <v>904</v>
      </c>
      <c r="AH6" s="282"/>
      <c r="AI6" s="282"/>
      <c r="AJ6" s="282"/>
      <c r="AK6" s="282">
        <v>1200</v>
      </c>
      <c r="AL6" s="282"/>
      <c r="AM6" s="282"/>
      <c r="AN6" s="282">
        <v>1890</v>
      </c>
      <c r="AO6" s="282"/>
      <c r="AP6" s="282"/>
      <c r="AQ6" s="282"/>
      <c r="AR6" s="282">
        <v>1770</v>
      </c>
      <c r="AS6" s="282"/>
      <c r="AT6" s="282"/>
      <c r="AU6" s="282"/>
      <c r="AW6" s="104">
        <f t="shared" si="0"/>
        <v>0</v>
      </c>
      <c r="AX6" s="104">
        <f t="shared" si="1"/>
        <v>0</v>
      </c>
      <c r="AY6" s="104">
        <f t="shared" si="2"/>
        <v>3372</v>
      </c>
      <c r="AZ6" s="104">
        <f t="shared" si="3"/>
        <v>2048</v>
      </c>
      <c r="BA6" s="104">
        <f t="shared" si="4"/>
        <v>1578</v>
      </c>
      <c r="BB6" s="104">
        <f t="shared" si="5"/>
        <v>4940</v>
      </c>
      <c r="BC6" s="104">
        <f t="shared" si="6"/>
        <v>2056</v>
      </c>
      <c r="BD6" s="104">
        <f t="shared" si="7"/>
        <v>1200</v>
      </c>
      <c r="BE6" s="104">
        <f t="shared" si="8"/>
        <v>1890</v>
      </c>
      <c r="BF6" s="104">
        <f t="shared" si="9"/>
        <v>1770</v>
      </c>
      <c r="BG6" s="105">
        <f t="shared" si="10"/>
        <v>18854</v>
      </c>
    </row>
    <row r="7" spans="1:72" ht="18.75" customHeight="1" x14ac:dyDescent="0.25">
      <c r="A7" s="281">
        <v>4</v>
      </c>
      <c r="B7" s="275" t="s">
        <v>659</v>
      </c>
      <c r="C7" s="275" t="s">
        <v>576</v>
      </c>
      <c r="D7" s="276" t="s">
        <v>146</v>
      </c>
      <c r="E7" s="282">
        <v>0</v>
      </c>
      <c r="F7" s="282">
        <v>0</v>
      </c>
      <c r="G7" s="282">
        <v>0</v>
      </c>
      <c r="H7" s="282">
        <v>134994</v>
      </c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>
        <v>4992</v>
      </c>
      <c r="V7" s="282"/>
      <c r="W7" s="282"/>
      <c r="X7" s="282"/>
      <c r="Y7" s="282">
        <v>9162</v>
      </c>
      <c r="Z7" s="282">
        <v>50250</v>
      </c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>
        <v>10410</v>
      </c>
      <c r="AO7" s="282"/>
      <c r="AP7" s="282"/>
      <c r="AQ7" s="282"/>
      <c r="AR7" s="282">
        <v>7560</v>
      </c>
      <c r="AS7" s="282"/>
      <c r="AT7" s="282"/>
      <c r="AU7" s="282"/>
      <c r="AW7" s="104">
        <f t="shared" si="0"/>
        <v>0</v>
      </c>
      <c r="AX7" s="104">
        <f t="shared" si="1"/>
        <v>0</v>
      </c>
      <c r="AY7" s="104">
        <f t="shared" si="2"/>
        <v>134994</v>
      </c>
      <c r="AZ7" s="104">
        <f t="shared" si="3"/>
        <v>0</v>
      </c>
      <c r="BA7" s="104">
        <f t="shared" si="4"/>
        <v>4992</v>
      </c>
      <c r="BB7" s="104">
        <f t="shared" si="5"/>
        <v>59412</v>
      </c>
      <c r="BC7" s="104">
        <f t="shared" si="6"/>
        <v>0</v>
      </c>
      <c r="BD7" s="104">
        <f t="shared" si="7"/>
        <v>0</v>
      </c>
      <c r="BE7" s="104">
        <f t="shared" si="8"/>
        <v>10410</v>
      </c>
      <c r="BF7" s="104">
        <f t="shared" si="9"/>
        <v>7560</v>
      </c>
      <c r="BG7" s="105">
        <f t="shared" si="10"/>
        <v>217368</v>
      </c>
    </row>
    <row r="8" spans="1:72" ht="18.75" customHeight="1" x14ac:dyDescent="0.25">
      <c r="A8" s="281">
        <v>5</v>
      </c>
      <c r="B8" s="275" t="s">
        <v>662</v>
      </c>
      <c r="C8" s="275"/>
      <c r="D8" s="276" t="s">
        <v>146</v>
      </c>
      <c r="E8" s="282">
        <v>0</v>
      </c>
      <c r="F8" s="282">
        <v>0</v>
      </c>
      <c r="G8" s="282">
        <v>0</v>
      </c>
      <c r="H8" s="282">
        <v>600</v>
      </c>
      <c r="I8" s="282">
        <v>120</v>
      </c>
      <c r="J8" s="282">
        <v>120</v>
      </c>
      <c r="K8" s="282">
        <v>120</v>
      </c>
      <c r="L8" s="282">
        <v>120</v>
      </c>
      <c r="M8" s="282">
        <v>120</v>
      </c>
      <c r="N8" s="282">
        <v>120</v>
      </c>
      <c r="O8" s="282">
        <v>120</v>
      </c>
      <c r="P8" s="282">
        <v>120</v>
      </c>
      <c r="Q8" s="282">
        <v>120</v>
      </c>
      <c r="R8" s="282">
        <v>240</v>
      </c>
      <c r="S8" s="282">
        <v>120</v>
      </c>
      <c r="T8" s="282">
        <v>120</v>
      </c>
      <c r="U8" s="282">
        <v>240</v>
      </c>
      <c r="V8" s="282">
        <v>120</v>
      </c>
      <c r="W8" s="282">
        <v>120</v>
      </c>
      <c r="X8" s="282">
        <v>120</v>
      </c>
      <c r="Y8" s="282">
        <v>240</v>
      </c>
      <c r="Z8" s="282">
        <v>360</v>
      </c>
      <c r="AA8" s="282">
        <v>120</v>
      </c>
      <c r="AB8" s="282">
        <v>120</v>
      </c>
      <c r="AC8" s="282">
        <v>120</v>
      </c>
      <c r="AD8" s="282">
        <v>120</v>
      </c>
      <c r="AE8" s="282">
        <v>240</v>
      </c>
      <c r="AF8" s="282">
        <v>120</v>
      </c>
      <c r="AG8" s="282">
        <v>120</v>
      </c>
      <c r="AH8" s="282">
        <v>120</v>
      </c>
      <c r="AI8" s="282">
        <v>120</v>
      </c>
      <c r="AJ8" s="282">
        <v>120</v>
      </c>
      <c r="AK8" s="282">
        <v>240</v>
      </c>
      <c r="AL8" s="282">
        <v>120</v>
      </c>
      <c r="AM8" s="282">
        <v>120</v>
      </c>
      <c r="AN8" s="282">
        <v>240</v>
      </c>
      <c r="AO8" s="282">
        <v>120</v>
      </c>
      <c r="AP8" s="282">
        <v>120</v>
      </c>
      <c r="AQ8" s="282">
        <v>120</v>
      </c>
      <c r="AR8" s="282">
        <v>240</v>
      </c>
      <c r="AS8" s="282">
        <v>120</v>
      </c>
      <c r="AT8" s="282">
        <v>120</v>
      </c>
      <c r="AU8" s="282">
        <v>120</v>
      </c>
      <c r="AW8" s="104">
        <f t="shared" ref="AW8" si="11">SUM(E8)</f>
        <v>0</v>
      </c>
      <c r="AX8" s="104">
        <f t="shared" ref="AX8" si="12">+F8</f>
        <v>0</v>
      </c>
      <c r="AY8" s="104">
        <f t="shared" ref="AY8" si="13">+SUM(H8:Q8)</f>
        <v>1680</v>
      </c>
      <c r="AZ8" s="104">
        <f t="shared" ref="AZ8" si="14">+SUM(R8:T8)</f>
        <v>480</v>
      </c>
      <c r="BA8" s="104">
        <f t="shared" ref="BA8" si="15">+SUM(U8:X8)</f>
        <v>600</v>
      </c>
      <c r="BB8" s="104">
        <f t="shared" ref="BB8" si="16">+SUM(Y8:AD8)</f>
        <v>1080</v>
      </c>
      <c r="BC8" s="104">
        <f t="shared" ref="BC8" si="17">+SUM(AE8:AJ8)</f>
        <v>840</v>
      </c>
      <c r="BD8" s="104">
        <f t="shared" ref="BD8" si="18">+SUM(AK8:AM8)</f>
        <v>480</v>
      </c>
      <c r="BE8" s="104">
        <f t="shared" ref="BE8" si="19">+SUM(AN8:AQ8)</f>
        <v>600</v>
      </c>
      <c r="BF8" s="104">
        <f t="shared" ref="BF8" si="20">+SUM(AR8:AU8)</f>
        <v>600</v>
      </c>
      <c r="BG8" s="105">
        <f t="shared" ref="BG8" si="21">SUM(AW8:BF8)</f>
        <v>6360</v>
      </c>
    </row>
    <row r="9" spans="1:72" ht="18.75" customHeight="1" x14ac:dyDescent="0.25">
      <c r="A9" s="281">
        <v>6</v>
      </c>
      <c r="B9" s="277" t="s">
        <v>126</v>
      </c>
      <c r="C9" s="277" t="s">
        <v>577</v>
      </c>
      <c r="D9" s="278" t="s">
        <v>506</v>
      </c>
      <c r="E9" s="283">
        <v>560</v>
      </c>
      <c r="F9" s="283">
        <v>0</v>
      </c>
      <c r="G9" s="283">
        <v>0</v>
      </c>
      <c r="H9" s="283">
        <v>1122.6000000000001</v>
      </c>
      <c r="I9" s="283">
        <v>88.9</v>
      </c>
      <c r="J9" s="283">
        <v>473.3</v>
      </c>
      <c r="K9" s="283">
        <v>65.2</v>
      </c>
      <c r="L9" s="283">
        <v>64</v>
      </c>
      <c r="M9" s="283">
        <v>119.2</v>
      </c>
      <c r="N9" s="283">
        <v>13.4</v>
      </c>
      <c r="O9" s="283">
        <v>57.6</v>
      </c>
      <c r="P9" s="283">
        <v>38</v>
      </c>
      <c r="Q9" s="283">
        <v>56.2</v>
      </c>
      <c r="R9" s="283">
        <v>72.350000000000009</v>
      </c>
      <c r="S9" s="283">
        <v>39.6</v>
      </c>
      <c r="T9" s="283">
        <v>64.600000000000009</v>
      </c>
      <c r="U9" s="283">
        <v>109.7</v>
      </c>
      <c r="V9" s="283">
        <v>112.10000000000001</v>
      </c>
      <c r="W9" s="283">
        <v>39.450000000000003</v>
      </c>
      <c r="X9" s="283">
        <v>102.55000000000001</v>
      </c>
      <c r="Y9" s="283">
        <v>64.95</v>
      </c>
      <c r="Z9" s="283">
        <v>491.55</v>
      </c>
      <c r="AA9" s="283">
        <v>64.5</v>
      </c>
      <c r="AB9" s="283">
        <v>64.95</v>
      </c>
      <c r="AC9" s="283">
        <v>53.45</v>
      </c>
      <c r="AD9" s="283">
        <v>135.45000000000002</v>
      </c>
      <c r="AE9" s="283">
        <v>166.20000000000002</v>
      </c>
      <c r="AF9" s="283">
        <v>33.200000000000003</v>
      </c>
      <c r="AG9" s="283">
        <v>56.75</v>
      </c>
      <c r="AH9" s="283">
        <v>44.25</v>
      </c>
      <c r="AI9" s="283">
        <v>42.25</v>
      </c>
      <c r="AJ9" s="283"/>
      <c r="AK9" s="283">
        <v>223.5</v>
      </c>
      <c r="AL9" s="283">
        <v>32.300000000000004</v>
      </c>
      <c r="AM9" s="283">
        <v>45.800000000000004</v>
      </c>
      <c r="AN9" s="283">
        <v>153.15</v>
      </c>
      <c r="AO9" s="283">
        <v>16.400000000000002</v>
      </c>
      <c r="AP9" s="283">
        <v>62.45</v>
      </c>
      <c r="AQ9" s="283">
        <v>25.75</v>
      </c>
      <c r="AR9" s="283">
        <v>190.20000000000002</v>
      </c>
      <c r="AS9" s="283">
        <v>32.950000000000003</v>
      </c>
      <c r="AT9" s="283">
        <v>35.1</v>
      </c>
      <c r="AU9" s="283">
        <v>75.7</v>
      </c>
      <c r="AW9" s="104">
        <f t="shared" si="0"/>
        <v>560</v>
      </c>
      <c r="AX9" s="104">
        <f t="shared" si="1"/>
        <v>0</v>
      </c>
      <c r="AY9" s="104">
        <f t="shared" si="2"/>
        <v>2098.4</v>
      </c>
      <c r="AZ9" s="104">
        <f t="shared" si="3"/>
        <v>176.55</v>
      </c>
      <c r="BA9" s="104">
        <f t="shared" si="4"/>
        <v>363.8</v>
      </c>
      <c r="BB9" s="104">
        <f t="shared" si="5"/>
        <v>874.85000000000014</v>
      </c>
      <c r="BC9" s="104">
        <f t="shared" si="6"/>
        <v>342.65000000000003</v>
      </c>
      <c r="BD9" s="104">
        <f t="shared" si="7"/>
        <v>301.60000000000002</v>
      </c>
      <c r="BE9" s="104">
        <f t="shared" si="8"/>
        <v>257.75</v>
      </c>
      <c r="BF9" s="104">
        <f t="shared" si="9"/>
        <v>333.95000000000005</v>
      </c>
      <c r="BG9" s="105">
        <f t="shared" si="10"/>
        <v>5309.55</v>
      </c>
    </row>
    <row r="10" spans="1:72" ht="18.75" customHeight="1" x14ac:dyDescent="0.25">
      <c r="A10" s="281">
        <v>7</v>
      </c>
      <c r="B10" s="277" t="s">
        <v>127</v>
      </c>
      <c r="C10" s="277" t="s">
        <v>578</v>
      </c>
      <c r="D10" s="278" t="s">
        <v>506</v>
      </c>
      <c r="E10" s="283">
        <v>52</v>
      </c>
      <c r="F10" s="283">
        <v>0</v>
      </c>
      <c r="G10" s="283">
        <v>0</v>
      </c>
      <c r="H10" s="283">
        <v>44</v>
      </c>
      <c r="I10" s="283">
        <v>0</v>
      </c>
      <c r="J10" s="283">
        <v>0</v>
      </c>
      <c r="K10" s="283">
        <v>0</v>
      </c>
      <c r="L10" s="283">
        <v>0</v>
      </c>
      <c r="M10" s="283">
        <v>4</v>
      </c>
      <c r="N10" s="283">
        <v>0</v>
      </c>
      <c r="O10" s="283">
        <v>0</v>
      </c>
      <c r="P10" s="283">
        <v>0</v>
      </c>
      <c r="Q10" s="283">
        <v>0</v>
      </c>
      <c r="R10" s="283">
        <v>8</v>
      </c>
      <c r="S10" s="283">
        <v>0</v>
      </c>
      <c r="T10" s="283">
        <v>0</v>
      </c>
      <c r="U10" s="283">
        <v>16</v>
      </c>
      <c r="V10" s="283">
        <v>4</v>
      </c>
      <c r="W10" s="283">
        <v>0</v>
      </c>
      <c r="X10" s="283">
        <v>0</v>
      </c>
      <c r="Y10" s="283">
        <v>4</v>
      </c>
      <c r="Z10" s="283">
        <v>12</v>
      </c>
      <c r="AA10" s="283">
        <v>4</v>
      </c>
      <c r="AB10" s="283">
        <v>4</v>
      </c>
      <c r="AC10" s="283">
        <v>0</v>
      </c>
      <c r="AD10" s="283">
        <v>0</v>
      </c>
      <c r="AE10" s="283">
        <v>8</v>
      </c>
      <c r="AF10" s="283">
        <v>0</v>
      </c>
      <c r="AG10" s="283">
        <v>0</v>
      </c>
      <c r="AH10" s="283">
        <v>0</v>
      </c>
      <c r="AI10" s="283">
        <v>0</v>
      </c>
      <c r="AJ10" s="283"/>
      <c r="AK10" s="283">
        <v>0</v>
      </c>
      <c r="AL10" s="283">
        <v>0</v>
      </c>
      <c r="AM10" s="283">
        <v>0</v>
      </c>
      <c r="AN10" s="283">
        <v>8</v>
      </c>
      <c r="AO10" s="283">
        <v>0</v>
      </c>
      <c r="AP10" s="283">
        <v>0</v>
      </c>
      <c r="AQ10" s="283">
        <v>0</v>
      </c>
      <c r="AR10" s="283">
        <v>4</v>
      </c>
      <c r="AS10" s="283">
        <v>0</v>
      </c>
      <c r="AT10" s="283">
        <v>0</v>
      </c>
      <c r="AU10" s="283">
        <v>0</v>
      </c>
      <c r="AW10" s="104">
        <f t="shared" si="0"/>
        <v>52</v>
      </c>
      <c r="AX10" s="104">
        <f t="shared" si="1"/>
        <v>0</v>
      </c>
      <c r="AY10" s="104">
        <f t="shared" si="2"/>
        <v>48</v>
      </c>
      <c r="AZ10" s="104">
        <f t="shared" si="3"/>
        <v>8</v>
      </c>
      <c r="BA10" s="104">
        <f t="shared" si="4"/>
        <v>20</v>
      </c>
      <c r="BB10" s="104">
        <f t="shared" si="5"/>
        <v>24</v>
      </c>
      <c r="BC10" s="104">
        <f t="shared" si="6"/>
        <v>8</v>
      </c>
      <c r="BD10" s="104">
        <f t="shared" si="7"/>
        <v>0</v>
      </c>
      <c r="BE10" s="104">
        <f t="shared" si="8"/>
        <v>8</v>
      </c>
      <c r="BF10" s="104">
        <f t="shared" si="9"/>
        <v>4</v>
      </c>
      <c r="BG10" s="105">
        <f t="shared" si="10"/>
        <v>172</v>
      </c>
    </row>
    <row r="11" spans="1:72" ht="18.75" customHeight="1" x14ac:dyDescent="0.25">
      <c r="A11" s="281">
        <v>8</v>
      </c>
      <c r="B11" s="277" t="s">
        <v>128</v>
      </c>
      <c r="C11" s="277" t="s">
        <v>579</v>
      </c>
      <c r="D11" s="278" t="s">
        <v>506</v>
      </c>
      <c r="E11" s="283">
        <v>17</v>
      </c>
      <c r="F11" s="283">
        <v>0</v>
      </c>
      <c r="G11" s="283">
        <v>0</v>
      </c>
      <c r="H11" s="283">
        <v>11</v>
      </c>
      <c r="I11" s="283">
        <v>0</v>
      </c>
      <c r="J11" s="283">
        <v>0</v>
      </c>
      <c r="K11" s="283">
        <v>0</v>
      </c>
      <c r="L11" s="283">
        <v>0</v>
      </c>
      <c r="M11" s="283">
        <v>1</v>
      </c>
      <c r="N11" s="283">
        <v>0</v>
      </c>
      <c r="O11" s="283">
        <v>0</v>
      </c>
      <c r="P11" s="283">
        <v>0</v>
      </c>
      <c r="Q11" s="283">
        <v>0</v>
      </c>
      <c r="R11" s="283">
        <v>2</v>
      </c>
      <c r="S11" s="283">
        <v>0</v>
      </c>
      <c r="T11" s="283">
        <v>0</v>
      </c>
      <c r="U11" s="283">
        <v>4</v>
      </c>
      <c r="V11" s="283">
        <v>1</v>
      </c>
      <c r="W11" s="283">
        <v>0</v>
      </c>
      <c r="X11" s="283">
        <v>0</v>
      </c>
      <c r="Y11" s="283">
        <v>1</v>
      </c>
      <c r="Z11" s="283">
        <v>3</v>
      </c>
      <c r="AA11" s="283">
        <v>1</v>
      </c>
      <c r="AB11" s="283">
        <v>1</v>
      </c>
      <c r="AC11" s="283">
        <v>0</v>
      </c>
      <c r="AD11" s="283">
        <v>0</v>
      </c>
      <c r="AE11" s="283">
        <v>2</v>
      </c>
      <c r="AF11" s="283">
        <v>0</v>
      </c>
      <c r="AG11" s="283">
        <v>0</v>
      </c>
      <c r="AH11" s="283">
        <v>0</v>
      </c>
      <c r="AI11" s="283">
        <v>0</v>
      </c>
      <c r="AJ11" s="283"/>
      <c r="AK11" s="283">
        <v>0</v>
      </c>
      <c r="AL11" s="283">
        <v>0</v>
      </c>
      <c r="AM11" s="283">
        <v>0</v>
      </c>
      <c r="AN11" s="283">
        <v>2</v>
      </c>
      <c r="AO11" s="283">
        <v>0</v>
      </c>
      <c r="AP11" s="283">
        <v>0</v>
      </c>
      <c r="AQ11" s="283">
        <v>0</v>
      </c>
      <c r="AR11" s="283">
        <v>1</v>
      </c>
      <c r="AS11" s="283">
        <v>0</v>
      </c>
      <c r="AT11" s="283">
        <v>0</v>
      </c>
      <c r="AU11" s="283">
        <v>0</v>
      </c>
      <c r="AW11" s="104">
        <f t="shared" si="0"/>
        <v>17</v>
      </c>
      <c r="AX11" s="104">
        <f t="shared" si="1"/>
        <v>0</v>
      </c>
      <c r="AY11" s="104">
        <f t="shared" si="2"/>
        <v>12</v>
      </c>
      <c r="AZ11" s="104">
        <f t="shared" si="3"/>
        <v>2</v>
      </c>
      <c r="BA11" s="104">
        <f t="shared" si="4"/>
        <v>5</v>
      </c>
      <c r="BB11" s="104">
        <f t="shared" si="5"/>
        <v>6</v>
      </c>
      <c r="BC11" s="104">
        <f t="shared" si="6"/>
        <v>2</v>
      </c>
      <c r="BD11" s="104">
        <f t="shared" si="7"/>
        <v>0</v>
      </c>
      <c r="BE11" s="104">
        <f t="shared" si="8"/>
        <v>2</v>
      </c>
      <c r="BF11" s="104">
        <f t="shared" si="9"/>
        <v>1</v>
      </c>
      <c r="BG11" s="105">
        <f t="shared" si="10"/>
        <v>47</v>
      </c>
    </row>
    <row r="12" spans="1:72" ht="18.75" customHeight="1" x14ac:dyDescent="0.25">
      <c r="A12" s="281">
        <v>9</v>
      </c>
      <c r="B12" s="277" t="s">
        <v>656</v>
      </c>
      <c r="C12" s="364" t="s">
        <v>580</v>
      </c>
      <c r="D12" s="278" t="s">
        <v>506</v>
      </c>
      <c r="E12" s="283">
        <v>13</v>
      </c>
      <c r="F12" s="283">
        <v>0</v>
      </c>
      <c r="G12" s="283">
        <v>0</v>
      </c>
      <c r="H12" s="283">
        <v>11</v>
      </c>
      <c r="I12" s="283">
        <v>0</v>
      </c>
      <c r="J12" s="283">
        <v>0</v>
      </c>
      <c r="K12" s="283">
        <v>0</v>
      </c>
      <c r="L12" s="283">
        <v>0</v>
      </c>
      <c r="M12" s="283">
        <v>1</v>
      </c>
      <c r="N12" s="283">
        <v>0</v>
      </c>
      <c r="O12" s="283">
        <v>0</v>
      </c>
      <c r="P12" s="283">
        <v>0</v>
      </c>
      <c r="Q12" s="283">
        <v>0</v>
      </c>
      <c r="R12" s="283">
        <v>2</v>
      </c>
      <c r="S12" s="283">
        <v>0</v>
      </c>
      <c r="T12" s="283">
        <v>0</v>
      </c>
      <c r="U12" s="283">
        <v>4</v>
      </c>
      <c r="V12" s="283">
        <v>1</v>
      </c>
      <c r="W12" s="283">
        <v>0</v>
      </c>
      <c r="X12" s="283">
        <v>0</v>
      </c>
      <c r="Y12" s="283">
        <v>1</v>
      </c>
      <c r="Z12" s="283">
        <v>3</v>
      </c>
      <c r="AA12" s="283">
        <v>1</v>
      </c>
      <c r="AB12" s="283">
        <v>1</v>
      </c>
      <c r="AC12" s="283">
        <v>0</v>
      </c>
      <c r="AD12" s="283">
        <v>0</v>
      </c>
      <c r="AE12" s="283">
        <v>2</v>
      </c>
      <c r="AF12" s="283">
        <v>0</v>
      </c>
      <c r="AG12" s="283">
        <v>0</v>
      </c>
      <c r="AH12" s="283">
        <v>0</v>
      </c>
      <c r="AI12" s="283">
        <v>0</v>
      </c>
      <c r="AJ12" s="283"/>
      <c r="AK12" s="283">
        <v>0</v>
      </c>
      <c r="AL12" s="283">
        <v>0</v>
      </c>
      <c r="AM12" s="283">
        <v>0</v>
      </c>
      <c r="AN12" s="283">
        <v>2</v>
      </c>
      <c r="AO12" s="283">
        <v>0</v>
      </c>
      <c r="AP12" s="283">
        <v>0</v>
      </c>
      <c r="AQ12" s="283">
        <v>0</v>
      </c>
      <c r="AR12" s="283">
        <v>1</v>
      </c>
      <c r="AS12" s="283">
        <v>0</v>
      </c>
      <c r="AT12" s="283">
        <v>0</v>
      </c>
      <c r="AU12" s="283">
        <v>0</v>
      </c>
      <c r="AW12" s="104">
        <f t="shared" si="0"/>
        <v>13</v>
      </c>
      <c r="AX12" s="104">
        <f t="shared" si="1"/>
        <v>0</v>
      </c>
      <c r="AY12" s="104">
        <f t="shared" si="2"/>
        <v>12</v>
      </c>
      <c r="AZ12" s="104">
        <f t="shared" si="3"/>
        <v>2</v>
      </c>
      <c r="BA12" s="104">
        <f t="shared" si="4"/>
        <v>5</v>
      </c>
      <c r="BB12" s="104">
        <f t="shared" si="5"/>
        <v>6</v>
      </c>
      <c r="BC12" s="104">
        <f t="shared" si="6"/>
        <v>2</v>
      </c>
      <c r="BD12" s="104">
        <f t="shared" si="7"/>
        <v>0</v>
      </c>
      <c r="BE12" s="104">
        <f t="shared" si="8"/>
        <v>2</v>
      </c>
      <c r="BF12" s="104">
        <f t="shared" si="9"/>
        <v>1</v>
      </c>
      <c r="BG12" s="105">
        <f t="shared" si="10"/>
        <v>43</v>
      </c>
    </row>
    <row r="13" spans="1:72" ht="18.75" customHeight="1" x14ac:dyDescent="0.25">
      <c r="A13" s="281">
        <v>10</v>
      </c>
      <c r="B13" s="279" t="s">
        <v>130</v>
      </c>
      <c r="C13" s="279" t="s">
        <v>581</v>
      </c>
      <c r="D13" s="280" t="s">
        <v>144</v>
      </c>
      <c r="E13" s="284">
        <v>0</v>
      </c>
      <c r="F13" s="284">
        <v>0</v>
      </c>
      <c r="G13" s="284">
        <v>0</v>
      </c>
      <c r="H13" s="284">
        <v>1561.5</v>
      </c>
      <c r="I13" s="284">
        <v>22.8</v>
      </c>
      <c r="J13" s="284">
        <v>50</v>
      </c>
      <c r="K13" s="284">
        <v>45</v>
      </c>
      <c r="L13" s="284">
        <v>160</v>
      </c>
      <c r="M13" s="284">
        <v>20</v>
      </c>
      <c r="N13" s="284">
        <v>35</v>
      </c>
      <c r="O13" s="284">
        <v>45.5</v>
      </c>
      <c r="P13" s="284">
        <v>75</v>
      </c>
      <c r="Q13" s="284">
        <v>300</v>
      </c>
      <c r="R13" s="284">
        <v>231</v>
      </c>
      <c r="S13" s="284">
        <v>45</v>
      </c>
      <c r="T13" s="284">
        <v>85</v>
      </c>
      <c r="U13" s="284">
        <v>116.5</v>
      </c>
      <c r="V13" s="284">
        <v>30</v>
      </c>
      <c r="W13" s="284">
        <v>50</v>
      </c>
      <c r="X13" s="284">
        <v>105</v>
      </c>
      <c r="Y13" s="284">
        <v>65</v>
      </c>
      <c r="Z13" s="284">
        <v>905</v>
      </c>
      <c r="AA13" s="284">
        <v>41.800000000000004</v>
      </c>
      <c r="AB13" s="284">
        <v>48.6</v>
      </c>
      <c r="AC13" s="284">
        <v>43.1</v>
      </c>
      <c r="AD13" s="284">
        <v>120</v>
      </c>
      <c r="AE13" s="284">
        <v>420</v>
      </c>
      <c r="AF13" s="284">
        <v>55</v>
      </c>
      <c r="AG13" s="284">
        <v>165</v>
      </c>
      <c r="AH13" s="284">
        <v>90</v>
      </c>
      <c r="AI13" s="284">
        <v>80</v>
      </c>
      <c r="AJ13" s="284"/>
      <c r="AK13" s="284">
        <v>307.3</v>
      </c>
      <c r="AL13" s="284">
        <v>40</v>
      </c>
      <c r="AM13" s="284">
        <v>45</v>
      </c>
      <c r="AN13" s="284">
        <v>240</v>
      </c>
      <c r="AO13" s="284">
        <v>25</v>
      </c>
      <c r="AP13" s="284">
        <v>40</v>
      </c>
      <c r="AQ13" s="284">
        <v>40</v>
      </c>
      <c r="AR13" s="284">
        <v>119</v>
      </c>
      <c r="AS13" s="284">
        <v>20</v>
      </c>
      <c r="AT13" s="284">
        <v>20</v>
      </c>
      <c r="AU13" s="284">
        <v>50</v>
      </c>
      <c r="AW13" s="104">
        <f t="shared" si="0"/>
        <v>0</v>
      </c>
      <c r="AX13" s="104">
        <f t="shared" si="1"/>
        <v>0</v>
      </c>
      <c r="AY13" s="104">
        <f t="shared" si="2"/>
        <v>2314.8000000000002</v>
      </c>
      <c r="AZ13" s="104">
        <f t="shared" si="3"/>
        <v>361</v>
      </c>
      <c r="BA13" s="104">
        <f t="shared" si="4"/>
        <v>301.5</v>
      </c>
      <c r="BB13" s="104">
        <f t="shared" si="5"/>
        <v>1223.4999999999998</v>
      </c>
      <c r="BC13" s="104">
        <f t="shared" si="6"/>
        <v>810</v>
      </c>
      <c r="BD13" s="104">
        <f t="shared" si="7"/>
        <v>392.3</v>
      </c>
      <c r="BE13" s="104">
        <f t="shared" si="8"/>
        <v>345</v>
      </c>
      <c r="BF13" s="104">
        <f t="shared" si="9"/>
        <v>209</v>
      </c>
      <c r="BG13" s="105">
        <f t="shared" si="10"/>
        <v>5957.1</v>
      </c>
    </row>
    <row r="14" spans="1:72" ht="18.75" customHeight="1" x14ac:dyDescent="0.25">
      <c r="A14" s="281">
        <v>11</v>
      </c>
      <c r="B14" s="279" t="s">
        <v>533</v>
      </c>
      <c r="C14" s="279" t="s">
        <v>582</v>
      </c>
      <c r="D14" s="280" t="s">
        <v>144</v>
      </c>
      <c r="E14" s="284">
        <v>0</v>
      </c>
      <c r="F14" s="284">
        <v>0</v>
      </c>
      <c r="G14" s="284">
        <v>0</v>
      </c>
      <c r="H14" s="284">
        <v>1561.5</v>
      </c>
      <c r="I14" s="284">
        <v>22.8</v>
      </c>
      <c r="J14" s="284">
        <v>50</v>
      </c>
      <c r="K14" s="284">
        <v>45</v>
      </c>
      <c r="L14" s="284">
        <v>160</v>
      </c>
      <c r="M14" s="284">
        <v>20</v>
      </c>
      <c r="N14" s="284">
        <v>35</v>
      </c>
      <c r="O14" s="284">
        <v>45.5</v>
      </c>
      <c r="P14" s="284">
        <v>75</v>
      </c>
      <c r="Q14" s="284">
        <v>300</v>
      </c>
      <c r="R14" s="284">
        <v>231</v>
      </c>
      <c r="S14" s="284">
        <v>45</v>
      </c>
      <c r="T14" s="284">
        <v>85</v>
      </c>
      <c r="U14" s="284">
        <v>116.5</v>
      </c>
      <c r="V14" s="284">
        <v>30</v>
      </c>
      <c r="W14" s="284">
        <v>50</v>
      </c>
      <c r="X14" s="284">
        <v>105</v>
      </c>
      <c r="Y14" s="284">
        <v>65</v>
      </c>
      <c r="Z14" s="284">
        <v>905</v>
      </c>
      <c r="AA14" s="284">
        <v>41.800000000000004</v>
      </c>
      <c r="AB14" s="284">
        <v>48.6</v>
      </c>
      <c r="AC14" s="284">
        <v>43.1</v>
      </c>
      <c r="AD14" s="284">
        <v>120</v>
      </c>
      <c r="AE14" s="284">
        <v>420</v>
      </c>
      <c r="AF14" s="284">
        <v>55</v>
      </c>
      <c r="AG14" s="284">
        <v>165</v>
      </c>
      <c r="AH14" s="284">
        <v>90</v>
      </c>
      <c r="AI14" s="284">
        <v>80</v>
      </c>
      <c r="AJ14" s="284"/>
      <c r="AK14" s="284">
        <v>307.3</v>
      </c>
      <c r="AL14" s="284">
        <v>40</v>
      </c>
      <c r="AM14" s="284">
        <v>45</v>
      </c>
      <c r="AN14" s="284">
        <v>240</v>
      </c>
      <c r="AO14" s="284">
        <v>25</v>
      </c>
      <c r="AP14" s="284">
        <v>40</v>
      </c>
      <c r="AQ14" s="284">
        <v>40</v>
      </c>
      <c r="AR14" s="284">
        <v>119</v>
      </c>
      <c r="AS14" s="284">
        <v>20</v>
      </c>
      <c r="AT14" s="284">
        <v>20</v>
      </c>
      <c r="AU14" s="284">
        <v>50</v>
      </c>
      <c r="AW14" s="104">
        <f t="shared" si="0"/>
        <v>0</v>
      </c>
      <c r="AX14" s="104">
        <f t="shared" si="1"/>
        <v>0</v>
      </c>
      <c r="AY14" s="104">
        <f t="shared" si="2"/>
        <v>2314.8000000000002</v>
      </c>
      <c r="AZ14" s="104">
        <f t="shared" si="3"/>
        <v>361</v>
      </c>
      <c r="BA14" s="104">
        <f t="shared" si="4"/>
        <v>301.5</v>
      </c>
      <c r="BB14" s="104">
        <f t="shared" si="5"/>
        <v>1223.4999999999998</v>
      </c>
      <c r="BC14" s="104">
        <f t="shared" si="6"/>
        <v>810</v>
      </c>
      <c r="BD14" s="104">
        <f t="shared" si="7"/>
        <v>392.3</v>
      </c>
      <c r="BE14" s="104">
        <f t="shared" si="8"/>
        <v>345</v>
      </c>
      <c r="BF14" s="104">
        <f t="shared" si="9"/>
        <v>209</v>
      </c>
      <c r="BG14" s="105">
        <f t="shared" si="10"/>
        <v>5957.1</v>
      </c>
    </row>
    <row r="15" spans="1:72" ht="18.75" customHeight="1" x14ac:dyDescent="0.25">
      <c r="A15" s="281">
        <v>12</v>
      </c>
      <c r="B15" s="279" t="s">
        <v>516</v>
      </c>
      <c r="C15" s="279" t="s">
        <v>583</v>
      </c>
      <c r="D15" s="280" t="s">
        <v>144</v>
      </c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W15" s="104">
        <f t="shared" si="0"/>
        <v>0</v>
      </c>
      <c r="AX15" s="104">
        <f t="shared" si="1"/>
        <v>0</v>
      </c>
      <c r="AY15" s="104">
        <f t="shared" si="2"/>
        <v>0</v>
      </c>
      <c r="AZ15" s="104">
        <f t="shared" si="3"/>
        <v>0</v>
      </c>
      <c r="BA15" s="104">
        <f t="shared" si="4"/>
        <v>0</v>
      </c>
      <c r="BB15" s="104">
        <f t="shared" si="5"/>
        <v>0</v>
      </c>
      <c r="BC15" s="104">
        <f t="shared" si="6"/>
        <v>0</v>
      </c>
      <c r="BD15" s="104">
        <f t="shared" si="7"/>
        <v>0</v>
      </c>
      <c r="BE15" s="104">
        <f t="shared" si="8"/>
        <v>0</v>
      </c>
      <c r="BF15" s="104">
        <f t="shared" si="9"/>
        <v>0</v>
      </c>
      <c r="BG15" s="105">
        <f t="shared" si="10"/>
        <v>0</v>
      </c>
    </row>
    <row r="16" spans="1:72" ht="18.75" customHeight="1" x14ac:dyDescent="0.25">
      <c r="A16" s="281">
        <v>13</v>
      </c>
      <c r="B16" s="279" t="s">
        <v>541</v>
      </c>
      <c r="C16" s="279" t="s">
        <v>584</v>
      </c>
      <c r="D16" s="280" t="s">
        <v>144</v>
      </c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W16" s="104">
        <f t="shared" si="0"/>
        <v>0</v>
      </c>
      <c r="AX16" s="104">
        <f t="shared" si="1"/>
        <v>0</v>
      </c>
      <c r="AY16" s="104">
        <f t="shared" si="2"/>
        <v>0</v>
      </c>
      <c r="AZ16" s="104">
        <f t="shared" si="3"/>
        <v>0</v>
      </c>
      <c r="BA16" s="104">
        <f t="shared" si="4"/>
        <v>0</v>
      </c>
      <c r="BB16" s="104">
        <f t="shared" si="5"/>
        <v>0</v>
      </c>
      <c r="BC16" s="104">
        <f t="shared" si="6"/>
        <v>0</v>
      </c>
      <c r="BD16" s="104">
        <f t="shared" si="7"/>
        <v>0</v>
      </c>
      <c r="BE16" s="104">
        <f t="shared" si="8"/>
        <v>0</v>
      </c>
      <c r="BF16" s="104">
        <f t="shared" si="9"/>
        <v>0</v>
      </c>
      <c r="BG16" s="105">
        <f t="shared" si="10"/>
        <v>0</v>
      </c>
    </row>
    <row r="17" spans="1:59" ht="18.75" customHeight="1" x14ac:dyDescent="0.25">
      <c r="A17" s="281">
        <v>14</v>
      </c>
      <c r="B17" s="292" t="s">
        <v>626</v>
      </c>
      <c r="C17" s="292">
        <v>1</v>
      </c>
      <c r="D17" s="293" t="s">
        <v>145</v>
      </c>
      <c r="E17" s="294">
        <v>0</v>
      </c>
      <c r="F17" s="294">
        <v>0</v>
      </c>
      <c r="G17" s="294">
        <v>0</v>
      </c>
      <c r="H17" s="294">
        <v>248</v>
      </c>
      <c r="I17" s="294">
        <v>14</v>
      </c>
      <c r="J17" s="294">
        <v>8</v>
      </c>
      <c r="K17" s="294">
        <v>7.8</v>
      </c>
      <c r="L17" s="294">
        <v>19</v>
      </c>
      <c r="M17" s="294">
        <v>1.6</v>
      </c>
      <c r="N17" s="294">
        <v>7</v>
      </c>
      <c r="O17" s="294">
        <v>4.5999999999999996</v>
      </c>
      <c r="P17" s="294">
        <v>17</v>
      </c>
      <c r="Q17" s="294">
        <v>90</v>
      </c>
      <c r="R17" s="294">
        <v>11</v>
      </c>
      <c r="S17" s="294">
        <v>4.8</v>
      </c>
      <c r="T17" s="294">
        <v>11</v>
      </c>
      <c r="U17" s="294">
        <v>20.2</v>
      </c>
      <c r="V17" s="294">
        <v>13.6</v>
      </c>
      <c r="W17" s="294">
        <v>4.8</v>
      </c>
      <c r="X17" s="294">
        <v>12.6</v>
      </c>
      <c r="Y17" s="294">
        <v>15.6</v>
      </c>
      <c r="Z17" s="294">
        <v>73.400000000000006</v>
      </c>
      <c r="AA17" s="294">
        <v>9.6</v>
      </c>
      <c r="AB17" s="294">
        <v>9.6</v>
      </c>
      <c r="AC17" s="294">
        <v>8</v>
      </c>
      <c r="AD17" s="294">
        <v>20.2</v>
      </c>
      <c r="AE17" s="294">
        <v>20.399999999999999</v>
      </c>
      <c r="AF17" s="294">
        <v>10</v>
      </c>
      <c r="AG17" s="294">
        <v>14</v>
      </c>
      <c r="AH17" s="294">
        <v>5.4</v>
      </c>
      <c r="AI17" s="294">
        <v>5.2</v>
      </c>
      <c r="AJ17" s="294"/>
      <c r="AK17" s="294">
        <v>45.2</v>
      </c>
      <c r="AL17" s="294">
        <v>6.6</v>
      </c>
      <c r="AM17" s="294">
        <v>9.4</v>
      </c>
      <c r="AN17" s="294">
        <v>33.6</v>
      </c>
      <c r="AO17" s="294">
        <v>2</v>
      </c>
      <c r="AP17" s="294">
        <v>8</v>
      </c>
      <c r="AQ17" s="294">
        <v>2</v>
      </c>
      <c r="AR17" s="294">
        <v>23.2</v>
      </c>
      <c r="AS17" s="294">
        <v>4</v>
      </c>
      <c r="AT17" s="294">
        <v>4.2</v>
      </c>
      <c r="AU17" s="294">
        <v>9.1999999999999993</v>
      </c>
      <c r="AW17" s="104">
        <f t="shared" si="0"/>
        <v>0</v>
      </c>
      <c r="AX17" s="104">
        <f t="shared" si="1"/>
        <v>0</v>
      </c>
      <c r="AY17" s="104">
        <f t="shared" si="2"/>
        <v>417.00000000000006</v>
      </c>
      <c r="AZ17" s="104">
        <f t="shared" si="3"/>
        <v>26.8</v>
      </c>
      <c r="BA17" s="104">
        <f t="shared" si="4"/>
        <v>51.199999999999996</v>
      </c>
      <c r="BB17" s="104">
        <f t="shared" si="5"/>
        <v>136.39999999999998</v>
      </c>
      <c r="BC17" s="104">
        <f t="shared" si="6"/>
        <v>55</v>
      </c>
      <c r="BD17" s="104">
        <f t="shared" si="7"/>
        <v>61.2</v>
      </c>
      <c r="BE17" s="104">
        <f t="shared" si="8"/>
        <v>45.6</v>
      </c>
      <c r="BF17" s="104">
        <f t="shared" si="9"/>
        <v>40.599999999999994</v>
      </c>
      <c r="BG17" s="105">
        <f t="shared" si="10"/>
        <v>833.80000000000018</v>
      </c>
    </row>
    <row r="18" spans="1:59" ht="18.75" customHeight="1" x14ac:dyDescent="0.25">
      <c r="A18" s="281">
        <v>15</v>
      </c>
      <c r="B18" s="292" t="s">
        <v>627</v>
      </c>
      <c r="C18" s="292">
        <v>2</v>
      </c>
      <c r="D18" s="293" t="s">
        <v>145</v>
      </c>
      <c r="E18" s="294">
        <v>0</v>
      </c>
      <c r="F18" s="294">
        <v>0</v>
      </c>
      <c r="G18" s="294">
        <v>0</v>
      </c>
      <c r="H18" s="294">
        <v>57</v>
      </c>
      <c r="I18" s="294">
        <v>5</v>
      </c>
      <c r="J18" s="294">
        <v>3</v>
      </c>
      <c r="K18" s="294">
        <v>3</v>
      </c>
      <c r="L18" s="294">
        <v>6</v>
      </c>
      <c r="M18" s="294">
        <v>1</v>
      </c>
      <c r="N18" s="294">
        <v>2</v>
      </c>
      <c r="O18" s="294">
        <v>2</v>
      </c>
      <c r="P18" s="294">
        <v>3</v>
      </c>
      <c r="Q18" s="294">
        <v>24</v>
      </c>
      <c r="R18" s="294">
        <v>4</v>
      </c>
      <c r="S18" s="294">
        <v>2</v>
      </c>
      <c r="T18" s="294">
        <v>4</v>
      </c>
      <c r="U18" s="294">
        <v>7</v>
      </c>
      <c r="V18" s="294">
        <v>6</v>
      </c>
      <c r="W18" s="294">
        <v>2</v>
      </c>
      <c r="X18" s="294">
        <v>5</v>
      </c>
      <c r="Y18" s="294">
        <v>5</v>
      </c>
      <c r="Z18" s="294">
        <v>30</v>
      </c>
      <c r="AA18" s="294">
        <v>4</v>
      </c>
      <c r="AB18" s="294">
        <v>4</v>
      </c>
      <c r="AC18" s="294">
        <v>3</v>
      </c>
      <c r="AD18" s="294">
        <v>8</v>
      </c>
      <c r="AE18" s="294">
        <v>10</v>
      </c>
      <c r="AF18" s="294">
        <v>2</v>
      </c>
      <c r="AG18" s="294">
        <v>3</v>
      </c>
      <c r="AH18" s="294">
        <v>3</v>
      </c>
      <c r="AI18" s="294">
        <v>3</v>
      </c>
      <c r="AJ18" s="294"/>
      <c r="AK18" s="294">
        <v>14</v>
      </c>
      <c r="AL18" s="294">
        <v>2</v>
      </c>
      <c r="AM18" s="294">
        <v>3</v>
      </c>
      <c r="AN18" s="294">
        <v>9</v>
      </c>
      <c r="AO18" s="294">
        <v>1</v>
      </c>
      <c r="AP18" s="294">
        <v>3</v>
      </c>
      <c r="AQ18" s="294">
        <v>1</v>
      </c>
      <c r="AR18" s="294">
        <v>10</v>
      </c>
      <c r="AS18" s="294">
        <v>3</v>
      </c>
      <c r="AT18" s="294">
        <v>2</v>
      </c>
      <c r="AU18" s="294">
        <v>4</v>
      </c>
      <c r="AW18" s="104">
        <f t="shared" si="0"/>
        <v>0</v>
      </c>
      <c r="AX18" s="104">
        <f t="shared" si="1"/>
        <v>0</v>
      </c>
      <c r="AY18" s="104">
        <f t="shared" si="2"/>
        <v>106</v>
      </c>
      <c r="AZ18" s="104">
        <f t="shared" si="3"/>
        <v>10</v>
      </c>
      <c r="BA18" s="104">
        <f t="shared" si="4"/>
        <v>20</v>
      </c>
      <c r="BB18" s="104">
        <f t="shared" si="5"/>
        <v>54</v>
      </c>
      <c r="BC18" s="104">
        <f t="shared" si="6"/>
        <v>21</v>
      </c>
      <c r="BD18" s="104">
        <f t="shared" si="7"/>
        <v>19</v>
      </c>
      <c r="BE18" s="104">
        <f t="shared" si="8"/>
        <v>14</v>
      </c>
      <c r="BF18" s="104">
        <f t="shared" si="9"/>
        <v>19</v>
      </c>
      <c r="BG18" s="105">
        <f t="shared" si="10"/>
        <v>263</v>
      </c>
    </row>
    <row r="19" spans="1:59" ht="18.75" customHeight="1" x14ac:dyDescent="0.25">
      <c r="A19" s="281">
        <v>16</v>
      </c>
      <c r="B19" s="295" t="s">
        <v>624</v>
      </c>
      <c r="C19" s="295">
        <v>3</v>
      </c>
      <c r="D19" s="293" t="s">
        <v>145</v>
      </c>
      <c r="E19" s="294">
        <v>0</v>
      </c>
      <c r="F19" s="294">
        <v>0</v>
      </c>
      <c r="G19" s="294">
        <v>0</v>
      </c>
      <c r="H19" s="294">
        <v>567</v>
      </c>
      <c r="I19" s="294">
        <v>45</v>
      </c>
      <c r="J19" s="294">
        <v>33</v>
      </c>
      <c r="K19" s="294">
        <v>32</v>
      </c>
      <c r="L19" s="294">
        <v>60</v>
      </c>
      <c r="M19" s="294">
        <v>8</v>
      </c>
      <c r="N19" s="294">
        <v>29</v>
      </c>
      <c r="O19" s="294">
        <v>19</v>
      </c>
      <c r="P19" s="294">
        <v>28</v>
      </c>
      <c r="Q19" s="294">
        <v>239</v>
      </c>
      <c r="R19" s="294">
        <v>41</v>
      </c>
      <c r="S19" s="294">
        <v>23</v>
      </c>
      <c r="T19" s="294">
        <v>37</v>
      </c>
      <c r="U19" s="294">
        <v>53</v>
      </c>
      <c r="V19" s="294">
        <v>57</v>
      </c>
      <c r="W19" s="294">
        <v>20</v>
      </c>
      <c r="X19" s="294">
        <v>52</v>
      </c>
      <c r="Y19" s="294">
        <v>23</v>
      </c>
      <c r="Z19" s="294">
        <v>272</v>
      </c>
      <c r="AA19" s="294">
        <v>36</v>
      </c>
      <c r="AB19" s="294">
        <v>36</v>
      </c>
      <c r="AC19" s="294">
        <v>30</v>
      </c>
      <c r="AD19" s="294">
        <v>75</v>
      </c>
      <c r="AE19" s="294">
        <v>95</v>
      </c>
      <c r="AF19" s="294">
        <v>19</v>
      </c>
      <c r="AG19" s="294">
        <v>33</v>
      </c>
      <c r="AH19" s="294">
        <v>25</v>
      </c>
      <c r="AI19" s="294">
        <v>24</v>
      </c>
      <c r="AJ19" s="294"/>
      <c r="AK19" s="294">
        <v>135</v>
      </c>
      <c r="AL19" s="294">
        <v>20</v>
      </c>
      <c r="AM19" s="294">
        <v>28</v>
      </c>
      <c r="AN19" s="294">
        <v>65</v>
      </c>
      <c r="AO19" s="294">
        <v>9</v>
      </c>
      <c r="AP19" s="294">
        <v>32</v>
      </c>
      <c r="AQ19" s="294">
        <v>11</v>
      </c>
      <c r="AR19" s="294">
        <v>96</v>
      </c>
      <c r="AS19" s="294">
        <v>17</v>
      </c>
      <c r="AT19" s="294">
        <v>20</v>
      </c>
      <c r="AU19" s="294">
        <v>38</v>
      </c>
      <c r="AW19" s="104">
        <f t="shared" si="0"/>
        <v>0</v>
      </c>
      <c r="AX19" s="104">
        <f t="shared" si="1"/>
        <v>0</v>
      </c>
      <c r="AY19" s="104">
        <f t="shared" si="2"/>
        <v>1060</v>
      </c>
      <c r="AZ19" s="104">
        <f t="shared" si="3"/>
        <v>101</v>
      </c>
      <c r="BA19" s="104">
        <f t="shared" si="4"/>
        <v>182</v>
      </c>
      <c r="BB19" s="104">
        <f t="shared" si="5"/>
        <v>472</v>
      </c>
      <c r="BC19" s="104">
        <f t="shared" si="6"/>
        <v>196</v>
      </c>
      <c r="BD19" s="104">
        <f t="shared" si="7"/>
        <v>183</v>
      </c>
      <c r="BE19" s="104">
        <f t="shared" si="8"/>
        <v>117</v>
      </c>
      <c r="BF19" s="104">
        <f t="shared" si="9"/>
        <v>171</v>
      </c>
      <c r="BG19" s="105">
        <f t="shared" si="10"/>
        <v>2482</v>
      </c>
    </row>
    <row r="20" spans="1:59" ht="18.75" customHeight="1" x14ac:dyDescent="0.25">
      <c r="A20" s="281">
        <v>17</v>
      </c>
      <c r="B20" s="295" t="s">
        <v>628</v>
      </c>
      <c r="C20" s="292">
        <v>4</v>
      </c>
      <c r="D20" s="293" t="s">
        <v>145</v>
      </c>
      <c r="E20" s="294">
        <v>0</v>
      </c>
      <c r="F20" s="294">
        <v>0</v>
      </c>
      <c r="G20" s="294">
        <v>0</v>
      </c>
      <c r="H20" s="294">
        <v>62</v>
      </c>
      <c r="I20" s="294">
        <v>2</v>
      </c>
      <c r="J20" s="294">
        <v>1</v>
      </c>
      <c r="K20" s="294">
        <v>3</v>
      </c>
      <c r="L20" s="294">
        <v>4</v>
      </c>
      <c r="M20" s="294">
        <v>0</v>
      </c>
      <c r="N20" s="294">
        <v>3</v>
      </c>
      <c r="O20" s="294">
        <v>2</v>
      </c>
      <c r="P20" s="294">
        <v>3</v>
      </c>
      <c r="Q20" s="294">
        <v>9</v>
      </c>
      <c r="R20" s="294">
        <v>3</v>
      </c>
      <c r="S20" s="294">
        <v>2</v>
      </c>
      <c r="T20" s="294">
        <v>2</v>
      </c>
      <c r="U20" s="294">
        <v>5</v>
      </c>
      <c r="V20" s="294">
        <v>3</v>
      </c>
      <c r="W20" s="294">
        <v>1</v>
      </c>
      <c r="X20" s="294">
        <v>4</v>
      </c>
      <c r="Y20" s="294">
        <v>3</v>
      </c>
      <c r="Z20" s="294">
        <v>24</v>
      </c>
      <c r="AA20" s="294">
        <v>2</v>
      </c>
      <c r="AB20" s="294">
        <v>5</v>
      </c>
      <c r="AC20" s="294">
        <v>3</v>
      </c>
      <c r="AD20" s="294">
        <v>4</v>
      </c>
      <c r="AE20" s="294">
        <v>8</v>
      </c>
      <c r="AF20" s="294">
        <v>2</v>
      </c>
      <c r="AG20" s="294">
        <v>4</v>
      </c>
      <c r="AH20" s="294">
        <v>2</v>
      </c>
      <c r="AI20" s="294">
        <v>4</v>
      </c>
      <c r="AJ20" s="294"/>
      <c r="AK20" s="294">
        <v>12</v>
      </c>
      <c r="AL20" s="294">
        <v>2</v>
      </c>
      <c r="AM20" s="294">
        <v>1</v>
      </c>
      <c r="AN20" s="294">
        <v>7</v>
      </c>
      <c r="AO20" s="294">
        <v>1</v>
      </c>
      <c r="AP20" s="294">
        <v>2</v>
      </c>
      <c r="AQ20" s="294">
        <v>0</v>
      </c>
      <c r="AR20" s="294">
        <v>6</v>
      </c>
      <c r="AS20" s="294">
        <v>1</v>
      </c>
      <c r="AT20" s="294">
        <v>1</v>
      </c>
      <c r="AU20" s="294">
        <v>2</v>
      </c>
      <c r="AW20" s="104">
        <f t="shared" si="0"/>
        <v>0</v>
      </c>
      <c r="AX20" s="104">
        <f t="shared" si="1"/>
        <v>0</v>
      </c>
      <c r="AY20" s="104">
        <f t="shared" si="2"/>
        <v>89</v>
      </c>
      <c r="AZ20" s="104">
        <f t="shared" si="3"/>
        <v>7</v>
      </c>
      <c r="BA20" s="104">
        <f t="shared" si="4"/>
        <v>13</v>
      </c>
      <c r="BB20" s="104">
        <f t="shared" si="5"/>
        <v>41</v>
      </c>
      <c r="BC20" s="104">
        <f t="shared" si="6"/>
        <v>20</v>
      </c>
      <c r="BD20" s="104">
        <f t="shared" si="7"/>
        <v>15</v>
      </c>
      <c r="BE20" s="104">
        <f t="shared" si="8"/>
        <v>10</v>
      </c>
      <c r="BF20" s="104">
        <f t="shared" si="9"/>
        <v>10</v>
      </c>
      <c r="BG20" s="105">
        <f t="shared" si="10"/>
        <v>205</v>
      </c>
    </row>
    <row r="21" spans="1:59" ht="18.75" customHeight="1" x14ac:dyDescent="0.25">
      <c r="A21" s="281">
        <v>18</v>
      </c>
      <c r="B21" s="295" t="s">
        <v>629</v>
      </c>
      <c r="C21" s="292">
        <v>5</v>
      </c>
      <c r="D21" s="293" t="s">
        <v>145</v>
      </c>
      <c r="E21" s="294">
        <v>0</v>
      </c>
      <c r="F21" s="294">
        <v>0</v>
      </c>
      <c r="G21" s="294">
        <v>0</v>
      </c>
      <c r="H21" s="294">
        <v>30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0</v>
      </c>
      <c r="O21" s="294">
        <v>0</v>
      </c>
      <c r="P21" s="294">
        <v>0</v>
      </c>
      <c r="Q21" s="294">
        <v>0</v>
      </c>
      <c r="R21" s="294">
        <v>0</v>
      </c>
      <c r="S21" s="294">
        <v>0</v>
      </c>
      <c r="T21" s="294">
        <v>0</v>
      </c>
      <c r="U21" s="294">
        <v>15</v>
      </c>
      <c r="V21" s="294">
        <v>0</v>
      </c>
      <c r="W21" s="294">
        <v>0</v>
      </c>
      <c r="X21" s="294">
        <v>0</v>
      </c>
      <c r="Y21" s="294">
        <v>0</v>
      </c>
      <c r="Z21" s="294">
        <v>30</v>
      </c>
      <c r="AA21" s="294">
        <v>0</v>
      </c>
      <c r="AB21" s="294">
        <v>0</v>
      </c>
      <c r="AC21" s="294">
        <v>0</v>
      </c>
      <c r="AD21" s="294">
        <v>0</v>
      </c>
      <c r="AE21" s="294">
        <v>30</v>
      </c>
      <c r="AF21" s="294">
        <v>0</v>
      </c>
      <c r="AG21" s="294">
        <v>0</v>
      </c>
      <c r="AH21" s="294">
        <v>0</v>
      </c>
      <c r="AI21" s="294">
        <v>0</v>
      </c>
      <c r="AJ21" s="294"/>
      <c r="AK21" s="294">
        <v>20</v>
      </c>
      <c r="AL21" s="294">
        <v>0</v>
      </c>
      <c r="AM21" s="294">
        <v>0</v>
      </c>
      <c r="AN21" s="294">
        <v>20</v>
      </c>
      <c r="AO21" s="294">
        <v>0</v>
      </c>
      <c r="AP21" s="294">
        <v>0</v>
      </c>
      <c r="AQ21" s="294">
        <v>0</v>
      </c>
      <c r="AR21" s="294">
        <v>15</v>
      </c>
      <c r="AS21" s="294">
        <v>0</v>
      </c>
      <c r="AT21" s="294">
        <v>0</v>
      </c>
      <c r="AU21" s="294">
        <v>0</v>
      </c>
      <c r="AW21" s="104">
        <f t="shared" si="0"/>
        <v>0</v>
      </c>
      <c r="AX21" s="104">
        <f t="shared" si="1"/>
        <v>0</v>
      </c>
      <c r="AY21" s="104">
        <f t="shared" si="2"/>
        <v>30</v>
      </c>
      <c r="AZ21" s="104">
        <f t="shared" si="3"/>
        <v>0</v>
      </c>
      <c r="BA21" s="104">
        <f t="shared" si="4"/>
        <v>15</v>
      </c>
      <c r="BB21" s="104">
        <f t="shared" si="5"/>
        <v>30</v>
      </c>
      <c r="BC21" s="104">
        <f t="shared" si="6"/>
        <v>30</v>
      </c>
      <c r="BD21" s="104">
        <f t="shared" si="7"/>
        <v>20</v>
      </c>
      <c r="BE21" s="104">
        <f t="shared" si="8"/>
        <v>20</v>
      </c>
      <c r="BF21" s="104">
        <f t="shared" si="9"/>
        <v>15</v>
      </c>
      <c r="BG21" s="105">
        <f t="shared" si="10"/>
        <v>160</v>
      </c>
    </row>
    <row r="22" spans="1:59" ht="18.75" customHeight="1" x14ac:dyDescent="0.25">
      <c r="A22" s="281">
        <v>19</v>
      </c>
      <c r="B22" s="295" t="s">
        <v>630</v>
      </c>
      <c r="C22" s="295">
        <v>6</v>
      </c>
      <c r="D22" s="293" t="s">
        <v>145</v>
      </c>
      <c r="E22" s="294">
        <v>0</v>
      </c>
      <c r="F22" s="294">
        <v>0</v>
      </c>
      <c r="G22" s="294">
        <v>0</v>
      </c>
      <c r="H22" s="294">
        <v>650</v>
      </c>
      <c r="I22" s="294">
        <v>52</v>
      </c>
      <c r="J22" s="294">
        <v>38</v>
      </c>
      <c r="K22" s="294">
        <v>38</v>
      </c>
      <c r="L22" s="294">
        <v>70</v>
      </c>
      <c r="M22" s="294">
        <v>11</v>
      </c>
      <c r="N22" s="294">
        <v>34</v>
      </c>
      <c r="O22" s="294">
        <v>22</v>
      </c>
      <c r="P22" s="294">
        <v>32</v>
      </c>
      <c r="Q22" s="294">
        <v>276</v>
      </c>
      <c r="R22" s="294">
        <v>56</v>
      </c>
      <c r="S22" s="294">
        <v>31</v>
      </c>
      <c r="T22" s="294">
        <v>49</v>
      </c>
      <c r="U22" s="294">
        <v>81</v>
      </c>
      <c r="V22" s="294">
        <v>65</v>
      </c>
      <c r="W22" s="294">
        <v>23</v>
      </c>
      <c r="X22" s="294">
        <v>60</v>
      </c>
      <c r="Y22" s="294">
        <v>55</v>
      </c>
      <c r="Z22" s="294">
        <v>363</v>
      </c>
      <c r="AA22" s="294">
        <v>48</v>
      </c>
      <c r="AB22" s="294">
        <v>48</v>
      </c>
      <c r="AC22" s="294">
        <v>40</v>
      </c>
      <c r="AD22" s="294">
        <v>100</v>
      </c>
      <c r="AE22" s="294">
        <v>127</v>
      </c>
      <c r="AF22" s="294">
        <v>26</v>
      </c>
      <c r="AG22" s="294">
        <v>44</v>
      </c>
      <c r="AH22" s="294">
        <v>34</v>
      </c>
      <c r="AI22" s="294">
        <v>32</v>
      </c>
      <c r="AJ22" s="294"/>
      <c r="AK22" s="294">
        <v>159</v>
      </c>
      <c r="AL22" s="294">
        <v>23</v>
      </c>
      <c r="AM22" s="294">
        <v>33</v>
      </c>
      <c r="AN22" s="294">
        <v>97</v>
      </c>
      <c r="AO22" s="294">
        <v>13</v>
      </c>
      <c r="AP22" s="294">
        <v>36</v>
      </c>
      <c r="AQ22" s="294">
        <v>16</v>
      </c>
      <c r="AR22" s="294">
        <v>111</v>
      </c>
      <c r="AS22" s="294">
        <v>20</v>
      </c>
      <c r="AT22" s="294">
        <v>20</v>
      </c>
      <c r="AU22" s="294">
        <v>45</v>
      </c>
      <c r="AW22" s="104">
        <f t="shared" si="0"/>
        <v>0</v>
      </c>
      <c r="AX22" s="104">
        <f t="shared" si="1"/>
        <v>0</v>
      </c>
      <c r="AY22" s="104">
        <f t="shared" si="2"/>
        <v>1223</v>
      </c>
      <c r="AZ22" s="104">
        <f t="shared" si="3"/>
        <v>136</v>
      </c>
      <c r="BA22" s="104">
        <f t="shared" si="4"/>
        <v>229</v>
      </c>
      <c r="BB22" s="104">
        <f t="shared" si="5"/>
        <v>654</v>
      </c>
      <c r="BC22" s="104">
        <f t="shared" si="6"/>
        <v>263</v>
      </c>
      <c r="BD22" s="104">
        <f t="shared" si="7"/>
        <v>215</v>
      </c>
      <c r="BE22" s="104">
        <f t="shared" si="8"/>
        <v>162</v>
      </c>
      <c r="BF22" s="104">
        <f t="shared" si="9"/>
        <v>196</v>
      </c>
      <c r="BG22" s="105">
        <f t="shared" si="10"/>
        <v>3078</v>
      </c>
    </row>
    <row r="23" spans="1:59" ht="18.75" customHeight="1" x14ac:dyDescent="0.25">
      <c r="A23" s="281">
        <v>20</v>
      </c>
      <c r="B23" s="296" t="s">
        <v>631</v>
      </c>
      <c r="C23" s="292">
        <v>7</v>
      </c>
      <c r="D23" s="293" t="s">
        <v>145</v>
      </c>
      <c r="E23" s="294">
        <v>0</v>
      </c>
      <c r="F23" s="294">
        <v>0</v>
      </c>
      <c r="G23" s="294">
        <v>0</v>
      </c>
      <c r="H23" s="294">
        <v>233</v>
      </c>
      <c r="I23" s="294">
        <v>19</v>
      </c>
      <c r="J23" s="294">
        <v>14</v>
      </c>
      <c r="K23" s="294">
        <v>14</v>
      </c>
      <c r="L23" s="294">
        <v>25</v>
      </c>
      <c r="M23" s="294">
        <v>4</v>
      </c>
      <c r="N23" s="294">
        <v>12</v>
      </c>
      <c r="O23" s="294">
        <v>8</v>
      </c>
      <c r="P23" s="294">
        <v>12</v>
      </c>
      <c r="Q23" s="294">
        <v>98</v>
      </c>
      <c r="R23" s="294">
        <v>21</v>
      </c>
      <c r="S23" s="294">
        <v>11</v>
      </c>
      <c r="T23" s="294">
        <v>18</v>
      </c>
      <c r="U23" s="294">
        <v>29</v>
      </c>
      <c r="V23" s="294">
        <v>23</v>
      </c>
      <c r="W23" s="294">
        <v>8</v>
      </c>
      <c r="X23" s="294">
        <v>22</v>
      </c>
      <c r="Y23" s="294">
        <v>21</v>
      </c>
      <c r="Z23" s="294">
        <v>131</v>
      </c>
      <c r="AA23" s="294">
        <v>18</v>
      </c>
      <c r="AB23" s="294">
        <v>18</v>
      </c>
      <c r="AC23" s="294">
        <v>15</v>
      </c>
      <c r="AD23" s="294">
        <v>37</v>
      </c>
      <c r="AE23" s="294">
        <v>47</v>
      </c>
      <c r="AF23" s="294">
        <v>10</v>
      </c>
      <c r="AG23" s="294">
        <v>16</v>
      </c>
      <c r="AH23" s="294">
        <v>13</v>
      </c>
      <c r="AI23" s="294">
        <v>12</v>
      </c>
      <c r="AJ23" s="294"/>
      <c r="AK23" s="294">
        <v>55</v>
      </c>
      <c r="AL23" s="294">
        <v>8</v>
      </c>
      <c r="AM23" s="294">
        <v>12</v>
      </c>
      <c r="AN23" s="294">
        <v>34</v>
      </c>
      <c r="AO23" s="294">
        <v>5</v>
      </c>
      <c r="AP23" s="294">
        <v>13</v>
      </c>
      <c r="AQ23" s="294">
        <v>6</v>
      </c>
      <c r="AR23" s="294">
        <v>40</v>
      </c>
      <c r="AS23" s="294">
        <v>7</v>
      </c>
      <c r="AT23" s="294">
        <v>8</v>
      </c>
      <c r="AU23" s="294">
        <v>16</v>
      </c>
      <c r="AW23" s="104">
        <f t="shared" si="0"/>
        <v>0</v>
      </c>
      <c r="AX23" s="104">
        <f t="shared" si="1"/>
        <v>0</v>
      </c>
      <c r="AY23" s="104">
        <f t="shared" si="2"/>
        <v>439</v>
      </c>
      <c r="AZ23" s="104">
        <f t="shared" si="3"/>
        <v>50</v>
      </c>
      <c r="BA23" s="104">
        <f t="shared" si="4"/>
        <v>82</v>
      </c>
      <c r="BB23" s="104">
        <f t="shared" si="5"/>
        <v>240</v>
      </c>
      <c r="BC23" s="104">
        <f t="shared" si="6"/>
        <v>98</v>
      </c>
      <c r="BD23" s="104">
        <f t="shared" si="7"/>
        <v>75</v>
      </c>
      <c r="BE23" s="104">
        <f t="shared" si="8"/>
        <v>58</v>
      </c>
      <c r="BF23" s="104">
        <f t="shared" si="9"/>
        <v>71</v>
      </c>
      <c r="BG23" s="105">
        <f t="shared" si="10"/>
        <v>1113</v>
      </c>
    </row>
    <row r="24" spans="1:59" ht="18.75" customHeight="1" x14ac:dyDescent="0.25">
      <c r="A24" s="281">
        <v>21</v>
      </c>
      <c r="B24" s="296" t="s">
        <v>632</v>
      </c>
      <c r="C24" s="292">
        <v>8</v>
      </c>
      <c r="D24" s="293" t="s">
        <v>145</v>
      </c>
      <c r="E24" s="294">
        <v>0</v>
      </c>
      <c r="F24" s="294">
        <v>0</v>
      </c>
      <c r="G24" s="294">
        <v>0</v>
      </c>
      <c r="H24" s="294">
        <v>405</v>
      </c>
      <c r="I24" s="294">
        <v>32</v>
      </c>
      <c r="J24" s="294">
        <v>23</v>
      </c>
      <c r="K24" s="294">
        <v>23</v>
      </c>
      <c r="L24" s="294">
        <v>43</v>
      </c>
      <c r="M24" s="294">
        <v>6</v>
      </c>
      <c r="N24" s="294">
        <v>21</v>
      </c>
      <c r="O24" s="294">
        <v>14</v>
      </c>
      <c r="P24" s="294">
        <v>20</v>
      </c>
      <c r="Q24" s="294">
        <v>171</v>
      </c>
      <c r="R24" s="294">
        <v>34</v>
      </c>
      <c r="S24" s="294">
        <v>18</v>
      </c>
      <c r="T24" s="294">
        <v>30</v>
      </c>
      <c r="U24" s="294">
        <v>49</v>
      </c>
      <c r="V24" s="294">
        <v>40</v>
      </c>
      <c r="W24" s="294">
        <v>14</v>
      </c>
      <c r="X24" s="294">
        <v>37</v>
      </c>
      <c r="Y24" s="294">
        <v>34</v>
      </c>
      <c r="Z24" s="294">
        <v>222</v>
      </c>
      <c r="AA24" s="294">
        <v>30</v>
      </c>
      <c r="AB24" s="294">
        <v>30</v>
      </c>
      <c r="AC24" s="294">
        <v>24</v>
      </c>
      <c r="AD24" s="294">
        <v>62</v>
      </c>
      <c r="AE24" s="294">
        <v>77</v>
      </c>
      <c r="AF24" s="294">
        <v>16</v>
      </c>
      <c r="AG24" s="294">
        <v>27</v>
      </c>
      <c r="AH24" s="294">
        <v>21</v>
      </c>
      <c r="AI24" s="294">
        <v>20</v>
      </c>
      <c r="AJ24" s="294"/>
      <c r="AK24" s="294">
        <v>98</v>
      </c>
      <c r="AL24" s="294">
        <v>14</v>
      </c>
      <c r="AM24" s="294">
        <v>21</v>
      </c>
      <c r="AN24" s="294">
        <v>60</v>
      </c>
      <c r="AO24" s="294">
        <v>8</v>
      </c>
      <c r="AP24" s="294">
        <v>23</v>
      </c>
      <c r="AQ24" s="294">
        <v>10</v>
      </c>
      <c r="AR24" s="294">
        <v>69</v>
      </c>
      <c r="AS24" s="294">
        <v>12</v>
      </c>
      <c r="AT24" s="294">
        <v>13</v>
      </c>
      <c r="AU24" s="294">
        <v>27</v>
      </c>
      <c r="AW24" s="104">
        <f t="shared" si="0"/>
        <v>0</v>
      </c>
      <c r="AX24" s="104">
        <f t="shared" si="1"/>
        <v>0</v>
      </c>
      <c r="AY24" s="104">
        <f t="shared" si="2"/>
        <v>758</v>
      </c>
      <c r="AZ24" s="104">
        <f t="shared" si="3"/>
        <v>82</v>
      </c>
      <c r="BA24" s="104">
        <f t="shared" si="4"/>
        <v>140</v>
      </c>
      <c r="BB24" s="104">
        <f t="shared" si="5"/>
        <v>402</v>
      </c>
      <c r="BC24" s="104">
        <f t="shared" si="6"/>
        <v>161</v>
      </c>
      <c r="BD24" s="104">
        <f t="shared" si="7"/>
        <v>133</v>
      </c>
      <c r="BE24" s="104">
        <f t="shared" si="8"/>
        <v>101</v>
      </c>
      <c r="BF24" s="104">
        <f t="shared" si="9"/>
        <v>121</v>
      </c>
      <c r="BG24" s="105">
        <f t="shared" si="10"/>
        <v>1898</v>
      </c>
    </row>
    <row r="25" spans="1:59" ht="18.75" customHeight="1" x14ac:dyDescent="0.25">
      <c r="A25" s="281">
        <v>22</v>
      </c>
      <c r="B25" s="296" t="s">
        <v>633</v>
      </c>
      <c r="C25" s="295">
        <v>9</v>
      </c>
      <c r="D25" s="293" t="s">
        <v>145</v>
      </c>
      <c r="E25" s="294">
        <v>0</v>
      </c>
      <c r="F25" s="294">
        <v>0</v>
      </c>
      <c r="G25" s="294">
        <v>0</v>
      </c>
      <c r="H25" s="294">
        <v>1</v>
      </c>
      <c r="I25" s="294">
        <v>0</v>
      </c>
      <c r="J25" s="294">
        <v>0</v>
      </c>
      <c r="K25" s="294">
        <v>0</v>
      </c>
      <c r="L25" s="294">
        <v>0</v>
      </c>
      <c r="M25" s="294">
        <v>0</v>
      </c>
      <c r="N25" s="294">
        <v>0</v>
      </c>
      <c r="O25" s="294">
        <v>0</v>
      </c>
      <c r="P25" s="294">
        <v>0</v>
      </c>
      <c r="Q25" s="294">
        <v>0</v>
      </c>
      <c r="R25" s="294">
        <v>0</v>
      </c>
      <c r="S25" s="294">
        <v>0</v>
      </c>
      <c r="T25" s="294">
        <v>0</v>
      </c>
      <c r="U25" s="294">
        <v>1</v>
      </c>
      <c r="V25" s="294">
        <v>0</v>
      </c>
      <c r="W25" s="294">
        <v>0</v>
      </c>
      <c r="X25" s="294">
        <v>0</v>
      </c>
      <c r="Y25" s="294">
        <v>1</v>
      </c>
      <c r="Z25" s="294">
        <v>1</v>
      </c>
      <c r="AA25" s="294">
        <v>0</v>
      </c>
      <c r="AB25" s="294">
        <v>0</v>
      </c>
      <c r="AC25" s="294">
        <v>0</v>
      </c>
      <c r="AD25" s="294">
        <v>0</v>
      </c>
      <c r="AE25" s="294">
        <v>1</v>
      </c>
      <c r="AF25" s="294">
        <v>0</v>
      </c>
      <c r="AG25" s="294">
        <v>0</v>
      </c>
      <c r="AH25" s="294">
        <v>0</v>
      </c>
      <c r="AI25" s="294">
        <v>0</v>
      </c>
      <c r="AJ25" s="294"/>
      <c r="AK25" s="294">
        <v>1</v>
      </c>
      <c r="AL25" s="294">
        <v>0</v>
      </c>
      <c r="AM25" s="294">
        <v>0</v>
      </c>
      <c r="AN25" s="294">
        <v>1</v>
      </c>
      <c r="AO25" s="294">
        <v>0</v>
      </c>
      <c r="AP25" s="294">
        <v>0</v>
      </c>
      <c r="AQ25" s="294">
        <v>0</v>
      </c>
      <c r="AR25" s="294">
        <v>1</v>
      </c>
      <c r="AS25" s="294">
        <v>0</v>
      </c>
      <c r="AT25" s="294">
        <v>0</v>
      </c>
      <c r="AU25" s="294">
        <v>0</v>
      </c>
      <c r="AW25" s="104">
        <f t="shared" ref="AW25:AW48" si="22">SUM(E25)</f>
        <v>0</v>
      </c>
      <c r="AX25" s="104">
        <f t="shared" ref="AX25:AX48" si="23">+F25</f>
        <v>0</v>
      </c>
      <c r="AY25" s="104">
        <f t="shared" ref="AY25:AY48" si="24">+SUM(H25:Q25)</f>
        <v>1</v>
      </c>
      <c r="AZ25" s="104">
        <f t="shared" ref="AZ25:AZ48" si="25">+SUM(R25:T25)</f>
        <v>0</v>
      </c>
      <c r="BA25" s="104">
        <f t="shared" ref="BA25:BA48" si="26">+SUM(U25:X25)</f>
        <v>1</v>
      </c>
      <c r="BB25" s="104">
        <f t="shared" ref="BB25:BB48" si="27">+SUM(Y25:AD25)</f>
        <v>2</v>
      </c>
      <c r="BC25" s="104">
        <f t="shared" ref="BC25:BC48" si="28">+SUM(AE25:AJ25)</f>
        <v>1</v>
      </c>
      <c r="BD25" s="104">
        <f t="shared" ref="BD25:BD48" si="29">+SUM(AK25:AM25)</f>
        <v>1</v>
      </c>
      <c r="BE25" s="104">
        <f t="shared" ref="BE25:BE48" si="30">+SUM(AN25:AQ25)</f>
        <v>1</v>
      </c>
      <c r="BF25" s="104">
        <f t="shared" ref="BF25:BF48" si="31">+SUM(AR25:AU25)</f>
        <v>1</v>
      </c>
      <c r="BG25" s="105">
        <f t="shared" ref="BG25:BG48" si="32">SUM(AW25:BF25)</f>
        <v>8</v>
      </c>
    </row>
    <row r="26" spans="1:59" ht="18.75" customHeight="1" x14ac:dyDescent="0.25">
      <c r="A26" s="281">
        <v>23</v>
      </c>
      <c r="B26" s="296" t="s">
        <v>634</v>
      </c>
      <c r="C26" s="292">
        <v>10</v>
      </c>
      <c r="D26" s="293" t="s">
        <v>145</v>
      </c>
      <c r="E26" s="294">
        <v>0</v>
      </c>
      <c r="F26" s="294">
        <v>0</v>
      </c>
      <c r="G26" s="294">
        <v>0</v>
      </c>
      <c r="H26" s="294">
        <v>20</v>
      </c>
      <c r="I26" s="294">
        <v>8</v>
      </c>
      <c r="J26" s="294">
        <v>8</v>
      </c>
      <c r="K26" s="294">
        <v>20</v>
      </c>
      <c r="L26" s="294">
        <v>8</v>
      </c>
      <c r="M26" s="294">
        <v>8</v>
      </c>
      <c r="N26" s="294">
        <v>8</v>
      </c>
      <c r="O26" s="294">
        <v>8</v>
      </c>
      <c r="P26" s="294">
        <v>8</v>
      </c>
      <c r="Q26" s="294">
        <v>20</v>
      </c>
      <c r="R26" s="294">
        <v>20</v>
      </c>
      <c r="S26" s="294">
        <v>8</v>
      </c>
      <c r="T26" s="294">
        <v>20</v>
      </c>
      <c r="U26" s="294">
        <v>20</v>
      </c>
      <c r="V26" s="294">
        <v>8</v>
      </c>
      <c r="W26" s="294">
        <v>8</v>
      </c>
      <c r="X26" s="294">
        <v>8</v>
      </c>
      <c r="Y26" s="294">
        <v>20</v>
      </c>
      <c r="Z26" s="294">
        <v>40</v>
      </c>
      <c r="AA26" s="294">
        <v>8</v>
      </c>
      <c r="AB26" s="294">
        <v>8</v>
      </c>
      <c r="AC26" s="294">
        <v>8</v>
      </c>
      <c r="AD26" s="294">
        <v>20</v>
      </c>
      <c r="AE26" s="294">
        <v>40</v>
      </c>
      <c r="AF26" s="294">
        <v>8</v>
      </c>
      <c r="AG26" s="294">
        <v>20</v>
      </c>
      <c r="AH26" s="294">
        <v>20</v>
      </c>
      <c r="AI26" s="294">
        <v>8</v>
      </c>
      <c r="AJ26" s="294"/>
      <c r="AK26" s="294">
        <v>20</v>
      </c>
      <c r="AL26" s="294">
        <v>8</v>
      </c>
      <c r="AM26" s="294">
        <v>8</v>
      </c>
      <c r="AN26" s="294">
        <v>20</v>
      </c>
      <c r="AO26" s="294">
        <v>8</v>
      </c>
      <c r="AP26" s="294">
        <v>8</v>
      </c>
      <c r="AQ26" s="294">
        <v>8</v>
      </c>
      <c r="AR26" s="294">
        <v>20</v>
      </c>
      <c r="AS26" s="294">
        <v>8</v>
      </c>
      <c r="AT26" s="294">
        <v>8</v>
      </c>
      <c r="AU26" s="294">
        <v>8</v>
      </c>
      <c r="AW26" s="104">
        <f t="shared" si="22"/>
        <v>0</v>
      </c>
      <c r="AX26" s="104">
        <f t="shared" si="23"/>
        <v>0</v>
      </c>
      <c r="AY26" s="104">
        <f t="shared" si="24"/>
        <v>116</v>
      </c>
      <c r="AZ26" s="104">
        <f t="shared" si="25"/>
        <v>48</v>
      </c>
      <c r="BA26" s="104">
        <f t="shared" si="26"/>
        <v>44</v>
      </c>
      <c r="BB26" s="104">
        <f t="shared" si="27"/>
        <v>104</v>
      </c>
      <c r="BC26" s="104">
        <f t="shared" si="28"/>
        <v>96</v>
      </c>
      <c r="BD26" s="104">
        <f t="shared" si="29"/>
        <v>36</v>
      </c>
      <c r="BE26" s="104">
        <f t="shared" si="30"/>
        <v>44</v>
      </c>
      <c r="BF26" s="104">
        <f t="shared" si="31"/>
        <v>44</v>
      </c>
      <c r="BG26" s="105">
        <f t="shared" si="32"/>
        <v>532</v>
      </c>
    </row>
    <row r="27" spans="1:59" ht="18.75" customHeight="1" x14ac:dyDescent="0.25">
      <c r="A27" s="281">
        <v>24</v>
      </c>
      <c r="B27" s="296" t="s">
        <v>635</v>
      </c>
      <c r="C27" s="292">
        <v>11</v>
      </c>
      <c r="D27" s="293" t="s">
        <v>145</v>
      </c>
      <c r="E27" s="294">
        <v>0</v>
      </c>
      <c r="F27" s="294">
        <v>0</v>
      </c>
      <c r="G27" s="294">
        <v>0</v>
      </c>
      <c r="H27" s="294">
        <v>10</v>
      </c>
      <c r="I27" s="294">
        <v>4</v>
      </c>
      <c r="J27" s="294">
        <v>4</v>
      </c>
      <c r="K27" s="294">
        <v>10</v>
      </c>
      <c r="L27" s="294">
        <v>4</v>
      </c>
      <c r="M27" s="294">
        <v>4</v>
      </c>
      <c r="N27" s="294">
        <v>4</v>
      </c>
      <c r="O27" s="294">
        <v>4</v>
      </c>
      <c r="P27" s="294">
        <v>4</v>
      </c>
      <c r="Q27" s="294">
        <v>10</v>
      </c>
      <c r="R27" s="294">
        <v>10</v>
      </c>
      <c r="S27" s="294">
        <v>4</v>
      </c>
      <c r="T27" s="294">
        <v>10</v>
      </c>
      <c r="U27" s="294">
        <v>10</v>
      </c>
      <c r="V27" s="294">
        <v>4</v>
      </c>
      <c r="W27" s="294">
        <v>4</v>
      </c>
      <c r="X27" s="294">
        <v>4</v>
      </c>
      <c r="Y27" s="294">
        <v>10</v>
      </c>
      <c r="Z27" s="294">
        <v>20</v>
      </c>
      <c r="AA27" s="294">
        <v>4</v>
      </c>
      <c r="AB27" s="294">
        <v>4</v>
      </c>
      <c r="AC27" s="294">
        <v>4</v>
      </c>
      <c r="AD27" s="294">
        <v>10</v>
      </c>
      <c r="AE27" s="294">
        <v>20</v>
      </c>
      <c r="AF27" s="294">
        <v>4</v>
      </c>
      <c r="AG27" s="294">
        <v>10</v>
      </c>
      <c r="AH27" s="294">
        <v>10</v>
      </c>
      <c r="AI27" s="294">
        <v>4</v>
      </c>
      <c r="AJ27" s="294"/>
      <c r="AK27" s="294">
        <v>10</v>
      </c>
      <c r="AL27" s="294">
        <v>4</v>
      </c>
      <c r="AM27" s="294">
        <v>4</v>
      </c>
      <c r="AN27" s="294">
        <v>10</v>
      </c>
      <c r="AO27" s="294">
        <v>4</v>
      </c>
      <c r="AP27" s="294">
        <v>4</v>
      </c>
      <c r="AQ27" s="294">
        <v>4</v>
      </c>
      <c r="AR27" s="294">
        <v>10</v>
      </c>
      <c r="AS27" s="294">
        <v>4</v>
      </c>
      <c r="AT27" s="294">
        <v>4</v>
      </c>
      <c r="AU27" s="294">
        <v>4</v>
      </c>
      <c r="AW27" s="104">
        <f t="shared" si="22"/>
        <v>0</v>
      </c>
      <c r="AX27" s="104">
        <f t="shared" si="23"/>
        <v>0</v>
      </c>
      <c r="AY27" s="104">
        <f t="shared" si="24"/>
        <v>58</v>
      </c>
      <c r="AZ27" s="104">
        <f t="shared" si="25"/>
        <v>24</v>
      </c>
      <c r="BA27" s="104">
        <f t="shared" si="26"/>
        <v>22</v>
      </c>
      <c r="BB27" s="104">
        <f t="shared" si="27"/>
        <v>52</v>
      </c>
      <c r="BC27" s="104">
        <f t="shared" si="28"/>
        <v>48</v>
      </c>
      <c r="BD27" s="104">
        <f t="shared" si="29"/>
        <v>18</v>
      </c>
      <c r="BE27" s="104">
        <f t="shared" si="30"/>
        <v>22</v>
      </c>
      <c r="BF27" s="104">
        <f t="shared" si="31"/>
        <v>22</v>
      </c>
      <c r="BG27" s="105">
        <f t="shared" si="32"/>
        <v>266</v>
      </c>
    </row>
    <row r="28" spans="1:59" ht="18.75" customHeight="1" x14ac:dyDescent="0.25">
      <c r="A28" s="281">
        <v>25</v>
      </c>
      <c r="B28" s="296" t="s">
        <v>636</v>
      </c>
      <c r="C28" s="295">
        <v>12</v>
      </c>
      <c r="D28" s="293" t="s">
        <v>145</v>
      </c>
      <c r="E28" s="294">
        <v>0</v>
      </c>
      <c r="F28" s="294">
        <v>0</v>
      </c>
      <c r="G28" s="294">
        <v>0</v>
      </c>
      <c r="H28" s="294">
        <v>790</v>
      </c>
      <c r="I28" s="294">
        <v>63</v>
      </c>
      <c r="J28" s="294">
        <v>46</v>
      </c>
      <c r="K28" s="294">
        <v>45</v>
      </c>
      <c r="L28" s="294">
        <v>84</v>
      </c>
      <c r="M28" s="294">
        <v>10</v>
      </c>
      <c r="N28" s="294">
        <v>41</v>
      </c>
      <c r="O28" s="294">
        <v>27</v>
      </c>
      <c r="P28" s="294">
        <v>40</v>
      </c>
      <c r="Q28" s="294">
        <v>333</v>
      </c>
      <c r="R28" s="294">
        <v>52</v>
      </c>
      <c r="S28" s="294">
        <v>29</v>
      </c>
      <c r="T28" s="294">
        <v>47</v>
      </c>
      <c r="U28" s="294">
        <v>75</v>
      </c>
      <c r="V28" s="294">
        <v>79</v>
      </c>
      <c r="W28" s="294">
        <v>28</v>
      </c>
      <c r="X28" s="294">
        <v>72</v>
      </c>
      <c r="Y28" s="294">
        <v>43</v>
      </c>
      <c r="Z28" s="294">
        <v>354</v>
      </c>
      <c r="AA28" s="294">
        <v>46</v>
      </c>
      <c r="AB28" s="294">
        <v>47</v>
      </c>
      <c r="AC28" s="294">
        <v>38</v>
      </c>
      <c r="AD28" s="294">
        <v>97</v>
      </c>
      <c r="AE28" s="294">
        <v>120</v>
      </c>
      <c r="AF28" s="294">
        <v>24</v>
      </c>
      <c r="AG28" s="294">
        <v>41</v>
      </c>
      <c r="AH28" s="294">
        <v>32</v>
      </c>
      <c r="AI28" s="294">
        <v>31</v>
      </c>
      <c r="AJ28" s="294"/>
      <c r="AK28" s="294">
        <v>161</v>
      </c>
      <c r="AL28" s="294">
        <v>23</v>
      </c>
      <c r="AM28" s="294">
        <v>33</v>
      </c>
      <c r="AN28" s="294">
        <v>106</v>
      </c>
      <c r="AO28" s="294">
        <v>12</v>
      </c>
      <c r="AP28" s="294">
        <v>44</v>
      </c>
      <c r="AQ28" s="294">
        <v>18</v>
      </c>
      <c r="AR28" s="294">
        <v>134</v>
      </c>
      <c r="AS28" s="294">
        <v>23</v>
      </c>
      <c r="AT28" s="294">
        <v>25</v>
      </c>
      <c r="AU28" s="294">
        <v>53</v>
      </c>
      <c r="AW28" s="104">
        <f t="shared" si="22"/>
        <v>0</v>
      </c>
      <c r="AX28" s="104">
        <f t="shared" si="23"/>
        <v>0</v>
      </c>
      <c r="AY28" s="104">
        <f t="shared" si="24"/>
        <v>1479</v>
      </c>
      <c r="AZ28" s="104">
        <f t="shared" si="25"/>
        <v>128</v>
      </c>
      <c r="BA28" s="104">
        <f t="shared" si="26"/>
        <v>254</v>
      </c>
      <c r="BB28" s="104">
        <f t="shared" si="27"/>
        <v>625</v>
      </c>
      <c r="BC28" s="104">
        <f t="shared" si="28"/>
        <v>248</v>
      </c>
      <c r="BD28" s="104">
        <f t="shared" si="29"/>
        <v>217</v>
      </c>
      <c r="BE28" s="104">
        <f t="shared" si="30"/>
        <v>180</v>
      </c>
      <c r="BF28" s="104">
        <f t="shared" si="31"/>
        <v>235</v>
      </c>
      <c r="BG28" s="105">
        <f t="shared" si="32"/>
        <v>3366</v>
      </c>
    </row>
    <row r="29" spans="1:59" ht="18.75" customHeight="1" x14ac:dyDescent="0.25">
      <c r="A29" s="281">
        <v>26</v>
      </c>
      <c r="B29" s="296" t="s">
        <v>637</v>
      </c>
      <c r="C29" s="292">
        <v>13</v>
      </c>
      <c r="D29" s="293" t="s">
        <v>145</v>
      </c>
      <c r="E29" s="294">
        <v>0</v>
      </c>
      <c r="F29" s="294">
        <v>0</v>
      </c>
      <c r="G29" s="294">
        <v>0</v>
      </c>
      <c r="H29" s="294">
        <v>790</v>
      </c>
      <c r="I29" s="294">
        <v>63</v>
      </c>
      <c r="J29" s="294">
        <v>46</v>
      </c>
      <c r="K29" s="294">
        <v>45</v>
      </c>
      <c r="L29" s="294">
        <v>84</v>
      </c>
      <c r="M29" s="294">
        <v>10</v>
      </c>
      <c r="N29" s="294">
        <v>41</v>
      </c>
      <c r="O29" s="294">
        <v>27</v>
      </c>
      <c r="P29" s="294">
        <v>40</v>
      </c>
      <c r="Q29" s="294">
        <v>333</v>
      </c>
      <c r="R29" s="294">
        <v>52</v>
      </c>
      <c r="S29" s="294">
        <v>29</v>
      </c>
      <c r="T29" s="294">
        <v>47</v>
      </c>
      <c r="U29" s="294">
        <v>75</v>
      </c>
      <c r="V29" s="294">
        <v>79</v>
      </c>
      <c r="W29" s="294">
        <v>28</v>
      </c>
      <c r="X29" s="294">
        <v>72</v>
      </c>
      <c r="Y29" s="294">
        <v>43</v>
      </c>
      <c r="Z29" s="294">
        <v>354</v>
      </c>
      <c r="AA29" s="294">
        <v>46</v>
      </c>
      <c r="AB29" s="294">
        <v>47</v>
      </c>
      <c r="AC29" s="294">
        <v>38</v>
      </c>
      <c r="AD29" s="294">
        <v>97</v>
      </c>
      <c r="AE29" s="294">
        <v>120</v>
      </c>
      <c r="AF29" s="294">
        <v>24</v>
      </c>
      <c r="AG29" s="294">
        <v>41</v>
      </c>
      <c r="AH29" s="294">
        <v>32</v>
      </c>
      <c r="AI29" s="294">
        <v>31</v>
      </c>
      <c r="AJ29" s="294"/>
      <c r="AK29" s="294">
        <v>161</v>
      </c>
      <c r="AL29" s="294">
        <v>23</v>
      </c>
      <c r="AM29" s="294">
        <v>33</v>
      </c>
      <c r="AN29" s="294">
        <v>106</v>
      </c>
      <c r="AO29" s="294">
        <v>12</v>
      </c>
      <c r="AP29" s="294">
        <v>44</v>
      </c>
      <c r="AQ29" s="294">
        <v>18</v>
      </c>
      <c r="AR29" s="294">
        <v>134</v>
      </c>
      <c r="AS29" s="294">
        <v>23</v>
      </c>
      <c r="AT29" s="294">
        <v>25</v>
      </c>
      <c r="AU29" s="294">
        <v>53</v>
      </c>
      <c r="AW29" s="104">
        <f t="shared" si="22"/>
        <v>0</v>
      </c>
      <c r="AX29" s="104">
        <f t="shared" si="23"/>
        <v>0</v>
      </c>
      <c r="AY29" s="104">
        <f t="shared" si="24"/>
        <v>1479</v>
      </c>
      <c r="AZ29" s="104">
        <f t="shared" si="25"/>
        <v>128</v>
      </c>
      <c r="BA29" s="104">
        <f t="shared" si="26"/>
        <v>254</v>
      </c>
      <c r="BB29" s="104">
        <f t="shared" si="27"/>
        <v>625</v>
      </c>
      <c r="BC29" s="104">
        <f t="shared" si="28"/>
        <v>248</v>
      </c>
      <c r="BD29" s="104">
        <f t="shared" si="29"/>
        <v>217</v>
      </c>
      <c r="BE29" s="104">
        <f t="shared" si="30"/>
        <v>180</v>
      </c>
      <c r="BF29" s="104">
        <f t="shared" si="31"/>
        <v>235</v>
      </c>
      <c r="BG29" s="105">
        <f t="shared" si="32"/>
        <v>3366</v>
      </c>
    </row>
    <row r="30" spans="1:59" ht="18.75" customHeight="1" x14ac:dyDescent="0.25">
      <c r="A30" s="281">
        <v>27</v>
      </c>
      <c r="B30" s="296" t="s">
        <v>638</v>
      </c>
      <c r="C30" s="292">
        <v>14</v>
      </c>
      <c r="D30" s="293" t="s">
        <v>145</v>
      </c>
      <c r="E30" s="294">
        <v>0</v>
      </c>
      <c r="F30" s="294">
        <v>0</v>
      </c>
      <c r="G30" s="294">
        <v>0</v>
      </c>
      <c r="H30" s="294">
        <v>20</v>
      </c>
      <c r="I30" s="294">
        <v>2</v>
      </c>
      <c r="J30" s="294">
        <v>2</v>
      </c>
      <c r="K30" s="294">
        <v>10</v>
      </c>
      <c r="L30" s="294">
        <v>2</v>
      </c>
      <c r="M30" s="294">
        <v>2</v>
      </c>
      <c r="N30" s="294">
        <v>2</v>
      </c>
      <c r="O30" s="294">
        <v>2</v>
      </c>
      <c r="P30" s="294">
        <v>2</v>
      </c>
      <c r="Q30" s="294">
        <v>10</v>
      </c>
      <c r="R30" s="294">
        <v>20</v>
      </c>
      <c r="S30" s="294">
        <v>2</v>
      </c>
      <c r="T30" s="294">
        <v>20</v>
      </c>
      <c r="U30" s="294">
        <v>20</v>
      </c>
      <c r="V30" s="294">
        <v>2</v>
      </c>
      <c r="W30" s="294">
        <v>2</v>
      </c>
      <c r="X30" s="294">
        <v>2</v>
      </c>
      <c r="Y30" s="294">
        <v>20</v>
      </c>
      <c r="Z30" s="294">
        <v>150</v>
      </c>
      <c r="AA30" s="294">
        <v>2</v>
      </c>
      <c r="AB30" s="294">
        <v>2</v>
      </c>
      <c r="AC30" s="294">
        <v>2</v>
      </c>
      <c r="AD30" s="294">
        <v>10</v>
      </c>
      <c r="AE30" s="294">
        <v>150</v>
      </c>
      <c r="AF30" s="294">
        <v>2</v>
      </c>
      <c r="AG30" s="294">
        <v>10</v>
      </c>
      <c r="AH30" s="294">
        <v>10</v>
      </c>
      <c r="AI30" s="294">
        <v>2</v>
      </c>
      <c r="AJ30" s="294"/>
      <c r="AK30" s="294">
        <v>20</v>
      </c>
      <c r="AL30" s="294">
        <v>2</v>
      </c>
      <c r="AM30" s="294">
        <v>2</v>
      </c>
      <c r="AN30" s="294">
        <v>20</v>
      </c>
      <c r="AO30" s="294">
        <v>2</v>
      </c>
      <c r="AP30" s="294">
        <v>2</v>
      </c>
      <c r="AQ30" s="294">
        <v>2</v>
      </c>
      <c r="AR30" s="294">
        <v>20</v>
      </c>
      <c r="AS30" s="294">
        <v>2</v>
      </c>
      <c r="AT30" s="294">
        <v>2</v>
      </c>
      <c r="AU30" s="294">
        <v>2</v>
      </c>
      <c r="AW30" s="104">
        <f t="shared" si="22"/>
        <v>0</v>
      </c>
      <c r="AX30" s="104">
        <f t="shared" si="23"/>
        <v>0</v>
      </c>
      <c r="AY30" s="104">
        <f t="shared" si="24"/>
        <v>54</v>
      </c>
      <c r="AZ30" s="104">
        <f t="shared" si="25"/>
        <v>42</v>
      </c>
      <c r="BA30" s="104">
        <f t="shared" si="26"/>
        <v>26</v>
      </c>
      <c r="BB30" s="104">
        <f t="shared" si="27"/>
        <v>186</v>
      </c>
      <c r="BC30" s="104">
        <f t="shared" si="28"/>
        <v>174</v>
      </c>
      <c r="BD30" s="104">
        <f t="shared" si="29"/>
        <v>24</v>
      </c>
      <c r="BE30" s="104">
        <f t="shared" si="30"/>
        <v>26</v>
      </c>
      <c r="BF30" s="104">
        <f t="shared" si="31"/>
        <v>26</v>
      </c>
      <c r="BG30" s="105">
        <f t="shared" si="32"/>
        <v>558</v>
      </c>
    </row>
    <row r="31" spans="1:59" ht="18.75" customHeight="1" x14ac:dyDescent="0.25">
      <c r="A31" s="281">
        <v>28</v>
      </c>
      <c r="B31" s="296" t="s">
        <v>639</v>
      </c>
      <c r="C31" s="295">
        <v>15</v>
      </c>
      <c r="D31" s="293" t="s">
        <v>145</v>
      </c>
      <c r="E31" s="294">
        <v>0</v>
      </c>
      <c r="F31" s="294">
        <v>0</v>
      </c>
      <c r="G31" s="294">
        <v>0</v>
      </c>
      <c r="H31" s="294">
        <v>1</v>
      </c>
      <c r="I31" s="294">
        <v>1</v>
      </c>
      <c r="J31" s="294">
        <v>1</v>
      </c>
      <c r="K31" s="294">
        <v>1</v>
      </c>
      <c r="L31" s="294">
        <v>1</v>
      </c>
      <c r="M31" s="294">
        <v>1</v>
      </c>
      <c r="N31" s="294">
        <v>1</v>
      </c>
      <c r="O31" s="294">
        <v>1</v>
      </c>
      <c r="P31" s="294">
        <v>1</v>
      </c>
      <c r="Q31" s="294">
        <v>1</v>
      </c>
      <c r="R31" s="294">
        <v>1</v>
      </c>
      <c r="S31" s="294">
        <v>1</v>
      </c>
      <c r="T31" s="294">
        <v>1</v>
      </c>
      <c r="U31" s="294">
        <v>1</v>
      </c>
      <c r="V31" s="294">
        <v>1</v>
      </c>
      <c r="W31" s="294">
        <v>1</v>
      </c>
      <c r="X31" s="294">
        <v>1</v>
      </c>
      <c r="Y31" s="294">
        <v>1</v>
      </c>
      <c r="Z31" s="294">
        <v>1</v>
      </c>
      <c r="AA31" s="294">
        <v>1</v>
      </c>
      <c r="AB31" s="294">
        <v>1</v>
      </c>
      <c r="AC31" s="294">
        <v>1</v>
      </c>
      <c r="AD31" s="294">
        <v>1</v>
      </c>
      <c r="AE31" s="294">
        <v>1</v>
      </c>
      <c r="AF31" s="294">
        <v>1</v>
      </c>
      <c r="AG31" s="294">
        <v>1</v>
      </c>
      <c r="AH31" s="294">
        <v>1</v>
      </c>
      <c r="AI31" s="294">
        <v>1</v>
      </c>
      <c r="AJ31" s="294"/>
      <c r="AK31" s="294">
        <v>1</v>
      </c>
      <c r="AL31" s="294">
        <v>1</v>
      </c>
      <c r="AM31" s="294">
        <v>1</v>
      </c>
      <c r="AN31" s="294">
        <v>1</v>
      </c>
      <c r="AO31" s="294">
        <v>1</v>
      </c>
      <c r="AP31" s="294">
        <v>1</v>
      </c>
      <c r="AQ31" s="294">
        <v>1</v>
      </c>
      <c r="AR31" s="294">
        <v>1</v>
      </c>
      <c r="AS31" s="294">
        <v>1</v>
      </c>
      <c r="AT31" s="294">
        <v>1</v>
      </c>
      <c r="AU31" s="294">
        <v>1</v>
      </c>
      <c r="AW31" s="104">
        <f t="shared" si="22"/>
        <v>0</v>
      </c>
      <c r="AX31" s="104">
        <f t="shared" si="23"/>
        <v>0</v>
      </c>
      <c r="AY31" s="104">
        <f t="shared" si="24"/>
        <v>10</v>
      </c>
      <c r="AZ31" s="104">
        <f t="shared" si="25"/>
        <v>3</v>
      </c>
      <c r="BA31" s="104">
        <f t="shared" si="26"/>
        <v>4</v>
      </c>
      <c r="BB31" s="104">
        <f t="shared" si="27"/>
        <v>6</v>
      </c>
      <c r="BC31" s="104">
        <f t="shared" si="28"/>
        <v>5</v>
      </c>
      <c r="BD31" s="104">
        <f t="shared" si="29"/>
        <v>3</v>
      </c>
      <c r="BE31" s="104">
        <f t="shared" si="30"/>
        <v>4</v>
      </c>
      <c r="BF31" s="104">
        <f t="shared" si="31"/>
        <v>4</v>
      </c>
      <c r="BG31" s="105">
        <f t="shared" si="32"/>
        <v>39</v>
      </c>
    </row>
    <row r="32" spans="1:59" ht="18.75" customHeight="1" x14ac:dyDescent="0.25">
      <c r="A32" s="281">
        <v>29</v>
      </c>
      <c r="B32" s="296" t="s">
        <v>640</v>
      </c>
      <c r="C32" s="292">
        <v>16</v>
      </c>
      <c r="D32" s="293" t="s">
        <v>145</v>
      </c>
      <c r="E32" s="294">
        <v>0</v>
      </c>
      <c r="F32" s="294">
        <v>0</v>
      </c>
      <c r="G32" s="294">
        <v>0</v>
      </c>
      <c r="H32" s="294">
        <v>1</v>
      </c>
      <c r="I32" s="294">
        <v>0</v>
      </c>
      <c r="J32" s="294">
        <v>0</v>
      </c>
      <c r="K32" s="294">
        <v>0</v>
      </c>
      <c r="L32" s="294">
        <v>0</v>
      </c>
      <c r="M32" s="294">
        <v>0</v>
      </c>
      <c r="N32" s="294">
        <v>0</v>
      </c>
      <c r="O32" s="294">
        <v>0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1</v>
      </c>
      <c r="V32" s="294">
        <v>0</v>
      </c>
      <c r="W32" s="294">
        <v>0</v>
      </c>
      <c r="X32" s="294">
        <v>0</v>
      </c>
      <c r="Y32" s="294">
        <v>0</v>
      </c>
      <c r="Z32" s="294">
        <v>1</v>
      </c>
      <c r="AA32" s="294">
        <v>0</v>
      </c>
      <c r="AB32" s="294">
        <v>0</v>
      </c>
      <c r="AC32" s="294">
        <v>0</v>
      </c>
      <c r="AD32" s="294">
        <v>0</v>
      </c>
      <c r="AE32" s="294">
        <v>1</v>
      </c>
      <c r="AF32" s="294">
        <v>0</v>
      </c>
      <c r="AG32" s="294">
        <v>0</v>
      </c>
      <c r="AH32" s="294">
        <v>0</v>
      </c>
      <c r="AI32" s="294">
        <v>0</v>
      </c>
      <c r="AJ32" s="294"/>
      <c r="AK32" s="294">
        <v>1</v>
      </c>
      <c r="AL32" s="294">
        <v>0</v>
      </c>
      <c r="AM32" s="294">
        <v>0</v>
      </c>
      <c r="AN32" s="294">
        <v>1</v>
      </c>
      <c r="AO32" s="294">
        <v>0</v>
      </c>
      <c r="AP32" s="294">
        <v>0</v>
      </c>
      <c r="AQ32" s="294">
        <v>0</v>
      </c>
      <c r="AR32" s="294">
        <v>0</v>
      </c>
      <c r="AS32" s="294">
        <v>0</v>
      </c>
      <c r="AT32" s="294">
        <v>0</v>
      </c>
      <c r="AU32" s="294">
        <v>0</v>
      </c>
      <c r="AW32" s="104">
        <f t="shared" si="22"/>
        <v>0</v>
      </c>
      <c r="AX32" s="104">
        <f t="shared" si="23"/>
        <v>0</v>
      </c>
      <c r="AY32" s="104">
        <f t="shared" si="24"/>
        <v>1</v>
      </c>
      <c r="AZ32" s="104">
        <f t="shared" si="25"/>
        <v>0</v>
      </c>
      <c r="BA32" s="104">
        <f t="shared" si="26"/>
        <v>1</v>
      </c>
      <c r="BB32" s="104">
        <f t="shared" si="27"/>
        <v>1</v>
      </c>
      <c r="BC32" s="104">
        <f t="shared" si="28"/>
        <v>1</v>
      </c>
      <c r="BD32" s="104">
        <f t="shared" si="29"/>
        <v>1</v>
      </c>
      <c r="BE32" s="104">
        <f t="shared" si="30"/>
        <v>1</v>
      </c>
      <c r="BF32" s="104">
        <f t="shared" si="31"/>
        <v>0</v>
      </c>
      <c r="BG32" s="105">
        <f t="shared" si="32"/>
        <v>6</v>
      </c>
    </row>
    <row r="33" spans="1:59" ht="18.75" customHeight="1" x14ac:dyDescent="0.25">
      <c r="A33" s="281">
        <v>30</v>
      </c>
      <c r="B33" s="296" t="s">
        <v>641</v>
      </c>
      <c r="C33" s="292">
        <v>17</v>
      </c>
      <c r="D33" s="293" t="s">
        <v>145</v>
      </c>
      <c r="E33" s="294">
        <v>0</v>
      </c>
      <c r="F33" s="294">
        <v>0</v>
      </c>
      <c r="G33" s="294">
        <v>0</v>
      </c>
      <c r="H33" s="294">
        <v>6318</v>
      </c>
      <c r="I33" s="294">
        <v>500</v>
      </c>
      <c r="J33" s="294">
        <v>367</v>
      </c>
      <c r="K33" s="294">
        <v>360</v>
      </c>
      <c r="L33" s="294">
        <v>671</v>
      </c>
      <c r="M33" s="294">
        <v>78</v>
      </c>
      <c r="N33" s="294">
        <v>324</v>
      </c>
      <c r="O33" s="294">
        <v>214</v>
      </c>
      <c r="P33" s="294">
        <v>316</v>
      </c>
      <c r="Q33" s="294">
        <v>2663</v>
      </c>
      <c r="R33" s="294">
        <v>419</v>
      </c>
      <c r="S33" s="294">
        <v>229</v>
      </c>
      <c r="T33" s="294">
        <v>374</v>
      </c>
      <c r="U33" s="294">
        <v>603</v>
      </c>
      <c r="V33" s="294">
        <v>630</v>
      </c>
      <c r="W33" s="294">
        <v>222</v>
      </c>
      <c r="X33" s="294">
        <v>577</v>
      </c>
      <c r="Y33" s="294">
        <v>343</v>
      </c>
      <c r="Z33" s="294">
        <v>2829</v>
      </c>
      <c r="AA33" s="294">
        <v>371</v>
      </c>
      <c r="AB33" s="294">
        <v>374</v>
      </c>
      <c r="AC33" s="294">
        <v>908</v>
      </c>
      <c r="AD33" s="294">
        <v>780</v>
      </c>
      <c r="AE33" s="294">
        <v>961</v>
      </c>
      <c r="AF33" s="294">
        <v>192</v>
      </c>
      <c r="AG33" s="294">
        <v>329</v>
      </c>
      <c r="AH33" s="294">
        <v>256</v>
      </c>
      <c r="AI33" s="294">
        <v>245</v>
      </c>
      <c r="AJ33" s="294"/>
      <c r="AK33" s="294">
        <v>1291</v>
      </c>
      <c r="AL33" s="294">
        <v>187</v>
      </c>
      <c r="AM33" s="294">
        <v>265</v>
      </c>
      <c r="AN33" s="294">
        <v>850</v>
      </c>
      <c r="AO33" s="294">
        <v>95</v>
      </c>
      <c r="AP33" s="294">
        <v>351</v>
      </c>
      <c r="AQ33" s="294">
        <v>143</v>
      </c>
      <c r="AR33" s="294">
        <v>1070</v>
      </c>
      <c r="AS33" s="294">
        <v>186</v>
      </c>
      <c r="AT33" s="294">
        <v>197</v>
      </c>
      <c r="AU33" s="294">
        <v>426</v>
      </c>
      <c r="AW33" s="104">
        <f t="shared" si="22"/>
        <v>0</v>
      </c>
      <c r="AX33" s="104">
        <f t="shared" si="23"/>
        <v>0</v>
      </c>
      <c r="AY33" s="104">
        <f t="shared" si="24"/>
        <v>11811</v>
      </c>
      <c r="AZ33" s="104">
        <f t="shared" si="25"/>
        <v>1022</v>
      </c>
      <c r="BA33" s="104">
        <f t="shared" si="26"/>
        <v>2032</v>
      </c>
      <c r="BB33" s="104">
        <f t="shared" si="27"/>
        <v>5605</v>
      </c>
      <c r="BC33" s="104">
        <f t="shared" si="28"/>
        <v>1983</v>
      </c>
      <c r="BD33" s="104">
        <f t="shared" si="29"/>
        <v>1743</v>
      </c>
      <c r="BE33" s="104">
        <f t="shared" si="30"/>
        <v>1439</v>
      </c>
      <c r="BF33" s="104">
        <f t="shared" si="31"/>
        <v>1879</v>
      </c>
      <c r="BG33" s="105">
        <f t="shared" si="32"/>
        <v>27514</v>
      </c>
    </row>
    <row r="34" spans="1:59" ht="18.75" customHeight="1" x14ac:dyDescent="0.25">
      <c r="A34" s="281">
        <v>31</v>
      </c>
      <c r="B34" s="296" t="s">
        <v>642</v>
      </c>
      <c r="C34" s="295">
        <v>18</v>
      </c>
      <c r="D34" s="293" t="s">
        <v>145</v>
      </c>
      <c r="E34" s="294">
        <v>0</v>
      </c>
      <c r="F34" s="294">
        <v>0</v>
      </c>
      <c r="G34" s="294">
        <v>0</v>
      </c>
      <c r="H34" s="294">
        <v>6318</v>
      </c>
      <c r="I34" s="294">
        <v>500</v>
      </c>
      <c r="J34" s="294">
        <v>367</v>
      </c>
      <c r="K34" s="294">
        <v>360</v>
      </c>
      <c r="L34" s="294">
        <v>671</v>
      </c>
      <c r="M34" s="294">
        <v>78</v>
      </c>
      <c r="N34" s="294">
        <v>324</v>
      </c>
      <c r="O34" s="294">
        <v>214</v>
      </c>
      <c r="P34" s="294">
        <v>316</v>
      </c>
      <c r="Q34" s="294">
        <v>2663</v>
      </c>
      <c r="R34" s="294">
        <v>419</v>
      </c>
      <c r="S34" s="294">
        <v>229</v>
      </c>
      <c r="T34" s="294">
        <v>374</v>
      </c>
      <c r="U34" s="294">
        <v>603</v>
      </c>
      <c r="V34" s="294">
        <v>630</v>
      </c>
      <c r="W34" s="294">
        <v>222</v>
      </c>
      <c r="X34" s="294">
        <v>577</v>
      </c>
      <c r="Y34" s="294">
        <v>343</v>
      </c>
      <c r="Z34" s="294">
        <v>2829</v>
      </c>
      <c r="AA34" s="294">
        <v>371</v>
      </c>
      <c r="AB34" s="294">
        <v>374</v>
      </c>
      <c r="AC34" s="294">
        <v>908</v>
      </c>
      <c r="AD34" s="294">
        <v>780</v>
      </c>
      <c r="AE34" s="294">
        <v>961</v>
      </c>
      <c r="AF34" s="294">
        <v>192</v>
      </c>
      <c r="AG34" s="294">
        <v>329</v>
      </c>
      <c r="AH34" s="294">
        <v>256</v>
      </c>
      <c r="AI34" s="294">
        <v>245</v>
      </c>
      <c r="AJ34" s="294"/>
      <c r="AK34" s="294">
        <v>1291</v>
      </c>
      <c r="AL34" s="294">
        <v>187</v>
      </c>
      <c r="AM34" s="294">
        <v>265</v>
      </c>
      <c r="AN34" s="294">
        <v>850</v>
      </c>
      <c r="AO34" s="294">
        <v>95</v>
      </c>
      <c r="AP34" s="294">
        <v>351</v>
      </c>
      <c r="AQ34" s="294">
        <v>143</v>
      </c>
      <c r="AR34" s="294">
        <v>1070</v>
      </c>
      <c r="AS34" s="294">
        <v>186</v>
      </c>
      <c r="AT34" s="294">
        <v>197</v>
      </c>
      <c r="AU34" s="294">
        <v>426</v>
      </c>
      <c r="AW34" s="104">
        <f t="shared" si="22"/>
        <v>0</v>
      </c>
      <c r="AX34" s="104">
        <f t="shared" si="23"/>
        <v>0</v>
      </c>
      <c r="AY34" s="104">
        <f t="shared" si="24"/>
        <v>11811</v>
      </c>
      <c r="AZ34" s="104">
        <f t="shared" si="25"/>
        <v>1022</v>
      </c>
      <c r="BA34" s="104">
        <f t="shared" si="26"/>
        <v>2032</v>
      </c>
      <c r="BB34" s="104">
        <f t="shared" si="27"/>
        <v>5605</v>
      </c>
      <c r="BC34" s="104">
        <f t="shared" si="28"/>
        <v>1983</v>
      </c>
      <c r="BD34" s="104">
        <f t="shared" si="29"/>
        <v>1743</v>
      </c>
      <c r="BE34" s="104">
        <f t="shared" si="30"/>
        <v>1439</v>
      </c>
      <c r="BF34" s="104">
        <f t="shared" si="31"/>
        <v>1879</v>
      </c>
      <c r="BG34" s="105">
        <f t="shared" si="32"/>
        <v>27514</v>
      </c>
    </row>
    <row r="35" spans="1:59" ht="18.75" customHeight="1" x14ac:dyDescent="0.25">
      <c r="A35" s="281">
        <v>32</v>
      </c>
      <c r="B35" s="296" t="s">
        <v>643</v>
      </c>
      <c r="C35" s="292">
        <v>19</v>
      </c>
      <c r="D35" s="293" t="s">
        <v>145</v>
      </c>
      <c r="E35" s="294">
        <v>0</v>
      </c>
      <c r="F35" s="294">
        <v>0</v>
      </c>
      <c r="G35" s="294">
        <v>0</v>
      </c>
      <c r="H35" s="294">
        <v>10</v>
      </c>
      <c r="I35" s="294">
        <v>5</v>
      </c>
      <c r="J35" s="294">
        <v>5</v>
      </c>
      <c r="K35" s="294">
        <v>5</v>
      </c>
      <c r="L35" s="294">
        <v>5</v>
      </c>
      <c r="M35" s="294">
        <v>5</v>
      </c>
      <c r="N35" s="294">
        <v>5</v>
      </c>
      <c r="O35" s="294">
        <v>5</v>
      </c>
      <c r="P35" s="294">
        <v>5</v>
      </c>
      <c r="Q35" s="294">
        <v>5</v>
      </c>
      <c r="R35" s="294">
        <v>10</v>
      </c>
      <c r="S35" s="294">
        <v>5</v>
      </c>
      <c r="T35" s="294">
        <v>10</v>
      </c>
      <c r="U35" s="294">
        <v>10</v>
      </c>
      <c r="V35" s="294">
        <v>5</v>
      </c>
      <c r="W35" s="294">
        <v>5</v>
      </c>
      <c r="X35" s="294">
        <v>5</v>
      </c>
      <c r="Y35" s="294">
        <v>10</v>
      </c>
      <c r="Z35" s="294">
        <v>10</v>
      </c>
      <c r="AA35" s="294">
        <v>5</v>
      </c>
      <c r="AB35" s="294">
        <v>5</v>
      </c>
      <c r="AC35" s="294">
        <v>5</v>
      </c>
      <c r="AD35" s="294">
        <v>5</v>
      </c>
      <c r="AE35" s="294">
        <v>10</v>
      </c>
      <c r="AF35" s="294">
        <v>5</v>
      </c>
      <c r="AG35" s="294">
        <v>5</v>
      </c>
      <c r="AH35" s="294">
        <v>5</v>
      </c>
      <c r="AI35" s="294">
        <v>5</v>
      </c>
      <c r="AJ35" s="294"/>
      <c r="AK35" s="294">
        <v>10</v>
      </c>
      <c r="AL35" s="294">
        <v>5</v>
      </c>
      <c r="AM35" s="294">
        <v>5</v>
      </c>
      <c r="AN35" s="294">
        <v>10</v>
      </c>
      <c r="AO35" s="294">
        <v>5</v>
      </c>
      <c r="AP35" s="294">
        <v>5</v>
      </c>
      <c r="AQ35" s="294">
        <v>5</v>
      </c>
      <c r="AR35" s="294">
        <v>10</v>
      </c>
      <c r="AS35" s="294">
        <v>5</v>
      </c>
      <c r="AT35" s="294">
        <v>5</v>
      </c>
      <c r="AU35" s="294">
        <v>5</v>
      </c>
      <c r="AW35" s="104">
        <f t="shared" si="22"/>
        <v>0</v>
      </c>
      <c r="AX35" s="104">
        <f t="shared" si="23"/>
        <v>0</v>
      </c>
      <c r="AY35" s="104">
        <f t="shared" si="24"/>
        <v>55</v>
      </c>
      <c r="AZ35" s="104">
        <f t="shared" si="25"/>
        <v>25</v>
      </c>
      <c r="BA35" s="104">
        <f t="shared" si="26"/>
        <v>25</v>
      </c>
      <c r="BB35" s="104">
        <f t="shared" si="27"/>
        <v>40</v>
      </c>
      <c r="BC35" s="104">
        <f t="shared" si="28"/>
        <v>30</v>
      </c>
      <c r="BD35" s="104">
        <f t="shared" si="29"/>
        <v>20</v>
      </c>
      <c r="BE35" s="104">
        <f t="shared" si="30"/>
        <v>25</v>
      </c>
      <c r="BF35" s="104">
        <f t="shared" si="31"/>
        <v>25</v>
      </c>
      <c r="BG35" s="105">
        <f t="shared" si="32"/>
        <v>245</v>
      </c>
    </row>
    <row r="36" spans="1:59" ht="18.75" customHeight="1" x14ac:dyDescent="0.25">
      <c r="A36" s="281">
        <v>33</v>
      </c>
      <c r="B36" s="296" t="s">
        <v>644</v>
      </c>
      <c r="C36" s="292">
        <v>20</v>
      </c>
      <c r="D36" s="293" t="s">
        <v>145</v>
      </c>
      <c r="E36" s="294">
        <v>0</v>
      </c>
      <c r="F36" s="294">
        <v>0</v>
      </c>
      <c r="G36" s="294">
        <v>0</v>
      </c>
      <c r="H36" s="294">
        <v>1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1</v>
      </c>
      <c r="V36" s="294">
        <v>0</v>
      </c>
      <c r="W36" s="294">
        <v>0</v>
      </c>
      <c r="X36" s="294">
        <v>0</v>
      </c>
      <c r="Y36" s="294">
        <v>0</v>
      </c>
      <c r="Z36" s="294">
        <v>1</v>
      </c>
      <c r="AA36" s="294">
        <v>0</v>
      </c>
      <c r="AB36" s="294">
        <v>0</v>
      </c>
      <c r="AC36" s="294">
        <v>0</v>
      </c>
      <c r="AD36" s="294">
        <v>0</v>
      </c>
      <c r="AE36" s="294">
        <v>1</v>
      </c>
      <c r="AF36" s="294">
        <v>0</v>
      </c>
      <c r="AG36" s="294">
        <v>0</v>
      </c>
      <c r="AH36" s="294">
        <v>0</v>
      </c>
      <c r="AI36" s="294">
        <v>0</v>
      </c>
      <c r="AJ36" s="294"/>
      <c r="AK36" s="294">
        <v>1</v>
      </c>
      <c r="AL36" s="294">
        <v>0</v>
      </c>
      <c r="AM36" s="294">
        <v>0</v>
      </c>
      <c r="AN36" s="294">
        <v>1</v>
      </c>
      <c r="AO36" s="294">
        <v>0</v>
      </c>
      <c r="AP36" s="294">
        <v>0</v>
      </c>
      <c r="AQ36" s="294">
        <v>0</v>
      </c>
      <c r="AR36" s="294">
        <v>0</v>
      </c>
      <c r="AS36" s="294">
        <v>0</v>
      </c>
      <c r="AT36" s="294">
        <v>0</v>
      </c>
      <c r="AU36" s="294">
        <v>0</v>
      </c>
      <c r="AW36" s="104">
        <f t="shared" si="22"/>
        <v>0</v>
      </c>
      <c r="AX36" s="104">
        <f t="shared" si="23"/>
        <v>0</v>
      </c>
      <c r="AY36" s="104">
        <f t="shared" si="24"/>
        <v>1</v>
      </c>
      <c r="AZ36" s="104">
        <f t="shared" si="25"/>
        <v>0</v>
      </c>
      <c r="BA36" s="104">
        <f t="shared" si="26"/>
        <v>1</v>
      </c>
      <c r="BB36" s="104">
        <f t="shared" si="27"/>
        <v>1</v>
      </c>
      <c r="BC36" s="104">
        <f t="shared" si="28"/>
        <v>1</v>
      </c>
      <c r="BD36" s="104">
        <f t="shared" si="29"/>
        <v>1</v>
      </c>
      <c r="BE36" s="104">
        <f t="shared" si="30"/>
        <v>1</v>
      </c>
      <c r="BF36" s="104">
        <f t="shared" si="31"/>
        <v>0</v>
      </c>
      <c r="BG36" s="105">
        <f t="shared" si="32"/>
        <v>6</v>
      </c>
    </row>
    <row r="37" spans="1:59" ht="18.75" customHeight="1" x14ac:dyDescent="0.25">
      <c r="A37" s="281">
        <v>34</v>
      </c>
      <c r="B37" s="296" t="s">
        <v>645</v>
      </c>
      <c r="C37" s="295">
        <v>21</v>
      </c>
      <c r="D37" s="293" t="s">
        <v>145</v>
      </c>
      <c r="E37" s="294">
        <v>0</v>
      </c>
      <c r="F37" s="294">
        <v>0</v>
      </c>
      <c r="G37" s="294">
        <v>0</v>
      </c>
      <c r="H37" s="294">
        <v>31</v>
      </c>
      <c r="I37" s="294">
        <v>18</v>
      </c>
      <c r="J37" s="294">
        <v>1</v>
      </c>
      <c r="K37" s="294">
        <v>1</v>
      </c>
      <c r="L37" s="294">
        <v>2</v>
      </c>
      <c r="M37" s="294">
        <v>0</v>
      </c>
      <c r="N37" s="294">
        <v>2</v>
      </c>
      <c r="O37" s="294">
        <v>1</v>
      </c>
      <c r="P37" s="294">
        <v>2</v>
      </c>
      <c r="Q37" s="294">
        <v>4</v>
      </c>
      <c r="R37" s="294">
        <v>2</v>
      </c>
      <c r="S37" s="294">
        <v>1</v>
      </c>
      <c r="T37" s="294">
        <v>1</v>
      </c>
      <c r="U37" s="294">
        <v>3</v>
      </c>
      <c r="V37" s="294">
        <v>1</v>
      </c>
      <c r="W37" s="294">
        <v>0</v>
      </c>
      <c r="X37" s="294">
        <v>2</v>
      </c>
      <c r="Y37" s="294">
        <v>2</v>
      </c>
      <c r="Z37" s="294">
        <v>12</v>
      </c>
      <c r="AA37" s="294">
        <v>1</v>
      </c>
      <c r="AB37" s="294">
        <v>2</v>
      </c>
      <c r="AC37" s="294">
        <v>2</v>
      </c>
      <c r="AD37" s="294">
        <v>2</v>
      </c>
      <c r="AE37" s="294">
        <v>4</v>
      </c>
      <c r="AF37" s="294">
        <v>1</v>
      </c>
      <c r="AG37" s="294">
        <v>2</v>
      </c>
      <c r="AH37" s="294">
        <v>1</v>
      </c>
      <c r="AI37" s="294">
        <v>2</v>
      </c>
      <c r="AJ37" s="294"/>
      <c r="AK37" s="294">
        <v>6</v>
      </c>
      <c r="AL37" s="294">
        <v>1</v>
      </c>
      <c r="AM37" s="294">
        <v>1</v>
      </c>
      <c r="AN37" s="294">
        <v>3</v>
      </c>
      <c r="AO37" s="294">
        <v>1</v>
      </c>
      <c r="AP37" s="294">
        <v>1</v>
      </c>
      <c r="AQ37" s="294">
        <v>0</v>
      </c>
      <c r="AR37" s="294">
        <v>3</v>
      </c>
      <c r="AS37" s="294">
        <v>0</v>
      </c>
      <c r="AT37" s="294">
        <v>0</v>
      </c>
      <c r="AU37" s="294">
        <v>1</v>
      </c>
      <c r="AW37" s="104">
        <f t="shared" si="22"/>
        <v>0</v>
      </c>
      <c r="AX37" s="104">
        <f t="shared" si="23"/>
        <v>0</v>
      </c>
      <c r="AY37" s="104">
        <f t="shared" si="24"/>
        <v>62</v>
      </c>
      <c r="AZ37" s="104">
        <f t="shared" si="25"/>
        <v>4</v>
      </c>
      <c r="BA37" s="104">
        <f t="shared" si="26"/>
        <v>6</v>
      </c>
      <c r="BB37" s="104">
        <f t="shared" si="27"/>
        <v>21</v>
      </c>
      <c r="BC37" s="104">
        <f t="shared" si="28"/>
        <v>10</v>
      </c>
      <c r="BD37" s="104">
        <f t="shared" si="29"/>
        <v>8</v>
      </c>
      <c r="BE37" s="104">
        <f t="shared" si="30"/>
        <v>5</v>
      </c>
      <c r="BF37" s="104">
        <f t="shared" si="31"/>
        <v>4</v>
      </c>
      <c r="BG37" s="105">
        <f t="shared" si="32"/>
        <v>120</v>
      </c>
    </row>
    <row r="38" spans="1:59" ht="18.75" customHeight="1" x14ac:dyDescent="0.25">
      <c r="A38" s="281">
        <v>35</v>
      </c>
      <c r="B38" s="296" t="s">
        <v>646</v>
      </c>
      <c r="C38" s="292">
        <v>22</v>
      </c>
      <c r="D38" s="293" t="s">
        <v>145</v>
      </c>
      <c r="E38" s="294">
        <v>0</v>
      </c>
      <c r="F38" s="294">
        <v>0</v>
      </c>
      <c r="G38" s="294">
        <v>0</v>
      </c>
      <c r="H38" s="294">
        <v>100</v>
      </c>
      <c r="I38" s="294">
        <v>25</v>
      </c>
      <c r="J38" s="294">
        <v>25</v>
      </c>
      <c r="K38" s="294">
        <v>50</v>
      </c>
      <c r="L38" s="294">
        <v>25</v>
      </c>
      <c r="M38" s="294">
        <v>25</v>
      </c>
      <c r="N38" s="294">
        <v>25</v>
      </c>
      <c r="O38" s="294">
        <v>25</v>
      </c>
      <c r="P38" s="294">
        <v>25</v>
      </c>
      <c r="Q38" s="294">
        <v>50</v>
      </c>
      <c r="R38" s="294">
        <v>100</v>
      </c>
      <c r="S38" s="294">
        <v>25</v>
      </c>
      <c r="T38" s="294">
        <v>100</v>
      </c>
      <c r="U38" s="294">
        <v>100</v>
      </c>
      <c r="V38" s="294">
        <v>25</v>
      </c>
      <c r="W38" s="294">
        <v>25</v>
      </c>
      <c r="X38" s="294">
        <v>25</v>
      </c>
      <c r="Y38" s="294">
        <v>100</v>
      </c>
      <c r="Z38" s="294">
        <v>159</v>
      </c>
      <c r="AA38" s="294">
        <v>25</v>
      </c>
      <c r="AB38" s="294">
        <v>25</v>
      </c>
      <c r="AC38" s="294">
        <v>25</v>
      </c>
      <c r="AD38" s="294">
        <v>50</v>
      </c>
      <c r="AE38" s="294">
        <v>150</v>
      </c>
      <c r="AF38" s="294">
        <v>25</v>
      </c>
      <c r="AG38" s="294">
        <v>50</v>
      </c>
      <c r="AH38" s="294">
        <v>50</v>
      </c>
      <c r="AI38" s="294">
        <v>25</v>
      </c>
      <c r="AJ38" s="294"/>
      <c r="AK38" s="294">
        <v>100</v>
      </c>
      <c r="AL38" s="294">
        <v>25</v>
      </c>
      <c r="AM38" s="294">
        <v>25</v>
      </c>
      <c r="AN38" s="294">
        <v>100</v>
      </c>
      <c r="AO38" s="294">
        <v>25</v>
      </c>
      <c r="AP38" s="294">
        <v>25</v>
      </c>
      <c r="AQ38" s="294">
        <v>25</v>
      </c>
      <c r="AR38" s="294">
        <v>100</v>
      </c>
      <c r="AS38" s="294">
        <v>25</v>
      </c>
      <c r="AT38" s="294">
        <v>25</v>
      </c>
      <c r="AU38" s="294">
        <v>25</v>
      </c>
      <c r="AW38" s="104">
        <f t="shared" si="22"/>
        <v>0</v>
      </c>
      <c r="AX38" s="104">
        <f t="shared" si="23"/>
        <v>0</v>
      </c>
      <c r="AY38" s="104">
        <f t="shared" si="24"/>
        <v>375</v>
      </c>
      <c r="AZ38" s="104">
        <f t="shared" si="25"/>
        <v>225</v>
      </c>
      <c r="BA38" s="104">
        <f t="shared" si="26"/>
        <v>175</v>
      </c>
      <c r="BB38" s="104">
        <f t="shared" si="27"/>
        <v>384</v>
      </c>
      <c r="BC38" s="104">
        <f t="shared" si="28"/>
        <v>300</v>
      </c>
      <c r="BD38" s="104">
        <f t="shared" si="29"/>
        <v>150</v>
      </c>
      <c r="BE38" s="104">
        <f t="shared" si="30"/>
        <v>175</v>
      </c>
      <c r="BF38" s="104">
        <f t="shared" si="31"/>
        <v>175</v>
      </c>
      <c r="BG38" s="105">
        <f t="shared" si="32"/>
        <v>1959</v>
      </c>
    </row>
    <row r="39" spans="1:59" ht="18.75" customHeight="1" x14ac:dyDescent="0.25">
      <c r="A39" s="281">
        <v>36</v>
      </c>
      <c r="B39" s="296" t="s">
        <v>660</v>
      </c>
      <c r="C39" s="292">
        <v>23</v>
      </c>
      <c r="D39" s="293" t="s">
        <v>145</v>
      </c>
      <c r="E39" s="294">
        <v>0</v>
      </c>
      <c r="F39" s="294">
        <v>0</v>
      </c>
      <c r="G39" s="294">
        <v>0</v>
      </c>
      <c r="H39" s="294">
        <v>10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4">
        <v>0</v>
      </c>
      <c r="Z39" s="294">
        <v>10</v>
      </c>
      <c r="AA39" s="294">
        <v>0</v>
      </c>
      <c r="AB39" s="294">
        <v>0</v>
      </c>
      <c r="AC39" s="294">
        <v>0</v>
      </c>
      <c r="AD39" s="294">
        <v>0</v>
      </c>
      <c r="AE39" s="294">
        <v>10</v>
      </c>
      <c r="AF39" s="294">
        <v>0</v>
      </c>
      <c r="AG39" s="294">
        <v>0</v>
      </c>
      <c r="AH39" s="294">
        <v>0</v>
      </c>
      <c r="AI39" s="294">
        <v>0</v>
      </c>
      <c r="AJ39" s="294"/>
      <c r="AK39" s="294">
        <v>2</v>
      </c>
      <c r="AL39" s="294">
        <v>0</v>
      </c>
      <c r="AM39" s="294">
        <v>0</v>
      </c>
      <c r="AN39" s="294">
        <v>2</v>
      </c>
      <c r="AO39" s="294">
        <v>0</v>
      </c>
      <c r="AP39" s="294">
        <v>0</v>
      </c>
      <c r="AQ39" s="294">
        <v>0</v>
      </c>
      <c r="AR39" s="294">
        <v>0</v>
      </c>
      <c r="AS39" s="294">
        <v>0</v>
      </c>
      <c r="AT39" s="294">
        <v>0</v>
      </c>
      <c r="AU39" s="294">
        <v>0</v>
      </c>
      <c r="AW39" s="104">
        <f t="shared" si="22"/>
        <v>0</v>
      </c>
      <c r="AX39" s="104">
        <f t="shared" si="23"/>
        <v>0</v>
      </c>
      <c r="AY39" s="104">
        <f t="shared" si="24"/>
        <v>10</v>
      </c>
      <c r="AZ39" s="104">
        <f t="shared" si="25"/>
        <v>0</v>
      </c>
      <c r="BA39" s="104">
        <f t="shared" si="26"/>
        <v>0</v>
      </c>
      <c r="BB39" s="104">
        <f t="shared" si="27"/>
        <v>10</v>
      </c>
      <c r="BC39" s="104">
        <f t="shared" si="28"/>
        <v>10</v>
      </c>
      <c r="BD39" s="104">
        <f t="shared" si="29"/>
        <v>2</v>
      </c>
      <c r="BE39" s="104">
        <f t="shared" si="30"/>
        <v>2</v>
      </c>
      <c r="BF39" s="104">
        <f t="shared" si="31"/>
        <v>0</v>
      </c>
      <c r="BG39" s="105">
        <f t="shared" si="32"/>
        <v>34</v>
      </c>
    </row>
    <row r="40" spans="1:59" ht="18.75" customHeight="1" x14ac:dyDescent="0.25">
      <c r="A40" s="281">
        <v>37</v>
      </c>
      <c r="B40" s="296" t="s">
        <v>647</v>
      </c>
      <c r="C40" s="295">
        <v>24</v>
      </c>
      <c r="D40" s="293" t="s">
        <v>145</v>
      </c>
      <c r="E40" s="294">
        <v>0</v>
      </c>
      <c r="F40" s="294">
        <v>0</v>
      </c>
      <c r="G40" s="294">
        <v>0</v>
      </c>
      <c r="H40" s="294">
        <v>20</v>
      </c>
      <c r="I40" s="294">
        <v>2</v>
      </c>
      <c r="J40" s="294">
        <v>2</v>
      </c>
      <c r="K40" s="294">
        <v>10</v>
      </c>
      <c r="L40" s="294">
        <v>2</v>
      </c>
      <c r="M40" s="294">
        <v>2</v>
      </c>
      <c r="N40" s="294">
        <v>2</v>
      </c>
      <c r="O40" s="294">
        <v>2</v>
      </c>
      <c r="P40" s="294">
        <v>2</v>
      </c>
      <c r="Q40" s="294">
        <v>10</v>
      </c>
      <c r="R40" s="294">
        <v>20</v>
      </c>
      <c r="S40" s="294">
        <v>2</v>
      </c>
      <c r="T40" s="294">
        <v>20</v>
      </c>
      <c r="U40" s="294">
        <v>20</v>
      </c>
      <c r="V40" s="294">
        <v>2</v>
      </c>
      <c r="W40" s="294">
        <v>2</v>
      </c>
      <c r="X40" s="294">
        <v>2</v>
      </c>
      <c r="Y40" s="294">
        <v>20</v>
      </c>
      <c r="Z40" s="294">
        <v>150</v>
      </c>
      <c r="AA40" s="294">
        <v>2</v>
      </c>
      <c r="AB40" s="294">
        <v>2</v>
      </c>
      <c r="AC40" s="294">
        <v>2</v>
      </c>
      <c r="AD40" s="294">
        <v>10</v>
      </c>
      <c r="AE40" s="294">
        <v>150</v>
      </c>
      <c r="AF40" s="294">
        <v>2</v>
      </c>
      <c r="AG40" s="294">
        <v>10</v>
      </c>
      <c r="AH40" s="294">
        <v>10</v>
      </c>
      <c r="AI40" s="294">
        <v>2</v>
      </c>
      <c r="AJ40" s="294"/>
      <c r="AK40" s="294">
        <v>20</v>
      </c>
      <c r="AL40" s="294">
        <v>2</v>
      </c>
      <c r="AM40" s="294">
        <v>2</v>
      </c>
      <c r="AN40" s="294">
        <v>20</v>
      </c>
      <c r="AO40" s="294">
        <v>2</v>
      </c>
      <c r="AP40" s="294">
        <v>2</v>
      </c>
      <c r="AQ40" s="294">
        <v>2</v>
      </c>
      <c r="AR40" s="294">
        <v>20</v>
      </c>
      <c r="AS40" s="294">
        <v>2</v>
      </c>
      <c r="AT40" s="294">
        <v>2</v>
      </c>
      <c r="AU40" s="294">
        <v>2</v>
      </c>
      <c r="AW40" s="104">
        <f t="shared" si="22"/>
        <v>0</v>
      </c>
      <c r="AX40" s="104">
        <f t="shared" si="23"/>
        <v>0</v>
      </c>
      <c r="AY40" s="104">
        <f t="shared" si="24"/>
        <v>54</v>
      </c>
      <c r="AZ40" s="104">
        <f t="shared" si="25"/>
        <v>42</v>
      </c>
      <c r="BA40" s="104">
        <f t="shared" si="26"/>
        <v>26</v>
      </c>
      <c r="BB40" s="104">
        <f t="shared" si="27"/>
        <v>186</v>
      </c>
      <c r="BC40" s="104">
        <f t="shared" si="28"/>
        <v>174</v>
      </c>
      <c r="BD40" s="104">
        <f t="shared" si="29"/>
        <v>24</v>
      </c>
      <c r="BE40" s="104">
        <f t="shared" si="30"/>
        <v>26</v>
      </c>
      <c r="BF40" s="104">
        <f t="shared" si="31"/>
        <v>26</v>
      </c>
      <c r="BG40" s="105">
        <f t="shared" si="32"/>
        <v>558</v>
      </c>
    </row>
    <row r="41" spans="1:59" ht="18.75" customHeight="1" x14ac:dyDescent="0.25">
      <c r="A41" s="281">
        <v>38</v>
      </c>
      <c r="B41" s="296" t="s">
        <v>648</v>
      </c>
      <c r="C41" s="292">
        <v>25</v>
      </c>
      <c r="D41" s="293" t="s">
        <v>145</v>
      </c>
      <c r="E41" s="294">
        <v>0</v>
      </c>
      <c r="F41" s="294">
        <v>0</v>
      </c>
      <c r="G41" s="294">
        <v>0</v>
      </c>
      <c r="H41" s="294">
        <v>50</v>
      </c>
      <c r="I41" s="294">
        <v>10</v>
      </c>
      <c r="J41" s="294">
        <v>10</v>
      </c>
      <c r="K41" s="294">
        <v>25</v>
      </c>
      <c r="L41" s="294">
        <v>10</v>
      </c>
      <c r="M41" s="294">
        <v>10</v>
      </c>
      <c r="N41" s="294">
        <v>10</v>
      </c>
      <c r="O41" s="294">
        <v>10</v>
      </c>
      <c r="P41" s="294">
        <v>10</v>
      </c>
      <c r="Q41" s="294">
        <v>25</v>
      </c>
      <c r="R41" s="294">
        <v>50</v>
      </c>
      <c r="S41" s="294">
        <v>10</v>
      </c>
      <c r="T41" s="294">
        <v>50</v>
      </c>
      <c r="U41" s="294">
        <v>50</v>
      </c>
      <c r="V41" s="294">
        <v>10</v>
      </c>
      <c r="W41" s="294">
        <v>10</v>
      </c>
      <c r="X41" s="294">
        <v>10</v>
      </c>
      <c r="Y41" s="294">
        <v>50</v>
      </c>
      <c r="Z41" s="294">
        <v>75</v>
      </c>
      <c r="AA41" s="294">
        <v>10</v>
      </c>
      <c r="AB41" s="294">
        <v>10</v>
      </c>
      <c r="AC41" s="294">
        <v>10</v>
      </c>
      <c r="AD41" s="294">
        <v>25</v>
      </c>
      <c r="AE41" s="294">
        <v>75</v>
      </c>
      <c r="AF41" s="294">
        <v>10</v>
      </c>
      <c r="AG41" s="294">
        <v>25</v>
      </c>
      <c r="AH41" s="294">
        <v>25</v>
      </c>
      <c r="AI41" s="294">
        <v>10</v>
      </c>
      <c r="AJ41" s="294"/>
      <c r="AK41" s="294">
        <v>50</v>
      </c>
      <c r="AL41" s="294">
        <v>10</v>
      </c>
      <c r="AM41" s="294">
        <v>10</v>
      </c>
      <c r="AN41" s="294">
        <v>50</v>
      </c>
      <c r="AO41" s="294">
        <v>10</v>
      </c>
      <c r="AP41" s="294">
        <v>10</v>
      </c>
      <c r="AQ41" s="294">
        <v>10</v>
      </c>
      <c r="AR41" s="294">
        <v>50</v>
      </c>
      <c r="AS41" s="294">
        <v>10</v>
      </c>
      <c r="AT41" s="294">
        <v>10</v>
      </c>
      <c r="AU41" s="294">
        <v>10</v>
      </c>
      <c r="AW41" s="104">
        <f t="shared" si="22"/>
        <v>0</v>
      </c>
      <c r="AX41" s="104">
        <f t="shared" si="23"/>
        <v>0</v>
      </c>
      <c r="AY41" s="104">
        <f t="shared" si="24"/>
        <v>170</v>
      </c>
      <c r="AZ41" s="104">
        <f t="shared" si="25"/>
        <v>110</v>
      </c>
      <c r="BA41" s="104">
        <f t="shared" si="26"/>
        <v>80</v>
      </c>
      <c r="BB41" s="104">
        <f t="shared" si="27"/>
        <v>180</v>
      </c>
      <c r="BC41" s="104">
        <f t="shared" si="28"/>
        <v>145</v>
      </c>
      <c r="BD41" s="104">
        <f t="shared" si="29"/>
        <v>70</v>
      </c>
      <c r="BE41" s="104">
        <f t="shared" si="30"/>
        <v>80</v>
      </c>
      <c r="BF41" s="104">
        <f t="shared" si="31"/>
        <v>80</v>
      </c>
      <c r="BG41" s="105">
        <f t="shared" si="32"/>
        <v>915</v>
      </c>
    </row>
    <row r="42" spans="1:59" ht="18.75" customHeight="1" x14ac:dyDescent="0.25">
      <c r="A42" s="281">
        <v>39</v>
      </c>
      <c r="B42" s="296" t="s">
        <v>649</v>
      </c>
      <c r="C42" s="292">
        <v>26</v>
      </c>
      <c r="D42" s="293" t="s">
        <v>145</v>
      </c>
      <c r="E42" s="294">
        <v>0</v>
      </c>
      <c r="F42" s="294">
        <v>0</v>
      </c>
      <c r="G42" s="294">
        <v>0</v>
      </c>
      <c r="H42" s="294">
        <v>10</v>
      </c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>
        <v>10</v>
      </c>
      <c r="AA42" s="294"/>
      <c r="AB42" s="294"/>
      <c r="AC42" s="294"/>
      <c r="AD42" s="294"/>
      <c r="AE42" s="294">
        <v>2</v>
      </c>
      <c r="AF42" s="294"/>
      <c r="AG42" s="294"/>
      <c r="AH42" s="294"/>
      <c r="AI42" s="294"/>
      <c r="AJ42" s="294"/>
      <c r="AK42" s="294">
        <v>2</v>
      </c>
      <c r="AL42" s="294"/>
      <c r="AM42" s="294"/>
      <c r="AN42" s="294">
        <v>2</v>
      </c>
      <c r="AO42" s="294"/>
      <c r="AP42" s="294"/>
      <c r="AQ42" s="294"/>
      <c r="AR42" s="294"/>
      <c r="AS42" s="294"/>
      <c r="AT42" s="294"/>
      <c r="AU42" s="294"/>
      <c r="AW42" s="104">
        <f t="shared" si="22"/>
        <v>0</v>
      </c>
      <c r="AX42" s="104">
        <f t="shared" si="23"/>
        <v>0</v>
      </c>
      <c r="AY42" s="104">
        <f t="shared" si="24"/>
        <v>10</v>
      </c>
      <c r="AZ42" s="104">
        <f t="shared" si="25"/>
        <v>0</v>
      </c>
      <c r="BA42" s="104">
        <f t="shared" si="26"/>
        <v>0</v>
      </c>
      <c r="BB42" s="104">
        <f t="shared" si="27"/>
        <v>10</v>
      </c>
      <c r="BC42" s="104">
        <f t="shared" si="28"/>
        <v>2</v>
      </c>
      <c r="BD42" s="104">
        <f t="shared" si="29"/>
        <v>2</v>
      </c>
      <c r="BE42" s="104">
        <f t="shared" si="30"/>
        <v>2</v>
      </c>
      <c r="BF42" s="104">
        <f t="shared" si="31"/>
        <v>0</v>
      </c>
      <c r="BG42" s="105">
        <f t="shared" si="32"/>
        <v>26</v>
      </c>
    </row>
    <row r="43" spans="1:59" ht="18.75" customHeight="1" x14ac:dyDescent="0.25">
      <c r="A43" s="281">
        <v>40</v>
      </c>
      <c r="B43" s="296" t="s">
        <v>650</v>
      </c>
      <c r="C43" s="295">
        <v>27</v>
      </c>
      <c r="D43" s="293" t="s">
        <v>145</v>
      </c>
      <c r="E43" s="294">
        <v>0</v>
      </c>
      <c r="F43" s="294">
        <v>0</v>
      </c>
      <c r="G43" s="294">
        <v>0</v>
      </c>
      <c r="H43" s="294">
        <v>62</v>
      </c>
      <c r="I43" s="294">
        <v>2</v>
      </c>
      <c r="J43" s="294">
        <v>1</v>
      </c>
      <c r="K43" s="294">
        <v>9</v>
      </c>
      <c r="L43" s="294">
        <v>4</v>
      </c>
      <c r="M43" s="294">
        <v>3</v>
      </c>
      <c r="N43" s="294">
        <v>3</v>
      </c>
      <c r="O43" s="294">
        <v>2</v>
      </c>
      <c r="P43" s="294">
        <v>3</v>
      </c>
      <c r="Q43" s="294">
        <v>0</v>
      </c>
      <c r="R43" s="294">
        <v>3</v>
      </c>
      <c r="S43" s="294">
        <v>2</v>
      </c>
      <c r="T43" s="294">
        <v>2</v>
      </c>
      <c r="U43" s="294">
        <v>5</v>
      </c>
      <c r="V43" s="294">
        <v>3</v>
      </c>
      <c r="W43" s="294">
        <v>1</v>
      </c>
      <c r="X43" s="294">
        <v>4</v>
      </c>
      <c r="Y43" s="294">
        <v>3</v>
      </c>
      <c r="Z43" s="294">
        <v>24</v>
      </c>
      <c r="AA43" s="294">
        <v>2</v>
      </c>
      <c r="AB43" s="294">
        <v>5</v>
      </c>
      <c r="AC43" s="294">
        <v>3</v>
      </c>
      <c r="AD43" s="294">
        <v>4</v>
      </c>
      <c r="AE43" s="294">
        <v>8</v>
      </c>
      <c r="AF43" s="294">
        <v>2</v>
      </c>
      <c r="AG43" s="294">
        <v>4</v>
      </c>
      <c r="AH43" s="294">
        <v>2</v>
      </c>
      <c r="AI43" s="294">
        <v>4</v>
      </c>
      <c r="AJ43" s="294">
        <v>0</v>
      </c>
      <c r="AK43" s="294">
        <v>12</v>
      </c>
      <c r="AL43" s="294">
        <v>2</v>
      </c>
      <c r="AM43" s="294">
        <v>1</v>
      </c>
      <c r="AN43" s="294">
        <v>7</v>
      </c>
      <c r="AO43" s="294">
        <v>1</v>
      </c>
      <c r="AP43" s="294">
        <v>2</v>
      </c>
      <c r="AQ43" s="294">
        <v>0</v>
      </c>
      <c r="AR43" s="294">
        <v>6</v>
      </c>
      <c r="AS43" s="294">
        <v>1</v>
      </c>
      <c r="AT43" s="294">
        <v>1</v>
      </c>
      <c r="AU43" s="294">
        <v>2</v>
      </c>
      <c r="AW43" s="104">
        <f t="shared" si="22"/>
        <v>0</v>
      </c>
      <c r="AX43" s="104">
        <f t="shared" si="23"/>
        <v>0</v>
      </c>
      <c r="AY43" s="104">
        <f t="shared" si="24"/>
        <v>89</v>
      </c>
      <c r="AZ43" s="104">
        <f t="shared" si="25"/>
        <v>7</v>
      </c>
      <c r="BA43" s="104">
        <f t="shared" si="26"/>
        <v>13</v>
      </c>
      <c r="BB43" s="104">
        <f t="shared" si="27"/>
        <v>41</v>
      </c>
      <c r="BC43" s="104">
        <f t="shared" si="28"/>
        <v>20</v>
      </c>
      <c r="BD43" s="104">
        <f t="shared" si="29"/>
        <v>15</v>
      </c>
      <c r="BE43" s="104">
        <f t="shared" si="30"/>
        <v>10</v>
      </c>
      <c r="BF43" s="104">
        <f t="shared" si="31"/>
        <v>10</v>
      </c>
      <c r="BG43" s="105">
        <f t="shared" si="32"/>
        <v>205</v>
      </c>
    </row>
    <row r="44" spans="1:59" ht="18.75" customHeight="1" x14ac:dyDescent="0.25">
      <c r="A44" s="281">
        <v>41</v>
      </c>
      <c r="B44" s="296" t="s">
        <v>651</v>
      </c>
      <c r="C44" s="292">
        <v>28</v>
      </c>
      <c r="D44" s="293" t="s">
        <v>145</v>
      </c>
      <c r="E44" s="294">
        <v>0</v>
      </c>
      <c r="F44" s="294">
        <v>0</v>
      </c>
      <c r="G44" s="294">
        <v>0</v>
      </c>
      <c r="H44" s="294">
        <v>3111</v>
      </c>
      <c r="I44" s="294">
        <v>50</v>
      </c>
      <c r="J44" s="294">
        <v>35</v>
      </c>
      <c r="K44" s="294">
        <v>129</v>
      </c>
      <c r="L44" s="294">
        <v>83</v>
      </c>
      <c r="M44" s="294">
        <v>28</v>
      </c>
      <c r="N44" s="294">
        <v>52</v>
      </c>
      <c r="O44" s="294">
        <v>125</v>
      </c>
      <c r="P44" s="294">
        <v>47</v>
      </c>
      <c r="Q44" s="294">
        <v>49</v>
      </c>
      <c r="R44" s="294">
        <v>108</v>
      </c>
      <c r="S44" s="294">
        <v>52</v>
      </c>
      <c r="T44" s="294">
        <v>86</v>
      </c>
      <c r="U44" s="294">
        <v>241</v>
      </c>
      <c r="V44" s="294">
        <v>56</v>
      </c>
      <c r="W44" s="294">
        <v>31</v>
      </c>
      <c r="X44" s="294">
        <v>80</v>
      </c>
      <c r="Y44" s="294">
        <v>133</v>
      </c>
      <c r="Z44" s="294">
        <v>1178</v>
      </c>
      <c r="AA44" s="294">
        <v>81</v>
      </c>
      <c r="AB44" s="294">
        <v>101</v>
      </c>
      <c r="AC44" s="294">
        <v>87</v>
      </c>
      <c r="AD44" s="294">
        <v>121</v>
      </c>
      <c r="AE44" s="294">
        <v>541</v>
      </c>
      <c r="AF44" s="294">
        <v>57</v>
      </c>
      <c r="AG44" s="294">
        <v>132</v>
      </c>
      <c r="AH44" s="294">
        <v>71</v>
      </c>
      <c r="AI44" s="294">
        <v>85</v>
      </c>
      <c r="AJ44" s="294"/>
      <c r="AK44" s="294">
        <v>560</v>
      </c>
      <c r="AL44" s="294">
        <v>50</v>
      </c>
      <c r="AM44" s="294">
        <v>57</v>
      </c>
      <c r="AN44" s="294">
        <v>42</v>
      </c>
      <c r="AO44" s="294">
        <v>56</v>
      </c>
      <c r="AP44" s="294">
        <v>51</v>
      </c>
      <c r="AQ44" s="294">
        <v>18</v>
      </c>
      <c r="AR44" s="294">
        <v>178</v>
      </c>
      <c r="AS44" s="294">
        <v>81</v>
      </c>
      <c r="AT44" s="294">
        <v>24</v>
      </c>
      <c r="AU44" s="294">
        <v>37</v>
      </c>
      <c r="AW44" s="104">
        <f t="shared" si="22"/>
        <v>0</v>
      </c>
      <c r="AX44" s="104">
        <f t="shared" si="23"/>
        <v>0</v>
      </c>
      <c r="AY44" s="104">
        <f t="shared" si="24"/>
        <v>3709</v>
      </c>
      <c r="AZ44" s="104">
        <f t="shared" si="25"/>
        <v>246</v>
      </c>
      <c r="BA44" s="104">
        <f t="shared" si="26"/>
        <v>408</v>
      </c>
      <c r="BB44" s="104">
        <f t="shared" si="27"/>
        <v>1701</v>
      </c>
      <c r="BC44" s="104">
        <f t="shared" si="28"/>
        <v>886</v>
      </c>
      <c r="BD44" s="104">
        <f t="shared" si="29"/>
        <v>667</v>
      </c>
      <c r="BE44" s="104">
        <f t="shared" si="30"/>
        <v>167</v>
      </c>
      <c r="BF44" s="104">
        <f t="shared" si="31"/>
        <v>320</v>
      </c>
      <c r="BG44" s="105">
        <f t="shared" si="32"/>
        <v>8104</v>
      </c>
    </row>
    <row r="45" spans="1:59" ht="18.75" customHeight="1" x14ac:dyDescent="0.25">
      <c r="A45" s="281">
        <v>42</v>
      </c>
      <c r="B45" s="296" t="s">
        <v>652</v>
      </c>
      <c r="C45" s="292">
        <v>29</v>
      </c>
      <c r="D45" s="293" t="s">
        <v>145</v>
      </c>
      <c r="E45" s="294">
        <v>0</v>
      </c>
      <c r="F45" s="294">
        <v>0</v>
      </c>
      <c r="G45" s="294">
        <v>0</v>
      </c>
      <c r="H45" s="294">
        <v>656</v>
      </c>
      <c r="I45" s="294">
        <v>0</v>
      </c>
      <c r="J45" s="294">
        <v>0</v>
      </c>
      <c r="K45" s="294">
        <v>37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276</v>
      </c>
      <c r="R45" s="294">
        <v>52</v>
      </c>
      <c r="S45" s="294">
        <v>0</v>
      </c>
      <c r="T45" s="294">
        <v>46</v>
      </c>
      <c r="U45" s="294">
        <v>74</v>
      </c>
      <c r="V45" s="294">
        <v>0</v>
      </c>
      <c r="W45" s="294">
        <v>0</v>
      </c>
      <c r="X45" s="294">
        <v>0</v>
      </c>
      <c r="Y45" s="294">
        <v>41</v>
      </c>
      <c r="Z45" s="294">
        <v>334</v>
      </c>
      <c r="AA45" s="294">
        <v>0</v>
      </c>
      <c r="AB45" s="294">
        <v>0</v>
      </c>
      <c r="AC45" s="294">
        <v>0</v>
      </c>
      <c r="AD45" s="294">
        <v>92</v>
      </c>
      <c r="AE45" s="294">
        <v>120</v>
      </c>
      <c r="AF45" s="294">
        <v>0</v>
      </c>
      <c r="AG45" s="294">
        <v>41</v>
      </c>
      <c r="AH45" s="294">
        <v>32</v>
      </c>
      <c r="AI45" s="294">
        <v>0</v>
      </c>
      <c r="AJ45" s="294"/>
      <c r="AK45" s="294">
        <v>137</v>
      </c>
      <c r="AL45" s="294">
        <v>0</v>
      </c>
      <c r="AM45" s="294">
        <v>0</v>
      </c>
      <c r="AN45" s="294">
        <v>108</v>
      </c>
      <c r="AO45" s="294">
        <v>0</v>
      </c>
      <c r="AP45" s="294">
        <v>0</v>
      </c>
      <c r="AQ45" s="294">
        <v>0</v>
      </c>
      <c r="AR45" s="294">
        <v>111</v>
      </c>
      <c r="AS45" s="294">
        <v>0</v>
      </c>
      <c r="AT45" s="294">
        <v>0</v>
      </c>
      <c r="AU45" s="294">
        <v>0</v>
      </c>
      <c r="AW45" s="104">
        <f t="shared" si="22"/>
        <v>0</v>
      </c>
      <c r="AX45" s="104">
        <f t="shared" si="23"/>
        <v>0</v>
      </c>
      <c r="AY45" s="104">
        <f t="shared" si="24"/>
        <v>969</v>
      </c>
      <c r="AZ45" s="104">
        <f t="shared" si="25"/>
        <v>98</v>
      </c>
      <c r="BA45" s="104">
        <f t="shared" si="26"/>
        <v>74</v>
      </c>
      <c r="BB45" s="104">
        <f t="shared" si="27"/>
        <v>467</v>
      </c>
      <c r="BC45" s="104">
        <f t="shared" si="28"/>
        <v>193</v>
      </c>
      <c r="BD45" s="104">
        <f t="shared" si="29"/>
        <v>137</v>
      </c>
      <c r="BE45" s="104">
        <f t="shared" si="30"/>
        <v>108</v>
      </c>
      <c r="BF45" s="104">
        <f t="shared" si="31"/>
        <v>111</v>
      </c>
      <c r="BG45" s="105">
        <f t="shared" si="32"/>
        <v>2157</v>
      </c>
    </row>
    <row r="46" spans="1:59" ht="18.75" customHeight="1" x14ac:dyDescent="0.25">
      <c r="A46" s="281">
        <v>43</v>
      </c>
      <c r="B46" s="296" t="s">
        <v>653</v>
      </c>
      <c r="C46" s="295">
        <v>30</v>
      </c>
      <c r="D46" s="293" t="s">
        <v>145</v>
      </c>
      <c r="E46" s="294">
        <v>0</v>
      </c>
      <c r="F46" s="294">
        <v>0</v>
      </c>
      <c r="G46" s="294">
        <v>0</v>
      </c>
      <c r="H46" s="294">
        <v>527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35</v>
      </c>
      <c r="S46" s="294">
        <v>0</v>
      </c>
      <c r="T46" s="294">
        <v>31</v>
      </c>
      <c r="U46" s="294">
        <v>50</v>
      </c>
      <c r="V46" s="294">
        <v>0</v>
      </c>
      <c r="W46" s="294">
        <v>0</v>
      </c>
      <c r="X46" s="294">
        <v>0</v>
      </c>
      <c r="Y46" s="294">
        <v>29</v>
      </c>
      <c r="Z46" s="294">
        <v>236</v>
      </c>
      <c r="AA46" s="294">
        <v>0</v>
      </c>
      <c r="AB46" s="294">
        <v>0</v>
      </c>
      <c r="AC46" s="294">
        <v>0</v>
      </c>
      <c r="AD46" s="294">
        <v>0</v>
      </c>
      <c r="AE46" s="294">
        <v>80</v>
      </c>
      <c r="AF46" s="294">
        <v>0</v>
      </c>
      <c r="AG46" s="294">
        <v>0</v>
      </c>
      <c r="AH46" s="294">
        <v>0</v>
      </c>
      <c r="AI46" s="294">
        <v>0</v>
      </c>
      <c r="AJ46" s="294"/>
      <c r="AK46" s="294">
        <v>108</v>
      </c>
      <c r="AL46" s="294">
        <v>0</v>
      </c>
      <c r="AM46" s="294">
        <v>0</v>
      </c>
      <c r="AN46" s="294">
        <v>71</v>
      </c>
      <c r="AO46" s="294">
        <v>0</v>
      </c>
      <c r="AP46" s="294">
        <v>0</v>
      </c>
      <c r="AQ46" s="294">
        <v>0</v>
      </c>
      <c r="AR46" s="294">
        <v>89</v>
      </c>
      <c r="AS46" s="294">
        <v>0</v>
      </c>
      <c r="AT46" s="294">
        <v>0</v>
      </c>
      <c r="AU46" s="294">
        <v>0</v>
      </c>
      <c r="AW46" s="104">
        <f t="shared" si="22"/>
        <v>0</v>
      </c>
      <c r="AX46" s="104">
        <f t="shared" si="23"/>
        <v>0</v>
      </c>
      <c r="AY46" s="104">
        <f t="shared" si="24"/>
        <v>527</v>
      </c>
      <c r="AZ46" s="104">
        <f t="shared" si="25"/>
        <v>66</v>
      </c>
      <c r="BA46" s="104">
        <f t="shared" si="26"/>
        <v>50</v>
      </c>
      <c r="BB46" s="104">
        <f t="shared" si="27"/>
        <v>265</v>
      </c>
      <c r="BC46" s="104">
        <f t="shared" si="28"/>
        <v>80</v>
      </c>
      <c r="BD46" s="104">
        <f t="shared" si="29"/>
        <v>108</v>
      </c>
      <c r="BE46" s="104">
        <f t="shared" si="30"/>
        <v>71</v>
      </c>
      <c r="BF46" s="104">
        <f t="shared" si="31"/>
        <v>89</v>
      </c>
      <c r="BG46" s="105">
        <f t="shared" si="32"/>
        <v>1256</v>
      </c>
    </row>
    <row r="47" spans="1:59" ht="18.75" customHeight="1" x14ac:dyDescent="0.25">
      <c r="A47" s="281">
        <v>44</v>
      </c>
      <c r="B47" s="296" t="s">
        <v>654</v>
      </c>
      <c r="C47" s="292">
        <v>31</v>
      </c>
      <c r="D47" s="293" t="s">
        <v>145</v>
      </c>
      <c r="E47" s="294">
        <v>0</v>
      </c>
      <c r="F47" s="294">
        <v>0</v>
      </c>
      <c r="G47" s="294">
        <v>0</v>
      </c>
      <c r="H47" s="294">
        <v>2</v>
      </c>
      <c r="I47" s="294">
        <v>0</v>
      </c>
      <c r="J47" s="294">
        <v>0</v>
      </c>
      <c r="K47" s="294">
        <v>2</v>
      </c>
      <c r="L47" s="294">
        <v>0</v>
      </c>
      <c r="M47" s="294">
        <v>0</v>
      </c>
      <c r="N47" s="294">
        <v>0</v>
      </c>
      <c r="O47" s="294">
        <v>0</v>
      </c>
      <c r="P47" s="294">
        <v>0</v>
      </c>
      <c r="Q47" s="294">
        <v>2</v>
      </c>
      <c r="R47" s="294">
        <v>2</v>
      </c>
      <c r="S47" s="294">
        <v>0</v>
      </c>
      <c r="T47" s="294">
        <v>2</v>
      </c>
      <c r="U47" s="294">
        <v>2</v>
      </c>
      <c r="V47" s="294">
        <v>0</v>
      </c>
      <c r="W47" s="294">
        <v>0</v>
      </c>
      <c r="X47" s="294">
        <v>0</v>
      </c>
      <c r="Y47" s="294">
        <v>2</v>
      </c>
      <c r="Z47" s="294">
        <v>2</v>
      </c>
      <c r="AA47" s="294">
        <v>0</v>
      </c>
      <c r="AB47" s="294">
        <v>0</v>
      </c>
      <c r="AC47" s="294">
        <v>0</v>
      </c>
      <c r="AD47" s="294">
        <v>2</v>
      </c>
      <c r="AE47" s="294">
        <v>2</v>
      </c>
      <c r="AF47" s="294">
        <v>0</v>
      </c>
      <c r="AG47" s="294">
        <v>2</v>
      </c>
      <c r="AH47" s="294">
        <v>2</v>
      </c>
      <c r="AI47" s="294">
        <v>0</v>
      </c>
      <c r="AJ47" s="294"/>
      <c r="AK47" s="294">
        <v>2</v>
      </c>
      <c r="AL47" s="294">
        <v>0</v>
      </c>
      <c r="AM47" s="294">
        <v>0</v>
      </c>
      <c r="AN47" s="294">
        <v>4</v>
      </c>
      <c r="AO47" s="294">
        <v>3</v>
      </c>
      <c r="AP47" s="294">
        <v>3</v>
      </c>
      <c r="AQ47" s="294">
        <v>3</v>
      </c>
      <c r="AR47" s="294">
        <v>2</v>
      </c>
      <c r="AS47" s="294">
        <v>0</v>
      </c>
      <c r="AT47" s="294">
        <v>0</v>
      </c>
      <c r="AU47" s="294">
        <v>0</v>
      </c>
      <c r="AW47" s="104">
        <f t="shared" si="22"/>
        <v>0</v>
      </c>
      <c r="AX47" s="104">
        <f t="shared" si="23"/>
        <v>0</v>
      </c>
      <c r="AY47" s="104">
        <f t="shared" si="24"/>
        <v>6</v>
      </c>
      <c r="AZ47" s="104">
        <f t="shared" si="25"/>
        <v>4</v>
      </c>
      <c r="BA47" s="104">
        <f t="shared" si="26"/>
        <v>2</v>
      </c>
      <c r="BB47" s="104">
        <f t="shared" si="27"/>
        <v>6</v>
      </c>
      <c r="BC47" s="104">
        <f t="shared" si="28"/>
        <v>6</v>
      </c>
      <c r="BD47" s="104">
        <f t="shared" si="29"/>
        <v>2</v>
      </c>
      <c r="BE47" s="104">
        <f t="shared" si="30"/>
        <v>13</v>
      </c>
      <c r="BF47" s="104">
        <f t="shared" si="31"/>
        <v>2</v>
      </c>
      <c r="BG47" s="105">
        <f t="shared" si="32"/>
        <v>41</v>
      </c>
    </row>
    <row r="48" spans="1:59" ht="18.75" customHeight="1" x14ac:dyDescent="0.25">
      <c r="A48" s="281">
        <v>45</v>
      </c>
      <c r="B48" s="296" t="s">
        <v>655</v>
      </c>
      <c r="C48" s="292">
        <v>32</v>
      </c>
      <c r="D48" s="293" t="s">
        <v>145</v>
      </c>
      <c r="E48" s="294">
        <v>0</v>
      </c>
      <c r="F48" s="294">
        <v>0</v>
      </c>
      <c r="G48" s="294">
        <v>0</v>
      </c>
      <c r="H48" s="294">
        <v>6</v>
      </c>
      <c r="I48" s="294">
        <v>3</v>
      </c>
      <c r="J48" s="294">
        <v>3</v>
      </c>
      <c r="K48" s="294">
        <v>3</v>
      </c>
      <c r="L48" s="294">
        <v>3</v>
      </c>
      <c r="M48" s="294">
        <v>3</v>
      </c>
      <c r="N48" s="294">
        <v>3</v>
      </c>
      <c r="O48" s="294">
        <v>3</v>
      </c>
      <c r="P48" s="294">
        <v>3</v>
      </c>
      <c r="Q48" s="294">
        <v>3</v>
      </c>
      <c r="R48" s="294">
        <v>4</v>
      </c>
      <c r="S48" s="294">
        <v>3</v>
      </c>
      <c r="T48" s="294">
        <v>3</v>
      </c>
      <c r="U48" s="294">
        <v>4</v>
      </c>
      <c r="V48" s="294">
        <v>3</v>
      </c>
      <c r="W48" s="294">
        <v>3</v>
      </c>
      <c r="X48" s="294">
        <v>3</v>
      </c>
      <c r="Y48" s="294">
        <v>4</v>
      </c>
      <c r="Z48" s="294">
        <v>5</v>
      </c>
      <c r="AA48" s="294">
        <v>3</v>
      </c>
      <c r="AB48" s="294">
        <v>3</v>
      </c>
      <c r="AC48" s="294">
        <v>3</v>
      </c>
      <c r="AD48" s="294">
        <v>3</v>
      </c>
      <c r="AE48" s="294">
        <v>5</v>
      </c>
      <c r="AF48" s="294">
        <v>3</v>
      </c>
      <c r="AG48" s="294">
        <v>3</v>
      </c>
      <c r="AH48" s="294">
        <v>3</v>
      </c>
      <c r="AI48" s="294">
        <v>2</v>
      </c>
      <c r="AJ48" s="294"/>
      <c r="AK48" s="294">
        <v>4</v>
      </c>
      <c r="AL48" s="294">
        <v>2</v>
      </c>
      <c r="AM48" s="294">
        <v>2</v>
      </c>
      <c r="AN48" s="294">
        <v>2</v>
      </c>
      <c r="AO48" s="294">
        <v>0</v>
      </c>
      <c r="AP48" s="294">
        <v>0</v>
      </c>
      <c r="AQ48" s="294">
        <v>0</v>
      </c>
      <c r="AR48" s="294">
        <v>4</v>
      </c>
      <c r="AS48" s="294">
        <v>2</v>
      </c>
      <c r="AT48" s="294">
        <v>2</v>
      </c>
      <c r="AU48" s="294">
        <v>2</v>
      </c>
      <c r="AW48" s="104">
        <f t="shared" si="22"/>
        <v>0</v>
      </c>
      <c r="AX48" s="104">
        <f t="shared" si="23"/>
        <v>0</v>
      </c>
      <c r="AY48" s="104">
        <f t="shared" si="24"/>
        <v>33</v>
      </c>
      <c r="AZ48" s="104">
        <f t="shared" si="25"/>
        <v>10</v>
      </c>
      <c r="BA48" s="104">
        <f t="shared" si="26"/>
        <v>13</v>
      </c>
      <c r="BB48" s="104">
        <f t="shared" si="27"/>
        <v>21</v>
      </c>
      <c r="BC48" s="104">
        <f t="shared" si="28"/>
        <v>16</v>
      </c>
      <c r="BD48" s="104">
        <f t="shared" si="29"/>
        <v>8</v>
      </c>
      <c r="BE48" s="104">
        <f t="shared" si="30"/>
        <v>2</v>
      </c>
      <c r="BF48" s="104">
        <f t="shared" si="31"/>
        <v>10</v>
      </c>
      <c r="BG48" s="105">
        <f t="shared" si="32"/>
        <v>113</v>
      </c>
    </row>
    <row r="49" spans="1:59" ht="18.75" customHeight="1" x14ac:dyDescent="0.25">
      <c r="A49" s="281">
        <v>46</v>
      </c>
      <c r="B49" s="290" t="s">
        <v>521</v>
      </c>
      <c r="C49" s="366"/>
      <c r="D49" s="291" t="s">
        <v>542</v>
      </c>
      <c r="E49" s="286">
        <v>0</v>
      </c>
      <c r="F49" s="286">
        <v>0</v>
      </c>
      <c r="G49" s="286"/>
      <c r="H49" s="286">
        <v>31592</v>
      </c>
      <c r="I49" s="286">
        <v>2499</v>
      </c>
      <c r="J49" s="286">
        <v>1833</v>
      </c>
      <c r="K49" s="286">
        <v>1802</v>
      </c>
      <c r="L49" s="286">
        <v>3356</v>
      </c>
      <c r="M49" s="286">
        <v>390</v>
      </c>
      <c r="N49" s="286">
        <v>1619</v>
      </c>
      <c r="O49" s="286">
        <v>1070</v>
      </c>
      <c r="P49" s="286">
        <v>1581</v>
      </c>
      <c r="Q49" s="286">
        <v>13312</v>
      </c>
      <c r="R49" s="286">
        <v>2096</v>
      </c>
      <c r="S49" s="286">
        <v>1149</v>
      </c>
      <c r="T49" s="286">
        <v>1868</v>
      </c>
      <c r="U49" s="286">
        <v>3016</v>
      </c>
      <c r="V49" s="286">
        <v>3153</v>
      </c>
      <c r="W49" s="286">
        <v>1108</v>
      </c>
      <c r="X49" s="286">
        <v>2885</v>
      </c>
      <c r="Y49" s="286">
        <v>1714</v>
      </c>
      <c r="Z49" s="286">
        <v>14145</v>
      </c>
      <c r="AA49" s="286">
        <v>1857</v>
      </c>
      <c r="AB49" s="286">
        <v>1869</v>
      </c>
      <c r="AC49" s="286">
        <v>1536</v>
      </c>
      <c r="AD49" s="286">
        <v>3902</v>
      </c>
      <c r="AE49" s="286">
        <v>4812</v>
      </c>
      <c r="AF49" s="286">
        <v>957</v>
      </c>
      <c r="AG49" s="286">
        <v>1644</v>
      </c>
      <c r="AH49" s="286">
        <v>1280</v>
      </c>
      <c r="AI49" s="286">
        <v>1223</v>
      </c>
      <c r="AJ49" s="286"/>
      <c r="AK49" s="286">
        <v>6452</v>
      </c>
      <c r="AL49" s="286">
        <v>935</v>
      </c>
      <c r="AM49" s="286">
        <v>1326</v>
      </c>
      <c r="AN49" s="286">
        <v>4247</v>
      </c>
      <c r="AO49" s="286">
        <v>477</v>
      </c>
      <c r="AP49" s="286">
        <v>1756</v>
      </c>
      <c r="AQ49" s="286">
        <v>717</v>
      </c>
      <c r="AR49" s="286">
        <v>5350</v>
      </c>
      <c r="AS49" s="286">
        <v>926</v>
      </c>
      <c r="AT49" s="286">
        <v>988</v>
      </c>
      <c r="AU49" s="286">
        <v>2126</v>
      </c>
      <c r="AW49" s="104">
        <f t="shared" ref="AW49" si="33">SUM(E49)</f>
        <v>0</v>
      </c>
      <c r="AX49" s="104">
        <f t="shared" ref="AX49" si="34">+F49</f>
        <v>0</v>
      </c>
      <c r="AY49" s="104">
        <f t="shared" ref="AY49" si="35">+SUM(H49:Q49)</f>
        <v>59054</v>
      </c>
      <c r="AZ49" s="104">
        <f t="shared" ref="AZ49" si="36">+SUM(R49:T49)</f>
        <v>5113</v>
      </c>
      <c r="BA49" s="104">
        <f t="shared" ref="BA49" si="37">+SUM(U49:X49)</f>
        <v>10162</v>
      </c>
      <c r="BB49" s="104">
        <f t="shared" ref="BB49" si="38">+SUM(Y49:AD49)</f>
        <v>25023</v>
      </c>
      <c r="BC49" s="104">
        <f t="shared" ref="BC49" si="39">+SUM(AE49:AJ49)</f>
        <v>9916</v>
      </c>
      <c r="BD49" s="104">
        <f t="shared" ref="BD49" si="40">+SUM(AK49:AM49)</f>
        <v>8713</v>
      </c>
      <c r="BE49" s="104">
        <f t="shared" ref="BE49" si="41">+SUM(AN49:AQ49)</f>
        <v>7197</v>
      </c>
      <c r="BF49" s="104">
        <f t="shared" ref="BF49" si="42">+SUM(AR49:AU49)</f>
        <v>9390</v>
      </c>
      <c r="BG49" s="105">
        <f>SUM(AW49:BF49)</f>
        <v>134568</v>
      </c>
    </row>
    <row r="50" spans="1:59" ht="25.5" x14ac:dyDescent="0.25">
      <c r="A50" s="281">
        <v>47</v>
      </c>
      <c r="B50" s="357" t="s">
        <v>221</v>
      </c>
      <c r="C50" s="362" t="s">
        <v>585</v>
      </c>
      <c r="D50" s="389" t="s">
        <v>225</v>
      </c>
      <c r="E50" s="286">
        <v>0</v>
      </c>
      <c r="F50" s="286">
        <v>0</v>
      </c>
      <c r="G50" s="286">
        <v>0</v>
      </c>
      <c r="H50" s="286">
        <v>150</v>
      </c>
      <c r="I50" s="286">
        <v>1</v>
      </c>
      <c r="J50" s="286">
        <v>1</v>
      </c>
      <c r="K50" s="286">
        <v>1</v>
      </c>
      <c r="L50" s="286">
        <v>2</v>
      </c>
      <c r="M50" s="286">
        <v>1</v>
      </c>
      <c r="N50" s="286">
        <v>1</v>
      </c>
      <c r="O50" s="286">
        <v>1</v>
      </c>
      <c r="P50" s="286">
        <v>1</v>
      </c>
      <c r="Q50" s="286">
        <v>30</v>
      </c>
      <c r="R50" s="286">
        <v>21</v>
      </c>
      <c r="S50" s="286">
        <v>1</v>
      </c>
      <c r="T50" s="286">
        <v>1</v>
      </c>
      <c r="U50" s="286">
        <v>11</v>
      </c>
      <c r="V50" s="286">
        <v>1</v>
      </c>
      <c r="W50" s="286">
        <v>2</v>
      </c>
      <c r="X50" s="286">
        <v>2</v>
      </c>
      <c r="Y50" s="286">
        <v>3</v>
      </c>
      <c r="Z50" s="286">
        <v>80</v>
      </c>
      <c r="AA50" s="286">
        <v>1</v>
      </c>
      <c r="AB50" s="286">
        <v>4</v>
      </c>
      <c r="AC50" s="286">
        <v>2</v>
      </c>
      <c r="AD50" s="286">
        <v>4</v>
      </c>
      <c r="AE50" s="286">
        <v>21</v>
      </c>
      <c r="AF50" s="286">
        <v>2</v>
      </c>
      <c r="AG50" s="286">
        <v>3</v>
      </c>
      <c r="AH50" s="286">
        <v>2</v>
      </c>
      <c r="AI50" s="286">
        <v>1</v>
      </c>
      <c r="AJ50" s="286"/>
      <c r="AK50" s="286">
        <v>8</v>
      </c>
      <c r="AL50" s="286">
        <v>1</v>
      </c>
      <c r="AM50" s="286">
        <v>2</v>
      </c>
      <c r="AN50" s="286">
        <v>28</v>
      </c>
      <c r="AO50" s="286">
        <v>2</v>
      </c>
      <c r="AP50" s="286">
        <v>2</v>
      </c>
      <c r="AQ50" s="286">
        <v>2</v>
      </c>
      <c r="AR50" s="286">
        <v>1</v>
      </c>
      <c r="AS50" s="286">
        <v>1</v>
      </c>
      <c r="AT50" s="286">
        <v>1</v>
      </c>
      <c r="AU50" s="286">
        <v>1</v>
      </c>
      <c r="AW50" s="104">
        <f t="shared" ref="AW50:AW57" si="43">SUM(E50)</f>
        <v>0</v>
      </c>
      <c r="AX50" s="104">
        <f t="shared" ref="AX50:AX57" si="44">+F50</f>
        <v>0</v>
      </c>
      <c r="AY50" s="104">
        <f t="shared" ref="AY50:AY57" si="45">+SUM(H50:Q50)</f>
        <v>189</v>
      </c>
      <c r="AZ50" s="104">
        <f t="shared" ref="AZ50:AZ57" si="46">+SUM(R50:T50)</f>
        <v>23</v>
      </c>
      <c r="BA50" s="104">
        <f t="shared" ref="BA50:BA57" si="47">+SUM(U50:X50)</f>
        <v>16</v>
      </c>
      <c r="BB50" s="104">
        <f t="shared" ref="BB50:BB57" si="48">+SUM(Y50:AD50)</f>
        <v>94</v>
      </c>
      <c r="BC50" s="104">
        <f t="shared" ref="BC50:BC57" si="49">+SUM(AE50:AJ50)</f>
        <v>29</v>
      </c>
      <c r="BD50" s="104">
        <f t="shared" ref="BD50:BD57" si="50">+SUM(AK50:AM50)</f>
        <v>11</v>
      </c>
      <c r="BE50" s="104">
        <f t="shared" ref="BE50:BE57" si="51">+SUM(AN50:AQ50)</f>
        <v>34</v>
      </c>
      <c r="BF50" s="104">
        <f t="shared" ref="BF50:BF57" si="52">+SUM(AR50:AU50)</f>
        <v>4</v>
      </c>
      <c r="BG50" s="105">
        <f t="shared" ref="BG50:BG57" si="53">SUM(AW50:BF50)</f>
        <v>400</v>
      </c>
    </row>
    <row r="51" spans="1:59" x14ac:dyDescent="0.25">
      <c r="A51" s="281">
        <v>48</v>
      </c>
      <c r="B51" s="357" t="s">
        <v>562</v>
      </c>
      <c r="C51" s="365" t="s">
        <v>591</v>
      </c>
      <c r="D51" s="389" t="s">
        <v>225</v>
      </c>
      <c r="E51" s="286">
        <v>0</v>
      </c>
      <c r="F51" s="286">
        <v>0</v>
      </c>
      <c r="G51" s="286">
        <v>0</v>
      </c>
      <c r="H51" s="286">
        <v>100</v>
      </c>
      <c r="I51" s="286">
        <v>1</v>
      </c>
      <c r="J51" s="286">
        <v>1</v>
      </c>
      <c r="K51" s="286">
        <v>1</v>
      </c>
      <c r="L51" s="286">
        <v>2</v>
      </c>
      <c r="M51" s="286">
        <v>1</v>
      </c>
      <c r="N51" s="286">
        <v>1</v>
      </c>
      <c r="O51" s="286">
        <v>1</v>
      </c>
      <c r="P51" s="286">
        <v>1</v>
      </c>
      <c r="Q51" s="286">
        <v>10</v>
      </c>
      <c r="R51" s="286">
        <v>8</v>
      </c>
      <c r="S51" s="286">
        <v>1</v>
      </c>
      <c r="T51" s="286">
        <v>1</v>
      </c>
      <c r="U51" s="286">
        <v>5</v>
      </c>
      <c r="V51" s="286">
        <v>1</v>
      </c>
      <c r="W51" s="286">
        <v>1</v>
      </c>
      <c r="X51" s="286">
        <v>1</v>
      </c>
      <c r="Y51" s="286">
        <v>1</v>
      </c>
      <c r="Z51" s="286">
        <v>30</v>
      </c>
      <c r="AA51" s="286">
        <v>1</v>
      </c>
      <c r="AB51" s="286">
        <v>2</v>
      </c>
      <c r="AC51" s="286">
        <v>1</v>
      </c>
      <c r="AD51" s="286">
        <v>2</v>
      </c>
      <c r="AE51" s="286">
        <v>10</v>
      </c>
      <c r="AF51" s="286">
        <v>1</v>
      </c>
      <c r="AG51" s="286">
        <v>1</v>
      </c>
      <c r="AH51" s="286">
        <v>1</v>
      </c>
      <c r="AI51" s="286">
        <v>1</v>
      </c>
      <c r="AJ51" s="286"/>
      <c r="AK51" s="286">
        <v>4</v>
      </c>
      <c r="AL51" s="286">
        <v>1</v>
      </c>
      <c r="AM51" s="286">
        <v>1</v>
      </c>
      <c r="AN51" s="286">
        <v>7</v>
      </c>
      <c r="AO51" s="286">
        <v>1</v>
      </c>
      <c r="AP51" s="286">
        <v>1</v>
      </c>
      <c r="AQ51" s="286">
        <v>1</v>
      </c>
      <c r="AR51" s="286">
        <v>1</v>
      </c>
      <c r="AS51" s="286">
        <v>1</v>
      </c>
      <c r="AT51" s="286">
        <v>1</v>
      </c>
      <c r="AU51" s="286">
        <v>1</v>
      </c>
      <c r="AW51" s="104">
        <f t="shared" si="43"/>
        <v>0</v>
      </c>
      <c r="AX51" s="104">
        <f t="shared" si="44"/>
        <v>0</v>
      </c>
      <c r="AY51" s="104">
        <f t="shared" si="45"/>
        <v>119</v>
      </c>
      <c r="AZ51" s="104">
        <f t="shared" si="46"/>
        <v>10</v>
      </c>
      <c r="BA51" s="104">
        <f t="shared" si="47"/>
        <v>8</v>
      </c>
      <c r="BB51" s="104">
        <f t="shared" si="48"/>
        <v>37</v>
      </c>
      <c r="BC51" s="104">
        <f t="shared" si="49"/>
        <v>14</v>
      </c>
      <c r="BD51" s="104">
        <f t="shared" si="50"/>
        <v>6</v>
      </c>
      <c r="BE51" s="104">
        <f t="shared" si="51"/>
        <v>10</v>
      </c>
      <c r="BF51" s="104">
        <f t="shared" si="52"/>
        <v>4</v>
      </c>
      <c r="BG51" s="105">
        <f t="shared" si="53"/>
        <v>208</v>
      </c>
    </row>
    <row r="52" spans="1:59" x14ac:dyDescent="0.25">
      <c r="A52" s="281">
        <v>49</v>
      </c>
      <c r="B52" s="357" t="s">
        <v>665</v>
      </c>
      <c r="C52" s="365" t="s">
        <v>590</v>
      </c>
      <c r="D52" s="389" t="s">
        <v>225</v>
      </c>
      <c r="E52" s="286">
        <v>0</v>
      </c>
      <c r="F52" s="286">
        <v>0</v>
      </c>
      <c r="G52" s="286">
        <v>0</v>
      </c>
      <c r="H52" s="286">
        <v>15</v>
      </c>
      <c r="I52" s="286">
        <v>1</v>
      </c>
      <c r="J52" s="286">
        <v>1</v>
      </c>
      <c r="K52" s="286">
        <v>1</v>
      </c>
      <c r="L52" s="286">
        <v>1</v>
      </c>
      <c r="M52" s="286">
        <v>1</v>
      </c>
      <c r="N52" s="286">
        <v>1</v>
      </c>
      <c r="O52" s="286">
        <v>1</v>
      </c>
      <c r="P52" s="286">
        <v>1</v>
      </c>
      <c r="Q52" s="286">
        <v>3</v>
      </c>
      <c r="R52" s="286">
        <v>2</v>
      </c>
      <c r="S52" s="286">
        <v>1</v>
      </c>
      <c r="T52" s="286">
        <v>1</v>
      </c>
      <c r="U52" s="286">
        <v>2</v>
      </c>
      <c r="V52" s="286">
        <v>1</v>
      </c>
      <c r="W52" s="286">
        <v>1</v>
      </c>
      <c r="X52" s="286">
        <v>1</v>
      </c>
      <c r="Y52" s="286">
        <v>1</v>
      </c>
      <c r="Z52" s="286">
        <v>10</v>
      </c>
      <c r="AA52" s="286">
        <v>1</v>
      </c>
      <c r="AB52" s="286">
        <v>1</v>
      </c>
      <c r="AC52" s="286">
        <v>1</v>
      </c>
      <c r="AD52" s="286">
        <v>1</v>
      </c>
      <c r="AE52" s="286">
        <v>2</v>
      </c>
      <c r="AF52" s="286">
        <v>1</v>
      </c>
      <c r="AG52" s="286">
        <v>1</v>
      </c>
      <c r="AH52" s="286">
        <v>1</v>
      </c>
      <c r="AI52" s="286">
        <v>1</v>
      </c>
      <c r="AJ52" s="286"/>
      <c r="AK52" s="286">
        <v>1</v>
      </c>
      <c r="AL52" s="286">
        <v>1</v>
      </c>
      <c r="AM52" s="286">
        <v>1</v>
      </c>
      <c r="AN52" s="286">
        <v>3</v>
      </c>
      <c r="AO52" s="286">
        <v>1</v>
      </c>
      <c r="AP52" s="286">
        <v>1</v>
      </c>
      <c r="AQ52" s="286">
        <v>1</v>
      </c>
      <c r="AR52" s="286">
        <v>1</v>
      </c>
      <c r="AS52" s="286">
        <v>1</v>
      </c>
      <c r="AT52" s="286">
        <v>1</v>
      </c>
      <c r="AU52" s="286">
        <v>1</v>
      </c>
      <c r="AW52" s="104">
        <f t="shared" si="43"/>
        <v>0</v>
      </c>
      <c r="AX52" s="104">
        <f t="shared" si="44"/>
        <v>0</v>
      </c>
      <c r="AY52" s="104">
        <f t="shared" si="45"/>
        <v>26</v>
      </c>
      <c r="AZ52" s="104">
        <f t="shared" si="46"/>
        <v>4</v>
      </c>
      <c r="BA52" s="104">
        <f t="shared" si="47"/>
        <v>5</v>
      </c>
      <c r="BB52" s="104">
        <f t="shared" si="48"/>
        <v>15</v>
      </c>
      <c r="BC52" s="104">
        <f t="shared" si="49"/>
        <v>6</v>
      </c>
      <c r="BD52" s="104">
        <f t="shared" si="50"/>
        <v>3</v>
      </c>
      <c r="BE52" s="104">
        <f t="shared" si="51"/>
        <v>6</v>
      </c>
      <c r="BF52" s="104">
        <f t="shared" si="52"/>
        <v>4</v>
      </c>
      <c r="BG52" s="105">
        <f t="shared" si="53"/>
        <v>69</v>
      </c>
    </row>
    <row r="53" spans="1:59" x14ac:dyDescent="0.25">
      <c r="A53" s="281">
        <v>50</v>
      </c>
      <c r="B53" s="357" t="s">
        <v>666</v>
      </c>
      <c r="C53" s="365" t="s">
        <v>667</v>
      </c>
      <c r="D53" s="389" t="s">
        <v>225</v>
      </c>
      <c r="E53" s="286">
        <v>0</v>
      </c>
      <c r="F53" s="286">
        <v>0</v>
      </c>
      <c r="G53" s="286">
        <v>0</v>
      </c>
      <c r="H53" s="286">
        <v>10</v>
      </c>
      <c r="I53" s="286">
        <v>0</v>
      </c>
      <c r="J53" s="286">
        <v>0</v>
      </c>
      <c r="K53" s="286">
        <v>0</v>
      </c>
      <c r="L53" s="286">
        <v>0</v>
      </c>
      <c r="M53" s="286">
        <v>0</v>
      </c>
      <c r="N53" s="286">
        <v>0</v>
      </c>
      <c r="O53" s="286">
        <v>0</v>
      </c>
      <c r="P53" s="286">
        <v>0</v>
      </c>
      <c r="Q53" s="286">
        <v>5</v>
      </c>
      <c r="R53" s="286">
        <v>0</v>
      </c>
      <c r="S53" s="286">
        <v>0</v>
      </c>
      <c r="T53" s="286">
        <v>0</v>
      </c>
      <c r="U53" s="286">
        <v>0</v>
      </c>
      <c r="V53" s="286">
        <v>2</v>
      </c>
      <c r="W53" s="286"/>
      <c r="X53" s="286">
        <v>0</v>
      </c>
      <c r="Y53" s="286">
        <v>0</v>
      </c>
      <c r="Z53" s="286">
        <v>4</v>
      </c>
      <c r="AA53" s="286">
        <v>0</v>
      </c>
      <c r="AB53" s="286">
        <v>0</v>
      </c>
      <c r="AC53" s="286">
        <v>0</v>
      </c>
      <c r="AD53" s="286">
        <v>0</v>
      </c>
      <c r="AE53" s="286">
        <v>0</v>
      </c>
      <c r="AF53" s="286">
        <v>4</v>
      </c>
      <c r="AG53" s="286">
        <v>0</v>
      </c>
      <c r="AH53" s="286"/>
      <c r="AI53" s="286">
        <v>0</v>
      </c>
      <c r="AJ53" s="286"/>
      <c r="AK53" s="286">
        <v>3</v>
      </c>
      <c r="AL53" s="286">
        <v>0</v>
      </c>
      <c r="AM53" s="286">
        <v>0</v>
      </c>
      <c r="AN53" s="286">
        <v>1</v>
      </c>
      <c r="AO53" s="286">
        <v>0</v>
      </c>
      <c r="AP53" s="286">
        <v>0</v>
      </c>
      <c r="AQ53" s="286">
        <v>0</v>
      </c>
      <c r="AR53" s="286">
        <v>2</v>
      </c>
      <c r="AS53" s="286">
        <v>0</v>
      </c>
      <c r="AT53" s="286">
        <v>0</v>
      </c>
      <c r="AU53" s="286">
        <v>0</v>
      </c>
      <c r="AW53" s="104">
        <f t="shared" si="43"/>
        <v>0</v>
      </c>
      <c r="AX53" s="104">
        <f t="shared" si="44"/>
        <v>0</v>
      </c>
      <c r="AY53" s="104">
        <f t="shared" si="45"/>
        <v>15</v>
      </c>
      <c r="AZ53" s="104">
        <f t="shared" si="46"/>
        <v>0</v>
      </c>
      <c r="BA53" s="104">
        <f t="shared" si="47"/>
        <v>2</v>
      </c>
      <c r="BB53" s="104">
        <f t="shared" si="48"/>
        <v>4</v>
      </c>
      <c r="BC53" s="104">
        <f t="shared" si="49"/>
        <v>4</v>
      </c>
      <c r="BD53" s="104">
        <f t="shared" si="50"/>
        <v>3</v>
      </c>
      <c r="BE53" s="104">
        <f t="shared" si="51"/>
        <v>1</v>
      </c>
      <c r="BF53" s="104">
        <f t="shared" si="52"/>
        <v>2</v>
      </c>
      <c r="BG53" s="105">
        <f t="shared" si="53"/>
        <v>31</v>
      </c>
    </row>
    <row r="54" spans="1:59" x14ac:dyDescent="0.25">
      <c r="A54" s="281">
        <v>51</v>
      </c>
      <c r="B54" s="357" t="s">
        <v>234</v>
      </c>
      <c r="C54" s="365" t="s">
        <v>587</v>
      </c>
      <c r="D54" s="389" t="s">
        <v>225</v>
      </c>
      <c r="E54" s="286">
        <v>0</v>
      </c>
      <c r="F54" s="286">
        <v>0</v>
      </c>
      <c r="G54" s="286">
        <v>0</v>
      </c>
      <c r="H54" s="286">
        <v>4</v>
      </c>
      <c r="I54" s="286">
        <v>1</v>
      </c>
      <c r="J54" s="286">
        <v>0</v>
      </c>
      <c r="K54" s="286">
        <v>1</v>
      </c>
      <c r="L54" s="286">
        <v>1</v>
      </c>
      <c r="M54" s="286">
        <v>0</v>
      </c>
      <c r="N54" s="286">
        <v>1</v>
      </c>
      <c r="O54" s="286">
        <v>1</v>
      </c>
      <c r="P54" s="286">
        <v>0</v>
      </c>
      <c r="Q54" s="286">
        <v>1</v>
      </c>
      <c r="R54" s="286">
        <v>3</v>
      </c>
      <c r="S54" s="286">
        <v>3</v>
      </c>
      <c r="T54" s="286">
        <v>0</v>
      </c>
      <c r="U54" s="286">
        <v>1</v>
      </c>
      <c r="V54" s="286">
        <v>2</v>
      </c>
      <c r="W54" s="286">
        <v>0</v>
      </c>
      <c r="X54" s="286">
        <v>0</v>
      </c>
      <c r="Y54" s="286">
        <v>0</v>
      </c>
      <c r="Z54" s="286">
        <v>4</v>
      </c>
      <c r="AA54" s="286">
        <v>1</v>
      </c>
      <c r="AB54" s="286">
        <v>1</v>
      </c>
      <c r="AC54" s="286">
        <v>0</v>
      </c>
      <c r="AD54" s="286">
        <v>0</v>
      </c>
      <c r="AE54" s="286">
        <v>3</v>
      </c>
      <c r="AF54" s="286">
        <v>1</v>
      </c>
      <c r="AG54" s="286">
        <v>1</v>
      </c>
      <c r="AH54" s="286">
        <v>1</v>
      </c>
      <c r="AI54" s="286">
        <v>1</v>
      </c>
      <c r="AJ54" s="286"/>
      <c r="AK54" s="286">
        <v>2</v>
      </c>
      <c r="AL54" s="286">
        <v>0</v>
      </c>
      <c r="AM54" s="286">
        <v>1</v>
      </c>
      <c r="AN54" s="286">
        <v>3</v>
      </c>
      <c r="AO54" s="286">
        <v>1</v>
      </c>
      <c r="AP54" s="286">
        <v>1</v>
      </c>
      <c r="AQ54" s="286">
        <v>1</v>
      </c>
      <c r="AR54" s="286">
        <v>3</v>
      </c>
      <c r="AS54" s="286">
        <v>1</v>
      </c>
      <c r="AT54" s="286">
        <v>1</v>
      </c>
      <c r="AU54" s="286">
        <v>1</v>
      </c>
      <c r="AW54" s="104">
        <f t="shared" si="43"/>
        <v>0</v>
      </c>
      <c r="AX54" s="104">
        <f t="shared" si="44"/>
        <v>0</v>
      </c>
      <c r="AY54" s="104">
        <f t="shared" si="45"/>
        <v>10</v>
      </c>
      <c r="AZ54" s="104">
        <f t="shared" si="46"/>
        <v>6</v>
      </c>
      <c r="BA54" s="104">
        <f t="shared" si="47"/>
        <v>3</v>
      </c>
      <c r="BB54" s="104">
        <f t="shared" si="48"/>
        <v>6</v>
      </c>
      <c r="BC54" s="104">
        <f t="shared" si="49"/>
        <v>7</v>
      </c>
      <c r="BD54" s="104">
        <f t="shared" si="50"/>
        <v>3</v>
      </c>
      <c r="BE54" s="104">
        <f t="shared" si="51"/>
        <v>6</v>
      </c>
      <c r="BF54" s="104">
        <f t="shared" si="52"/>
        <v>6</v>
      </c>
      <c r="BG54" s="105">
        <f t="shared" si="53"/>
        <v>47</v>
      </c>
    </row>
    <row r="55" spans="1:59" ht="25.5" x14ac:dyDescent="0.25">
      <c r="A55" s="281">
        <v>52</v>
      </c>
      <c r="B55" s="357" t="s">
        <v>238</v>
      </c>
      <c r="C55" s="362" t="s">
        <v>586</v>
      </c>
      <c r="D55" s="389" t="s">
        <v>225</v>
      </c>
      <c r="E55" s="286">
        <v>0</v>
      </c>
      <c r="F55" s="286">
        <v>0</v>
      </c>
      <c r="G55" s="286">
        <v>0</v>
      </c>
      <c r="H55" s="286">
        <v>3138</v>
      </c>
      <c r="I55" s="286">
        <v>248</v>
      </c>
      <c r="J55" s="286">
        <v>182</v>
      </c>
      <c r="K55" s="286">
        <v>179</v>
      </c>
      <c r="L55" s="286">
        <v>333</v>
      </c>
      <c r="M55" s="286">
        <v>41</v>
      </c>
      <c r="N55" s="286">
        <v>160</v>
      </c>
      <c r="O55" s="286">
        <v>106</v>
      </c>
      <c r="P55" s="286">
        <v>157</v>
      </c>
      <c r="Q55" s="286">
        <v>1322</v>
      </c>
      <c r="R55" s="286">
        <v>223</v>
      </c>
      <c r="S55" s="286">
        <v>123</v>
      </c>
      <c r="T55" s="286">
        <v>199</v>
      </c>
      <c r="U55" s="286">
        <v>318</v>
      </c>
      <c r="V55" s="286">
        <v>313</v>
      </c>
      <c r="W55" s="286">
        <v>110</v>
      </c>
      <c r="X55" s="286">
        <v>287</v>
      </c>
      <c r="Y55" s="286">
        <v>193</v>
      </c>
      <c r="Z55" s="286">
        <v>1508</v>
      </c>
      <c r="AA55" s="286">
        <v>198</v>
      </c>
      <c r="AB55" s="286">
        <v>199</v>
      </c>
      <c r="AC55" s="286">
        <v>164</v>
      </c>
      <c r="AD55" s="286">
        <v>417</v>
      </c>
      <c r="AE55" s="286">
        <v>363</v>
      </c>
      <c r="AF55" s="286">
        <v>102</v>
      </c>
      <c r="AG55" s="286">
        <v>175</v>
      </c>
      <c r="AH55" s="286">
        <v>136</v>
      </c>
      <c r="AI55" s="286">
        <v>130</v>
      </c>
      <c r="AJ55" s="286">
        <v>150</v>
      </c>
      <c r="AK55" s="286">
        <v>628</v>
      </c>
      <c r="AL55" s="286">
        <v>91</v>
      </c>
      <c r="AM55" s="286">
        <v>130</v>
      </c>
      <c r="AN55" s="286">
        <v>430</v>
      </c>
      <c r="AO55" s="286">
        <v>51</v>
      </c>
      <c r="AP55" s="286">
        <v>174</v>
      </c>
      <c r="AQ55" s="286">
        <v>72</v>
      </c>
      <c r="AR55" s="286">
        <v>531</v>
      </c>
      <c r="AS55" s="286">
        <v>92</v>
      </c>
      <c r="AT55" s="286">
        <v>98</v>
      </c>
      <c r="AU55" s="286">
        <v>211</v>
      </c>
      <c r="AW55" s="104">
        <f t="shared" si="43"/>
        <v>0</v>
      </c>
      <c r="AX55" s="104">
        <f t="shared" si="44"/>
        <v>0</v>
      </c>
      <c r="AY55" s="104">
        <f t="shared" si="45"/>
        <v>5866</v>
      </c>
      <c r="AZ55" s="104">
        <f t="shared" si="46"/>
        <v>545</v>
      </c>
      <c r="BA55" s="104">
        <f t="shared" si="47"/>
        <v>1028</v>
      </c>
      <c r="BB55" s="104">
        <f t="shared" si="48"/>
        <v>2679</v>
      </c>
      <c r="BC55" s="104">
        <f t="shared" si="49"/>
        <v>1056</v>
      </c>
      <c r="BD55" s="104">
        <f t="shared" si="50"/>
        <v>849</v>
      </c>
      <c r="BE55" s="104">
        <f t="shared" si="51"/>
        <v>727</v>
      </c>
      <c r="BF55" s="104">
        <f t="shared" si="52"/>
        <v>932</v>
      </c>
      <c r="BG55" s="105">
        <f t="shared" si="53"/>
        <v>13682</v>
      </c>
    </row>
    <row r="56" spans="1:59" x14ac:dyDescent="0.25">
      <c r="A56" s="281">
        <v>53</v>
      </c>
      <c r="B56" s="357" t="s">
        <v>668</v>
      </c>
      <c r="C56" s="365" t="s">
        <v>588</v>
      </c>
      <c r="D56" s="389" t="s">
        <v>225</v>
      </c>
      <c r="E56" s="286">
        <v>0</v>
      </c>
      <c r="F56" s="286">
        <v>0</v>
      </c>
      <c r="G56" s="286">
        <v>0</v>
      </c>
      <c r="H56" s="286">
        <v>4</v>
      </c>
      <c r="I56" s="286">
        <v>0</v>
      </c>
      <c r="J56" s="286">
        <v>0</v>
      </c>
      <c r="K56" s="286">
        <v>0</v>
      </c>
      <c r="L56" s="286">
        <v>0</v>
      </c>
      <c r="M56" s="286">
        <v>0</v>
      </c>
      <c r="N56" s="286">
        <v>0</v>
      </c>
      <c r="O56" s="286">
        <v>0</v>
      </c>
      <c r="P56" s="286">
        <v>0</v>
      </c>
      <c r="Q56" s="286">
        <v>0</v>
      </c>
      <c r="R56" s="286">
        <v>4</v>
      </c>
      <c r="S56" s="286">
        <v>0</v>
      </c>
      <c r="T56" s="286">
        <v>0</v>
      </c>
      <c r="U56" s="286">
        <v>2</v>
      </c>
      <c r="V56" s="286">
        <v>0</v>
      </c>
      <c r="W56" s="286">
        <v>0</v>
      </c>
      <c r="X56" s="286">
        <v>0</v>
      </c>
      <c r="Y56" s="286">
        <v>1</v>
      </c>
      <c r="Z56" s="286">
        <v>0</v>
      </c>
      <c r="AA56" s="286">
        <v>4</v>
      </c>
      <c r="AB56" s="286">
        <v>0</v>
      </c>
      <c r="AC56" s="286">
        <v>0</v>
      </c>
      <c r="AD56" s="286">
        <v>0</v>
      </c>
      <c r="AE56" s="286">
        <v>3</v>
      </c>
      <c r="AF56" s="286">
        <v>0</v>
      </c>
      <c r="AG56" s="286">
        <v>0</v>
      </c>
      <c r="AH56" s="286">
        <v>0</v>
      </c>
      <c r="AI56" s="286">
        <v>0</v>
      </c>
      <c r="AJ56" s="286"/>
      <c r="AK56" s="286">
        <v>2</v>
      </c>
      <c r="AL56" s="286">
        <v>0</v>
      </c>
      <c r="AM56" s="286">
        <v>0</v>
      </c>
      <c r="AN56" s="286">
        <v>4</v>
      </c>
      <c r="AO56" s="286">
        <v>0</v>
      </c>
      <c r="AP56" s="286">
        <v>0</v>
      </c>
      <c r="AQ56" s="286">
        <v>0</v>
      </c>
      <c r="AR56" s="286">
        <v>2</v>
      </c>
      <c r="AS56" s="286">
        <v>0</v>
      </c>
      <c r="AT56" s="286">
        <v>0</v>
      </c>
      <c r="AU56" s="286">
        <v>1</v>
      </c>
      <c r="AW56" s="104">
        <f t="shared" si="43"/>
        <v>0</v>
      </c>
      <c r="AX56" s="104">
        <f t="shared" si="44"/>
        <v>0</v>
      </c>
      <c r="AY56" s="104">
        <f t="shared" si="45"/>
        <v>4</v>
      </c>
      <c r="AZ56" s="104">
        <f t="shared" si="46"/>
        <v>4</v>
      </c>
      <c r="BA56" s="104">
        <f t="shared" si="47"/>
        <v>2</v>
      </c>
      <c r="BB56" s="104">
        <f t="shared" si="48"/>
        <v>5</v>
      </c>
      <c r="BC56" s="104">
        <f t="shared" si="49"/>
        <v>3</v>
      </c>
      <c r="BD56" s="104">
        <f t="shared" si="50"/>
        <v>2</v>
      </c>
      <c r="BE56" s="104">
        <f t="shared" si="51"/>
        <v>4</v>
      </c>
      <c r="BF56" s="104">
        <f t="shared" si="52"/>
        <v>3</v>
      </c>
      <c r="BG56" s="105">
        <f t="shared" si="53"/>
        <v>27</v>
      </c>
    </row>
    <row r="57" spans="1:59" x14ac:dyDescent="0.25">
      <c r="A57" s="281">
        <v>54</v>
      </c>
      <c r="B57" s="357" t="s">
        <v>245</v>
      </c>
      <c r="C57" s="365" t="s">
        <v>589</v>
      </c>
      <c r="D57" s="389" t="s">
        <v>225</v>
      </c>
      <c r="E57" s="286">
        <v>0</v>
      </c>
      <c r="F57" s="286">
        <v>0</v>
      </c>
      <c r="G57" s="286">
        <v>0</v>
      </c>
      <c r="H57" s="286">
        <v>35</v>
      </c>
      <c r="I57" s="286">
        <v>1</v>
      </c>
      <c r="J57" s="286">
        <v>1</v>
      </c>
      <c r="K57" s="286">
        <v>1</v>
      </c>
      <c r="L57" s="286">
        <v>2</v>
      </c>
      <c r="M57" s="286">
        <v>1</v>
      </c>
      <c r="N57" s="286">
        <v>1</v>
      </c>
      <c r="O57" s="286">
        <v>1</v>
      </c>
      <c r="P57" s="286">
        <v>1</v>
      </c>
      <c r="Q57" s="286">
        <v>10</v>
      </c>
      <c r="R57" s="286">
        <v>15</v>
      </c>
      <c r="S57" s="286">
        <v>1</v>
      </c>
      <c r="T57" s="286">
        <v>1</v>
      </c>
      <c r="U57" s="286">
        <v>5</v>
      </c>
      <c r="V57" s="286">
        <v>1</v>
      </c>
      <c r="W57" s="286">
        <v>2</v>
      </c>
      <c r="X57" s="286">
        <v>2</v>
      </c>
      <c r="Y57" s="286">
        <v>1</v>
      </c>
      <c r="Z57" s="286">
        <v>60</v>
      </c>
      <c r="AA57" s="286">
        <v>1</v>
      </c>
      <c r="AB57" s="286">
        <v>2</v>
      </c>
      <c r="AC57" s="286">
        <v>2</v>
      </c>
      <c r="AD57" s="286">
        <v>2</v>
      </c>
      <c r="AE57" s="286">
        <v>11</v>
      </c>
      <c r="AF57" s="286">
        <v>2</v>
      </c>
      <c r="AG57" s="286">
        <v>1</v>
      </c>
      <c r="AH57" s="286">
        <v>1</v>
      </c>
      <c r="AI57" s="286">
        <v>1</v>
      </c>
      <c r="AJ57" s="286"/>
      <c r="AK57" s="286">
        <v>4</v>
      </c>
      <c r="AL57" s="286">
        <v>1</v>
      </c>
      <c r="AM57" s="286">
        <v>1</v>
      </c>
      <c r="AN57" s="286">
        <v>20</v>
      </c>
      <c r="AO57" s="286">
        <v>2</v>
      </c>
      <c r="AP57" s="286">
        <v>2</v>
      </c>
      <c r="AQ57" s="286">
        <v>2</v>
      </c>
      <c r="AR57" s="286">
        <v>1</v>
      </c>
      <c r="AS57" s="286">
        <v>1</v>
      </c>
      <c r="AT57" s="286">
        <v>1</v>
      </c>
      <c r="AU57" s="286">
        <v>1</v>
      </c>
      <c r="AW57" s="104">
        <f t="shared" si="43"/>
        <v>0</v>
      </c>
      <c r="AX57" s="104">
        <f t="shared" si="44"/>
        <v>0</v>
      </c>
      <c r="AY57" s="104">
        <f t="shared" si="45"/>
        <v>54</v>
      </c>
      <c r="AZ57" s="104">
        <f t="shared" si="46"/>
        <v>17</v>
      </c>
      <c r="BA57" s="104">
        <f t="shared" si="47"/>
        <v>10</v>
      </c>
      <c r="BB57" s="104">
        <f t="shared" si="48"/>
        <v>68</v>
      </c>
      <c r="BC57" s="104">
        <f t="shared" si="49"/>
        <v>16</v>
      </c>
      <c r="BD57" s="104">
        <f t="shared" si="50"/>
        <v>6</v>
      </c>
      <c r="BE57" s="104">
        <f t="shared" si="51"/>
        <v>26</v>
      </c>
      <c r="BF57" s="104">
        <f t="shared" si="52"/>
        <v>4</v>
      </c>
      <c r="BG57" s="105">
        <f t="shared" si="53"/>
        <v>201</v>
      </c>
    </row>
    <row r="58" spans="1:59" x14ac:dyDescent="0.25">
      <c r="A58" s="281">
        <v>55</v>
      </c>
      <c r="B58" s="357" t="s">
        <v>249</v>
      </c>
      <c r="C58" s="365" t="s">
        <v>587</v>
      </c>
      <c r="D58" s="389" t="s">
        <v>225</v>
      </c>
      <c r="E58" s="286">
        <v>0</v>
      </c>
      <c r="F58" s="286">
        <v>0</v>
      </c>
      <c r="G58" s="286">
        <v>0</v>
      </c>
      <c r="H58" s="286">
        <v>0</v>
      </c>
      <c r="I58" s="286">
        <v>0</v>
      </c>
      <c r="J58" s="286">
        <v>0</v>
      </c>
      <c r="K58" s="286">
        <v>0</v>
      </c>
      <c r="L58" s="286">
        <v>0</v>
      </c>
      <c r="M58" s="286">
        <v>0</v>
      </c>
      <c r="N58" s="286">
        <v>0</v>
      </c>
      <c r="O58" s="286">
        <v>0</v>
      </c>
      <c r="P58" s="286">
        <v>0</v>
      </c>
      <c r="Q58" s="286">
        <v>0</v>
      </c>
      <c r="R58" s="286">
        <v>0</v>
      </c>
      <c r="S58" s="286">
        <v>0</v>
      </c>
      <c r="T58" s="286">
        <v>0</v>
      </c>
      <c r="U58" s="286">
        <v>0</v>
      </c>
      <c r="V58" s="286">
        <v>0</v>
      </c>
      <c r="W58" s="286">
        <v>0</v>
      </c>
      <c r="X58" s="286">
        <v>0</v>
      </c>
      <c r="Y58" s="286">
        <v>0</v>
      </c>
      <c r="Z58" s="286">
        <v>0</v>
      </c>
      <c r="AA58" s="286">
        <v>0</v>
      </c>
      <c r="AB58" s="286">
        <v>0</v>
      </c>
      <c r="AC58" s="286">
        <v>0</v>
      </c>
      <c r="AD58" s="286">
        <v>0</v>
      </c>
      <c r="AE58" s="286">
        <v>0</v>
      </c>
      <c r="AF58" s="286">
        <v>0</v>
      </c>
      <c r="AG58" s="286">
        <v>0</v>
      </c>
      <c r="AH58" s="286">
        <v>0</v>
      </c>
      <c r="AI58" s="286">
        <v>0</v>
      </c>
      <c r="AJ58" s="286"/>
      <c r="AK58" s="286">
        <v>0</v>
      </c>
      <c r="AL58" s="286">
        <v>0</v>
      </c>
      <c r="AM58" s="286">
        <v>0</v>
      </c>
      <c r="AN58" s="286">
        <v>0</v>
      </c>
      <c r="AO58" s="286">
        <v>0</v>
      </c>
      <c r="AP58" s="286">
        <v>0</v>
      </c>
      <c r="AQ58" s="286">
        <v>0</v>
      </c>
      <c r="AR58" s="286">
        <v>0</v>
      </c>
      <c r="AS58" s="286">
        <v>0</v>
      </c>
      <c r="AT58" s="286">
        <v>0</v>
      </c>
      <c r="AU58" s="286">
        <v>0</v>
      </c>
    </row>
    <row r="59" spans="1:59" x14ac:dyDescent="0.25">
      <c r="A59" s="281">
        <v>56</v>
      </c>
      <c r="B59" s="285"/>
      <c r="C59" s="285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</row>
    <row r="60" spans="1:59" x14ac:dyDescent="0.25">
      <c r="A60" s="281">
        <v>57</v>
      </c>
      <c r="B60" s="285"/>
      <c r="C60" s="285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</row>
    <row r="61" spans="1:59" x14ac:dyDescent="0.25">
      <c r="A61" s="281">
        <v>58</v>
      </c>
      <c r="B61" s="285"/>
      <c r="C61" s="285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</row>
    <row r="62" spans="1:59" x14ac:dyDescent="0.25">
      <c r="A62" s="281">
        <v>59</v>
      </c>
      <c r="B62" s="285"/>
      <c r="C62" s="285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</row>
    <row r="63" spans="1:59" x14ac:dyDescent="0.25">
      <c r="A63" s="281">
        <v>60</v>
      </c>
      <c r="B63" s="285"/>
      <c r="C63" s="285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</row>
    <row r="64" spans="1:59" x14ac:dyDescent="0.25">
      <c r="A64" s="281">
        <v>61</v>
      </c>
      <c r="B64" s="285"/>
      <c r="C64" s="285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</row>
    <row r="65" spans="1:47" x14ac:dyDescent="0.25">
      <c r="A65" s="281">
        <v>62</v>
      </c>
      <c r="B65" s="285"/>
      <c r="C65" s="285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</row>
    <row r="66" spans="1:47" x14ac:dyDescent="0.25">
      <c r="A66" s="281">
        <v>63</v>
      </c>
      <c r="B66" s="285"/>
      <c r="C66" s="285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</row>
  </sheetData>
  <sheetProtection selectLockedCells="1"/>
  <autoFilter ref="A3:BT66" xr:uid="{00000000-0001-0000-0100-000000000000}"/>
  <mergeCells count="1">
    <mergeCell ref="B2:D2"/>
  </mergeCells>
  <conditionalFormatting sqref="A3:AU3">
    <cfRule type="expression" dxfId="6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658"/>
  <sheetViews>
    <sheetView showGridLines="0" tabSelected="1" topLeftCell="A403" zoomScale="80" zoomScaleNormal="80" zoomScaleSheetLayoutView="85" workbookViewId="0">
      <selection activeCell="X423" sqref="X423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2024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METAS!B17</f>
        <v xml:space="preserve">FAMILIA DE LA GESTANTE Y PUERPERA QUE RECIBEN CONSEJERÍA EN EL HOGAR A TRAVÉS DE LA VISITA DOMICILIARIA PARA PROMOVER PRÁCTICAS SALUDABLES EN SALUD SEXUAL Y REPRODUCTIVA DURANTE LA VISITA DOMICILIARIA </v>
      </c>
      <c r="G5"/>
      <c r="H5"/>
      <c r="I5"/>
      <c r="J5"/>
      <c r="K5" s="9" t="s">
        <v>508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661</v>
      </c>
      <c r="E6" s="69" t="s">
        <v>1</v>
      </c>
      <c r="F6" s="71"/>
      <c r="G6" s="72" t="s">
        <v>9</v>
      </c>
      <c r="H6" s="73" t="str">
        <f>"DEFICIENTE &lt; "&amp;$E$3</f>
        <v>DEFICIENTE &lt;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 xml:space="preserve">FAMILIA DE LA GESTANTE Y PUERPERA QUE RECIBEN CONSEJERÍA EN EL HOGAR A TRAVÉS DE LA VISITA DOMICILIARIA PARA PROMOVER PRÁCTICAS SALUDABLES EN SALUD SEXUAL Y REPRODUCTIVA DURANTE LA VISITA DOMICILIARIA 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833.80000000000018</v>
      </c>
      <c r="C7" s="75">
        <f>SUM(C8:C16)</f>
        <v>837</v>
      </c>
      <c r="D7" s="75">
        <f>SUM(D8:D16)</f>
        <v>705</v>
      </c>
      <c r="E7" s="75">
        <f>Config!$C$9</f>
        <v>100</v>
      </c>
      <c r="F7" s="76"/>
      <c r="G7" s="75">
        <f t="shared" ref="G7:G16" si="0">IFERROR(ROUND(D7*100/B7,2),0)</f>
        <v>84.55</v>
      </c>
      <c r="H7" s="77">
        <f>IF(G7&lt;$E$3,G7,"")</f>
        <v>84.55</v>
      </c>
      <c r="I7" s="77" t="str">
        <f>IF(G7&gt;=$E$3,IF(G7&lt;$F$3,G7,""),"")</f>
        <v/>
      </c>
      <c r="J7" s="75" t="str">
        <f>IF(G7&gt;=$F$3,G7,"")</f>
        <v/>
      </c>
      <c r="T7" s="8"/>
      <c r="V7" s="78" t="str">
        <f>$V$1&amp;"  "&amp;V6&amp;"  "&amp;$V$3&amp;"  "&amp;$V$2</f>
        <v>RED. MOYOBAMBA:  FAMILIA DE LA GESTANTE Y PUERPERA QUE RECIBEN CONSEJERÍA EN EL HOGAR A TRAVÉS DE LA VISITA DOMICILIARIA PARA PROMOVER PRÁCTICAS SALUDABLES EN SALUD SEXUAL Y REPRODUCTIVA DURANTE LA VISITA DOMICILIARIA   - POR MICROREDES :   ENERO - DICIEMBRE 2024</v>
      </c>
      <c r="W7" s="60"/>
    </row>
    <row r="8" spans="1:23" x14ac:dyDescent="0.25">
      <c r="A8" s="79" t="str">
        <f>Config!$B$16</f>
        <v>HOSP</v>
      </c>
      <c r="B8" s="80">
        <f>METAS!$AW$17</f>
        <v>0</v>
      </c>
      <c r="C8" s="80">
        <f>ROUNDUP((B8/12)*Config!$C$6,0)</f>
        <v>0</v>
      </c>
      <c r="D8" s="80">
        <f>ACUMULADO!$AV$20</f>
        <v>0</v>
      </c>
      <c r="E8" s="81">
        <f>E7</f>
        <v>100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METAS!$AY$17</f>
        <v>417.00000000000006</v>
      </c>
      <c r="C9" s="61">
        <f>ROUNDUP((B9/12)*Config!$C$6,0)</f>
        <v>417</v>
      </c>
      <c r="D9" s="80">
        <f>ACUMULADO!$AX$20</f>
        <v>418</v>
      </c>
      <c r="E9" s="81">
        <f t="shared" ref="E9:E16" si="1">E8</f>
        <v>100</v>
      </c>
      <c r="F9" s="81"/>
      <c r="G9" s="82">
        <f t="shared" si="0"/>
        <v>100.24</v>
      </c>
      <c r="H9" s="83" t="str">
        <f t="shared" ref="H9:H16" si="2">IF(G9&lt;$E$3,G9,"")</f>
        <v/>
      </c>
      <c r="I9" s="83" t="str">
        <f t="shared" ref="I9:I16" si="3">IF(G9&gt;=$E$3,IF(G9&lt;$F$3,G9,""),"")</f>
        <v/>
      </c>
      <c r="J9" s="84">
        <f t="shared" ref="J9:J16" si="4">IF(G9&gt;=$F$3,G9,"")</f>
        <v>100.24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METAS!$AZ$17</f>
        <v>26.8</v>
      </c>
      <c r="C10" s="61">
        <f>ROUNDUP((B10/12)*Config!$C$6,0)</f>
        <v>27</v>
      </c>
      <c r="D10" s="80">
        <f>ACUMULADO!$AY$20</f>
        <v>29</v>
      </c>
      <c r="E10" s="81">
        <f t="shared" si="1"/>
        <v>100</v>
      </c>
      <c r="F10" s="81"/>
      <c r="G10" s="82">
        <f t="shared" si="0"/>
        <v>108.21</v>
      </c>
      <c r="H10" s="83" t="str">
        <f t="shared" si="2"/>
        <v/>
      </c>
      <c r="I10" s="83" t="str">
        <f t="shared" si="3"/>
        <v/>
      </c>
      <c r="J10" s="84">
        <f t="shared" si="4"/>
        <v>108.21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METAS!$BA$17</f>
        <v>51.199999999999996</v>
      </c>
      <c r="C11" s="61">
        <f>ROUNDUP((B11/12)*Config!$C$6,0)</f>
        <v>52</v>
      </c>
      <c r="D11" s="80">
        <f>ACUMULADO!$AZ$20</f>
        <v>44</v>
      </c>
      <c r="E11" s="81">
        <f t="shared" si="1"/>
        <v>100</v>
      </c>
      <c r="F11" s="81"/>
      <c r="G11" s="82">
        <f t="shared" si="0"/>
        <v>85.94</v>
      </c>
      <c r="H11" s="83">
        <f t="shared" si="2"/>
        <v>85.94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METAS!$BB$17</f>
        <v>136.39999999999998</v>
      </c>
      <c r="C12" s="61">
        <f>ROUNDUP((B12/12)*Config!$C$6,0)</f>
        <v>137</v>
      </c>
      <c r="D12" s="80">
        <f>ACUMULADO!$BA$20</f>
        <v>44</v>
      </c>
      <c r="E12" s="81">
        <f t="shared" si="1"/>
        <v>100</v>
      </c>
      <c r="F12" s="81"/>
      <c r="G12" s="82">
        <f t="shared" si="0"/>
        <v>32.26</v>
      </c>
      <c r="H12" s="83">
        <f t="shared" si="2"/>
        <v>32.26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METAS!$BC$17</f>
        <v>55</v>
      </c>
      <c r="C13" s="61">
        <f>ROUNDUP((B13/12)*Config!$C$6,0)</f>
        <v>55</v>
      </c>
      <c r="D13" s="80">
        <f>ACUMULADO!$BB$20</f>
        <v>53</v>
      </c>
      <c r="E13" s="81">
        <f t="shared" si="1"/>
        <v>100</v>
      </c>
      <c r="F13" s="81"/>
      <c r="G13" s="82">
        <f t="shared" si="0"/>
        <v>96.36</v>
      </c>
      <c r="H13" s="83" t="str">
        <f t="shared" si="2"/>
        <v/>
      </c>
      <c r="I13" s="83">
        <f t="shared" si="3"/>
        <v>96.36</v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METAS!$BD$17</f>
        <v>61.2</v>
      </c>
      <c r="C14" s="61">
        <f>ROUNDUP((B14/12)*Config!$C$6,0)</f>
        <v>62</v>
      </c>
      <c r="D14" s="80">
        <f>ACUMULADO!$BC$20</f>
        <v>62</v>
      </c>
      <c r="E14" s="81">
        <f t="shared" si="1"/>
        <v>100</v>
      </c>
      <c r="F14" s="81"/>
      <c r="G14" s="82">
        <f t="shared" si="0"/>
        <v>101.31</v>
      </c>
      <c r="H14" s="83" t="str">
        <f t="shared" si="2"/>
        <v/>
      </c>
      <c r="I14" s="83" t="str">
        <f t="shared" si="3"/>
        <v/>
      </c>
      <c r="J14" s="84">
        <f t="shared" si="4"/>
        <v>101.31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METAS!$BE$17</f>
        <v>45.6</v>
      </c>
      <c r="C15" s="61">
        <f>ROUNDUP((B15/12)*Config!$C$6,0)</f>
        <v>46</v>
      </c>
      <c r="D15" s="80">
        <f>ACUMULADO!$BD$20</f>
        <v>37</v>
      </c>
      <c r="E15" s="81">
        <f t="shared" si="1"/>
        <v>100</v>
      </c>
      <c r="F15" s="81"/>
      <c r="G15" s="82">
        <f t="shared" si="0"/>
        <v>81.14</v>
      </c>
      <c r="H15" s="83">
        <f t="shared" si="2"/>
        <v>81.14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METAS!$BF$17</f>
        <v>40.599999999999994</v>
      </c>
      <c r="C16" s="61">
        <f>ROUNDUP((B16/12)*Config!$C$6,0)</f>
        <v>41</v>
      </c>
      <c r="D16" s="80">
        <f>ACUMULADO!$BE$20</f>
        <v>18</v>
      </c>
      <c r="E16" s="81">
        <f t="shared" si="1"/>
        <v>100</v>
      </c>
      <c r="F16" s="81"/>
      <c r="G16" s="82">
        <f t="shared" si="0"/>
        <v>44.33</v>
      </c>
      <c r="H16" s="83">
        <f t="shared" si="2"/>
        <v>44.33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A17" s="299"/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/>
      <c r="I22"/>
      <c r="J22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/>
      <c r="I23"/>
      <c r="J23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METAS!B18</f>
        <v xml:space="preserve">AGENTES COMUNITARIOS DE SALUD CAPACITADOS REALIZAN ORIENTACIÓN A FAMILIAS DE GESTANTES Y PUERPERAS EN PRÁCTICAS SALUDABLES EN SALUD SEXUAL Y REPRODUCTIVA. </v>
      </c>
      <c r="B24" s="65"/>
      <c r="C24" s="63"/>
      <c r="D24" s="65"/>
      <c r="E24" s="65"/>
      <c r="F24" s="65"/>
      <c r="G24" s="65"/>
      <c r="H24" s="65"/>
      <c r="I24" s="65"/>
      <c r="J24" s="65"/>
      <c r="K24" t="s">
        <v>543</v>
      </c>
      <c r="L24"/>
      <c r="M24"/>
      <c r="N24"/>
      <c r="O24"/>
      <c r="P24"/>
      <c r="Q24"/>
      <c r="R24"/>
      <c r="S24"/>
      <c r="U24" s="58"/>
      <c r="V24" s="59" t="str">
        <f>A24</f>
        <v xml:space="preserve">AGENTES COMUNITARIOS DE SALUD CAPACITADOS REALIZAN ORIENTACIÓN A FAMILIAS DE GESTANTES Y PUERPERAS EN PRÁCTICAS SALUDABLES EN SALUD SEXUAL Y REPRODUCTIVA.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661</v>
      </c>
      <c r="E25" s="69" t="s">
        <v>1</v>
      </c>
      <c r="F25" s="71"/>
      <c r="G25" s="72" t="s">
        <v>9</v>
      </c>
      <c r="H25" s="73" t="str">
        <f>"DEFICIENTE &lt; "&amp;$E$3</f>
        <v>DEFICIENTE &lt;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AGENTES COMUNITARIOS DE SALUD CAPACITADOS REALIZAN ORIENTACIÓN A FAMILIAS DE GESTANTES Y PUERPERAS EN PRÁCTICAS SALUDABLES EN SALUD SEXUAL Y REPRODUCTIVA.   - POR MICROREDES :   ENERO - DICIEMBRE 2024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263</v>
      </c>
      <c r="C26" s="75">
        <f>SUM(C27:C35)</f>
        <v>263</v>
      </c>
      <c r="D26" s="75">
        <f>SUM(D27:D35)</f>
        <v>257</v>
      </c>
      <c r="E26" s="75">
        <f>Config!$C$9</f>
        <v>100</v>
      </c>
      <c r="F26" s="76"/>
      <c r="G26" s="75">
        <f t="shared" ref="G26:G35" si="5">IFERROR(ROUND(D26*100/B26,2),0)</f>
        <v>97.72</v>
      </c>
      <c r="H26" s="77" t="str">
        <f>IF(G26&lt;$E$3,G26,"")</f>
        <v/>
      </c>
      <c r="I26" s="77">
        <f>IF(G26&gt;=$E$3,IF(G26&lt;$F$3,G26,""),"")</f>
        <v>97.72</v>
      </c>
      <c r="J26" s="75" t="str">
        <f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METAS!$AW$18</f>
        <v>0</v>
      </c>
      <c r="C27" s="80">
        <f>ROUNDUP((B27/12)*Config!$C$6,0)</f>
        <v>0</v>
      </c>
      <c r="D27" s="80">
        <f>ACUMULADO!$AV$21</f>
        <v>0</v>
      </c>
      <c r="E27" s="81">
        <f>E26</f>
        <v>100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METAS!$AY$18</f>
        <v>106</v>
      </c>
      <c r="C28" s="61">
        <f>ROUNDUP((B28/12)*Config!$C$6,0)</f>
        <v>106</v>
      </c>
      <c r="D28" s="80">
        <f>ACUMULADO!$AX$21</f>
        <v>106</v>
      </c>
      <c r="E28" s="81">
        <f t="shared" ref="E28:E35" si="6">E27</f>
        <v>100</v>
      </c>
      <c r="F28" s="81"/>
      <c r="G28" s="82">
        <f>IFERROR(ROUND(D28*100/B28,2),0)</f>
        <v>100</v>
      </c>
      <c r="H28" s="83" t="str">
        <f t="shared" ref="H28:H35" si="7">IF(G28&lt;$E$3,G28,"")</f>
        <v/>
      </c>
      <c r="I28" s="83" t="str">
        <f t="shared" ref="I28:I35" si="8">IF(G28&gt;=$E$3,IF(G28&lt;$F$3,G28,""),"")</f>
        <v/>
      </c>
      <c r="J28" s="84">
        <f t="shared" ref="J28:J35" si="9">IF(G28&gt;=$F$3,G28,"")</f>
        <v>100</v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METAS!$AZ$18</f>
        <v>10</v>
      </c>
      <c r="C29" s="61">
        <f>ROUNDUP((B29/12)*Config!$C$6,0)</f>
        <v>10</v>
      </c>
      <c r="D29" s="80">
        <f>ACUMULADO!$AY$21</f>
        <v>11</v>
      </c>
      <c r="E29" s="81">
        <f t="shared" si="6"/>
        <v>100</v>
      </c>
      <c r="F29" s="81"/>
      <c r="G29" s="82">
        <f t="shared" si="5"/>
        <v>110</v>
      </c>
      <c r="H29" s="83" t="str">
        <f t="shared" si="7"/>
        <v/>
      </c>
      <c r="I29" s="83" t="str">
        <f t="shared" si="8"/>
        <v/>
      </c>
      <c r="J29" s="84">
        <f t="shared" si="9"/>
        <v>110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METAS!$BA$18</f>
        <v>20</v>
      </c>
      <c r="C30" s="61">
        <f>ROUNDUP((B30/12)*Config!$C$6,0)</f>
        <v>20</v>
      </c>
      <c r="D30" s="80">
        <f>ACUMULADO!$AZ$21</f>
        <v>21</v>
      </c>
      <c r="E30" s="81">
        <f t="shared" si="6"/>
        <v>100</v>
      </c>
      <c r="F30" s="81"/>
      <c r="G30" s="82">
        <f t="shared" si="5"/>
        <v>105</v>
      </c>
      <c r="H30" s="83" t="str">
        <f t="shared" si="7"/>
        <v/>
      </c>
      <c r="I30" s="83" t="str">
        <f t="shared" si="8"/>
        <v/>
      </c>
      <c r="J30" s="84">
        <f t="shared" si="9"/>
        <v>105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METAS!$BB$18</f>
        <v>54</v>
      </c>
      <c r="C31" s="61">
        <f>ROUNDUP((B31/12)*Config!$C$6,0)</f>
        <v>54</v>
      </c>
      <c r="D31" s="80">
        <f>ACUMULADO!$BA$21</f>
        <v>64</v>
      </c>
      <c r="E31" s="81">
        <f t="shared" si="6"/>
        <v>100</v>
      </c>
      <c r="F31" s="81"/>
      <c r="G31" s="82">
        <f t="shared" si="5"/>
        <v>118.52</v>
      </c>
      <c r="H31" s="83" t="str">
        <f t="shared" si="7"/>
        <v/>
      </c>
      <c r="I31" s="83" t="str">
        <f t="shared" si="8"/>
        <v/>
      </c>
      <c r="J31" s="84">
        <f t="shared" si="9"/>
        <v>118.52</v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METAS!$BC$18</f>
        <v>21</v>
      </c>
      <c r="C32" s="61">
        <f>ROUNDUP((B32/12)*Config!$C$6,0)</f>
        <v>21</v>
      </c>
      <c r="D32" s="80">
        <f>ACUMULADO!$BB$21</f>
        <v>36</v>
      </c>
      <c r="E32" s="81">
        <f t="shared" si="6"/>
        <v>100</v>
      </c>
      <c r="F32" s="81"/>
      <c r="G32" s="82">
        <f t="shared" si="5"/>
        <v>171.43</v>
      </c>
      <c r="H32" s="83" t="str">
        <f t="shared" si="7"/>
        <v/>
      </c>
      <c r="I32" s="83" t="str">
        <f t="shared" si="8"/>
        <v/>
      </c>
      <c r="J32" s="84">
        <f t="shared" si="9"/>
        <v>171.43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METAS!$BD$18</f>
        <v>19</v>
      </c>
      <c r="C33" s="61">
        <f>ROUNDUP((B33/12)*Config!$C$6,0)</f>
        <v>19</v>
      </c>
      <c r="D33" s="80">
        <f>ACUMULADO!$BC$21</f>
        <v>0</v>
      </c>
      <c r="E33" s="81">
        <f t="shared" si="6"/>
        <v>100</v>
      </c>
      <c r="F33" s="81"/>
      <c r="G33" s="82">
        <f t="shared" si="5"/>
        <v>0</v>
      </c>
      <c r="H33" s="83">
        <f t="shared" si="7"/>
        <v>0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METAS!$BE$18</f>
        <v>14</v>
      </c>
      <c r="C34" s="61">
        <f>ROUNDUP((B34/12)*Config!$C$6,0)</f>
        <v>14</v>
      </c>
      <c r="D34" s="80">
        <f>ACUMULADO!$BD$21</f>
        <v>19</v>
      </c>
      <c r="E34" s="81">
        <f t="shared" si="6"/>
        <v>100</v>
      </c>
      <c r="F34" s="81"/>
      <c r="G34" s="82">
        <f t="shared" si="5"/>
        <v>135.71</v>
      </c>
      <c r="H34" s="83" t="str">
        <f t="shared" si="7"/>
        <v/>
      </c>
      <c r="I34" s="83" t="str">
        <f t="shared" si="8"/>
        <v/>
      </c>
      <c r="J34" s="84">
        <f t="shared" si="9"/>
        <v>135.71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METAS!$BF$18</f>
        <v>19</v>
      </c>
      <c r="C35" s="61">
        <f>ROUNDUP((B35/12)*Config!$C$6,0)</f>
        <v>19</v>
      </c>
      <c r="D35" s="80">
        <f>ACUMULADO!$BE$21</f>
        <v>0</v>
      </c>
      <c r="E35" s="81">
        <f t="shared" si="6"/>
        <v>100</v>
      </c>
      <c r="F35" s="81"/>
      <c r="G35" s="82">
        <f t="shared" si="5"/>
        <v>0</v>
      </c>
      <c r="H35" s="83">
        <f t="shared" si="7"/>
        <v>0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 xml:space="preserve">FAMILIAS DE ADOLESCENTES QUE RECIBEN SESIONES EDUCATIVAS Y DEMOSTRATIVAS PARA PROMOVER PRÁCTICAS SALUDABLES EN SALUD SEXUAL INTEGRAL 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METAS!B19</f>
        <v xml:space="preserve">FAMILIAS DE ADOLESCENTES QUE RECIBEN SESIONES EDUCATIVAS Y DEMOSTRATIVAS PARA PROMOVER PRÁCTICAS SALUDABLES EN SALUD SEXUAL INTEGRAL </v>
      </c>
      <c r="B45"/>
      <c r="C45" s="63"/>
      <c r="D45" s="64"/>
      <c r="E45" s="64"/>
      <c r="F45" s="65"/>
      <c r="G45" s="65"/>
      <c r="H45" s="65"/>
      <c r="I45" s="65"/>
      <c r="J45" s="65"/>
      <c r="K45" t="s">
        <v>543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FAMILIAS DE ADOLESCENTES QUE RECIBEN SESIONES EDUCATIVAS Y DEMOSTRATIVAS PARA PROMOVER PRÁCTICAS SALUDABLES EN SALUD SEXUAL INTEGRAL   - POR MICROREDES :   ENERO - DICIEMBRE 2024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661</v>
      </c>
      <c r="E46" s="69" t="s">
        <v>1</v>
      </c>
      <c r="F46" s="71"/>
      <c r="G46" s="72" t="s">
        <v>9</v>
      </c>
      <c r="H46" s="73" t="str">
        <f>"DEFICIENTE &lt; "&amp;$E$3</f>
        <v>DEFICIENTE &lt; 90</v>
      </c>
      <c r="I46" s="73" t="str">
        <f>"PROCESO &gt; "&amp;$E$3&amp;"  -  &lt; "&amp;$F$3</f>
        <v>PROCESO &gt; 90  -  &lt; 100</v>
      </c>
      <c r="J46" s="73" t="str">
        <f>"OPTIMO &gt;= "&amp;$F$3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2482</v>
      </c>
      <c r="C47" s="75">
        <f>SUM(C48:C56)</f>
        <v>2482</v>
      </c>
      <c r="D47" s="75">
        <f>SUM(D48:D56)</f>
        <v>2439</v>
      </c>
      <c r="E47" s="75">
        <f>Config!$C$9</f>
        <v>100</v>
      </c>
      <c r="F47" s="76"/>
      <c r="G47" s="75">
        <f t="shared" ref="G47:G56" si="10">IFERROR(ROUND(D47*100/B47,2),0)</f>
        <v>98.27</v>
      </c>
      <c r="H47" s="77" t="str">
        <f>IF(G47&lt;$E$3,G47,"")</f>
        <v/>
      </c>
      <c r="I47" s="77">
        <f>IF(G47&gt;=$E$3,IF(G47&lt;$F$3,G47,""),"")</f>
        <v>98.27</v>
      </c>
      <c r="J47" s="75" t="str">
        <f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METAS!$AW$19</f>
        <v>0</v>
      </c>
      <c r="C48" s="80">
        <f>ROUNDUP((B48/12)*Config!$C$6,0)</f>
        <v>0</v>
      </c>
      <c r="D48" s="80">
        <f>ACUMULADO!$AV$22</f>
        <v>0</v>
      </c>
      <c r="E48" s="81">
        <f>E47</f>
        <v>100</v>
      </c>
      <c r="F48" s="81"/>
      <c r="G48" s="82">
        <f t="shared" si="10"/>
        <v>0</v>
      </c>
      <c r="H48" s="83">
        <f>IF(G48&lt;$E$3,G48,"")</f>
        <v>0</v>
      </c>
      <c r="I48" s="83" t="str">
        <f>IF(G48&gt;=$E$3,IF(G48&lt;$F$3,G48,""),"")</f>
        <v/>
      </c>
      <c r="J48" s="84" t="str">
        <f>IF(G48&gt;=$F$3,G48,"")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METAS!$AY$19</f>
        <v>1060</v>
      </c>
      <c r="C49" s="61">
        <f>ROUNDUP((B49/12)*Config!$C$6,0)</f>
        <v>1060</v>
      </c>
      <c r="D49" s="80">
        <f>ACUMULADO!$AX$22</f>
        <v>1511</v>
      </c>
      <c r="E49" s="81">
        <f t="shared" ref="E49:E56" si="11">E48</f>
        <v>100</v>
      </c>
      <c r="F49" s="90"/>
      <c r="G49" s="82">
        <f t="shared" si="10"/>
        <v>142.55000000000001</v>
      </c>
      <c r="H49" s="83" t="str">
        <f t="shared" ref="H49:H56" si="12">IF(G49&lt;$E$3,G49,"")</f>
        <v/>
      </c>
      <c r="I49" s="83" t="str">
        <f t="shared" ref="I49:I56" si="13">IF(G49&gt;=$E$3,IF(G49&lt;$F$3,G49,""),"")</f>
        <v/>
      </c>
      <c r="J49" s="84">
        <f t="shared" ref="J49:J56" si="14">IF(G49&gt;=$F$3,G49,"")</f>
        <v>142.55000000000001</v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METAS!$AZ$19</f>
        <v>101</v>
      </c>
      <c r="C50" s="61">
        <f>ROUNDUP((B50/12)*Config!$C$6,0)</f>
        <v>101</v>
      </c>
      <c r="D50" s="80">
        <f>ACUMULADO!$AY$22</f>
        <v>110</v>
      </c>
      <c r="E50" s="81">
        <f t="shared" si="11"/>
        <v>100</v>
      </c>
      <c r="F50" s="90"/>
      <c r="G50" s="82">
        <f t="shared" si="10"/>
        <v>108.91</v>
      </c>
      <c r="H50" s="83" t="str">
        <f t="shared" si="12"/>
        <v/>
      </c>
      <c r="I50" s="83" t="str">
        <f t="shared" si="13"/>
        <v/>
      </c>
      <c r="J50" s="84">
        <f t="shared" si="14"/>
        <v>108.91</v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METAS!$BA$19</f>
        <v>182</v>
      </c>
      <c r="C51" s="61">
        <f>ROUNDUP((B51/12)*Config!$C$6,0)</f>
        <v>182</v>
      </c>
      <c r="D51" s="80">
        <f>ACUMULADO!$AZ$22</f>
        <v>137</v>
      </c>
      <c r="E51" s="81">
        <f t="shared" si="11"/>
        <v>100</v>
      </c>
      <c r="F51" s="90"/>
      <c r="G51" s="82">
        <f t="shared" si="10"/>
        <v>75.27</v>
      </c>
      <c r="H51" s="83">
        <f t="shared" si="12"/>
        <v>75.27</v>
      </c>
      <c r="I51" s="83" t="str">
        <f t="shared" si="13"/>
        <v/>
      </c>
      <c r="J51" s="84" t="str">
        <f t="shared" si="14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METAS!$BB$19</f>
        <v>472</v>
      </c>
      <c r="C52" s="61">
        <f>ROUNDUP((B52/12)*Config!$C$6,0)</f>
        <v>472</v>
      </c>
      <c r="D52" s="80">
        <f>ACUMULADO!$BA$22</f>
        <v>343</v>
      </c>
      <c r="E52" s="81">
        <f t="shared" si="11"/>
        <v>100</v>
      </c>
      <c r="F52" s="90"/>
      <c r="G52" s="82">
        <f t="shared" si="10"/>
        <v>72.67</v>
      </c>
      <c r="H52" s="83">
        <f t="shared" si="12"/>
        <v>72.67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METAS!$BC$19</f>
        <v>196</v>
      </c>
      <c r="C53" s="61">
        <f>ROUNDUP((B53/12)*Config!$C$6,0)</f>
        <v>196</v>
      </c>
      <c r="D53" s="80">
        <f>ACUMULADO!$BB$22</f>
        <v>39</v>
      </c>
      <c r="E53" s="81">
        <f t="shared" si="11"/>
        <v>100</v>
      </c>
      <c r="F53" s="90"/>
      <c r="G53" s="82">
        <f t="shared" si="10"/>
        <v>19.899999999999999</v>
      </c>
      <c r="H53" s="83">
        <f t="shared" si="12"/>
        <v>19.899999999999999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METAS!$BD$19</f>
        <v>183</v>
      </c>
      <c r="C54" s="61">
        <f>ROUNDUP((B54/12)*Config!$C$6,0)</f>
        <v>183</v>
      </c>
      <c r="D54" s="80">
        <f>ACUMULADO!$BC$22</f>
        <v>132</v>
      </c>
      <c r="E54" s="81">
        <f t="shared" si="11"/>
        <v>100</v>
      </c>
      <c r="F54" s="90"/>
      <c r="G54" s="82">
        <f t="shared" si="10"/>
        <v>72.13</v>
      </c>
      <c r="H54" s="83">
        <f t="shared" si="12"/>
        <v>72.13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METAS!$BE$19</f>
        <v>117</v>
      </c>
      <c r="C55" s="61">
        <f>ROUNDUP((B55/12)*Config!$C$6,0)</f>
        <v>117</v>
      </c>
      <c r="D55" s="80">
        <f>ACUMULADO!$BD$22</f>
        <v>127</v>
      </c>
      <c r="E55" s="81">
        <f t="shared" si="11"/>
        <v>100</v>
      </c>
      <c r="F55" s="90"/>
      <c r="G55" s="82">
        <f t="shared" si="10"/>
        <v>108.55</v>
      </c>
      <c r="H55" s="83" t="str">
        <f t="shared" si="12"/>
        <v/>
      </c>
      <c r="I55" s="83" t="str">
        <f t="shared" si="13"/>
        <v/>
      </c>
      <c r="J55" s="84">
        <f t="shared" si="14"/>
        <v>108.55</v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METAS!$BF$19</f>
        <v>171</v>
      </c>
      <c r="C56" s="61">
        <f>ROUNDUP((B56/12)*Config!$C$6,0)</f>
        <v>171</v>
      </c>
      <c r="D56" s="80">
        <f>ACUMULADO!$BE$22</f>
        <v>40</v>
      </c>
      <c r="E56" s="81">
        <f t="shared" si="11"/>
        <v>100</v>
      </c>
      <c r="F56" s="90"/>
      <c r="G56" s="82">
        <f t="shared" si="10"/>
        <v>23.39</v>
      </c>
      <c r="H56" s="83">
        <f t="shared" si="12"/>
        <v>23.39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METAS!B20</f>
        <v xml:space="preserve">DOCENTES CAPACITADOS REALIZAN EDUCACIÓN SEXUAL INTEGRAL DESDE LA INSTITUCIÓN EDUCATIVA. 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 xml:space="preserve">DOCENTES CAPACITADOS REALIZAN EDUCACIÓN SEXUAL INTEGRAL DESDE LA INSTITUCIÓN EDUCATIVA. 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661</v>
      </c>
      <c r="E66" s="69" t="s">
        <v>1</v>
      </c>
      <c r="F66" s="71"/>
      <c r="G66" s="72" t="s">
        <v>9</v>
      </c>
      <c r="H66" s="73" t="str">
        <f>"DEFICIENTE &lt; "&amp;$E$3</f>
        <v>DEFICIENTE &lt; 90</v>
      </c>
      <c r="I66" s="73" t="str">
        <f>"PROCESO &gt; "&amp;$E$3&amp;"  -  &lt; "&amp;$F$3</f>
        <v>PROCESO &gt; 90  -  &lt; 100</v>
      </c>
      <c r="J66" s="73" t="str">
        <f>"OPTIMO &gt;= "&amp;$F$3</f>
        <v>OPTIMO &gt;= 100</v>
      </c>
      <c r="T66" s="8"/>
      <c r="V66" s="89" t="str">
        <f>V$1&amp;"  "&amp;V65&amp;"  "&amp;$V$3&amp;"  "&amp;$V$2</f>
        <v>RED. MOYOBAMBA:  DOCENTES CAPACITADOS REALIZAN EDUCACIÓN SEXUAL INTEGRAL DESDE LA INSTITUCIÓN EDUCATIVA.   - POR MICROREDES :   ENERO - DICIEMBRE 2024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205</v>
      </c>
      <c r="C67" s="75">
        <f>SUM(C68:C76)</f>
        <v>205</v>
      </c>
      <c r="D67" s="75">
        <f>SUM(D68:D76)</f>
        <v>289</v>
      </c>
      <c r="E67" s="75">
        <f>Config!$C$9</f>
        <v>100</v>
      </c>
      <c r="F67" s="76"/>
      <c r="G67" s="75">
        <f t="shared" ref="G67:G76" si="15">IFERROR(ROUND(D67*100/B67,2),0)</f>
        <v>140.97999999999999</v>
      </c>
      <c r="H67" s="77" t="str">
        <f>IF(G67&lt;$E$3,G67,"")</f>
        <v/>
      </c>
      <c r="I67" s="77" t="str">
        <f>IF(G67&gt;=$E$3,IF(G67&lt;$F$3,G67,""),"")</f>
        <v/>
      </c>
      <c r="J67" s="75">
        <f>IF(G67&gt;=$F$3,G67,"")</f>
        <v>140.97999999999999</v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METAS!$AW$20</f>
        <v>0</v>
      </c>
      <c r="C68" s="80">
        <f>ROUNDUP((B68/12)*Config!$C$6,0)</f>
        <v>0</v>
      </c>
      <c r="D68" s="80">
        <f>ACUMULADO!$AV$23</f>
        <v>0</v>
      </c>
      <c r="E68" s="81">
        <f>E67</f>
        <v>100</v>
      </c>
      <c r="F68" s="81"/>
      <c r="G68" s="82">
        <f t="shared" si="15"/>
        <v>0</v>
      </c>
      <c r="H68" s="83">
        <f>IF(G68&lt;$E$3,G68,"")</f>
        <v>0</v>
      </c>
      <c r="I68" s="83" t="str">
        <f>IF(G68&gt;=$E$3,IF(G68&lt;$F$3,G68,""),"")</f>
        <v/>
      </c>
      <c r="J68" s="84" t="str">
        <f>IF(G68&gt;=$F$3,G68,"")</f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METAS!$AY$20</f>
        <v>89</v>
      </c>
      <c r="C69" s="61">
        <f>ROUNDUP((B69/12)*Config!$C$6,0)</f>
        <v>89</v>
      </c>
      <c r="D69" s="80">
        <f>ACUMULADO!$AX$23</f>
        <v>95</v>
      </c>
      <c r="E69" s="81">
        <f t="shared" ref="E69:E76" si="16">E68</f>
        <v>100</v>
      </c>
      <c r="F69" s="90"/>
      <c r="G69" s="82">
        <f t="shared" si="15"/>
        <v>106.74</v>
      </c>
      <c r="H69" s="83" t="str">
        <f t="shared" ref="H69:H76" si="17">IF(G69&lt;$E$3,G69,"")</f>
        <v/>
      </c>
      <c r="I69" s="83" t="str">
        <f t="shared" ref="I69:I76" si="18">IF(G69&gt;=$E$3,IF(G69&lt;$F$3,G69,""),"")</f>
        <v/>
      </c>
      <c r="J69" s="84">
        <f t="shared" ref="J69:J76" si="19">IF(G69&gt;=$F$3,G69,"")</f>
        <v>106.74</v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METAS!$AZ$20</f>
        <v>7</v>
      </c>
      <c r="C70" s="61">
        <f>ROUNDUP((B70/12)*Config!$C$6,0)</f>
        <v>7</v>
      </c>
      <c r="D70" s="80">
        <f>ACUMULADO!$AY$23</f>
        <v>28</v>
      </c>
      <c r="E70" s="81">
        <f t="shared" si="16"/>
        <v>100</v>
      </c>
      <c r="F70" s="90"/>
      <c r="G70" s="82">
        <f t="shared" si="15"/>
        <v>400</v>
      </c>
      <c r="H70" s="83" t="str">
        <f t="shared" si="17"/>
        <v/>
      </c>
      <c r="I70" s="83" t="str">
        <f t="shared" si="18"/>
        <v/>
      </c>
      <c r="J70" s="84">
        <f t="shared" si="19"/>
        <v>400</v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METAS!$BA$20</f>
        <v>13</v>
      </c>
      <c r="C71" s="61">
        <f>ROUNDUP((B71/12)*Config!$C$6,0)</f>
        <v>13</v>
      </c>
      <c r="D71" s="80">
        <f>ACUMULADO!$AZ$23</f>
        <v>3</v>
      </c>
      <c r="E71" s="81">
        <f t="shared" si="16"/>
        <v>100</v>
      </c>
      <c r="F71" s="90"/>
      <c r="G71" s="82">
        <f t="shared" si="15"/>
        <v>23.08</v>
      </c>
      <c r="H71" s="83">
        <f t="shared" si="17"/>
        <v>23.08</v>
      </c>
      <c r="I71" s="83" t="str">
        <f t="shared" si="18"/>
        <v/>
      </c>
      <c r="J71" s="84" t="str">
        <f t="shared" si="19"/>
        <v/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METAS!$BB$20</f>
        <v>41</v>
      </c>
      <c r="C72" s="61">
        <f>ROUNDUP((B72/12)*Config!$C$6,0)</f>
        <v>41</v>
      </c>
      <c r="D72" s="80">
        <f>ACUMULADO!$BA$23</f>
        <v>64</v>
      </c>
      <c r="E72" s="81">
        <f t="shared" si="16"/>
        <v>100</v>
      </c>
      <c r="F72" s="90"/>
      <c r="G72" s="82">
        <f t="shared" si="15"/>
        <v>156.1</v>
      </c>
      <c r="H72" s="83" t="str">
        <f t="shared" si="17"/>
        <v/>
      </c>
      <c r="I72" s="83" t="str">
        <f t="shared" si="18"/>
        <v/>
      </c>
      <c r="J72" s="84">
        <f t="shared" si="19"/>
        <v>156.1</v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METAS!$BC$20</f>
        <v>20</v>
      </c>
      <c r="C73" s="61">
        <f>ROUNDUP((B73/12)*Config!$C$6,0)</f>
        <v>20</v>
      </c>
      <c r="D73" s="80">
        <f>ACUMULADO!$BB$23</f>
        <v>6</v>
      </c>
      <c r="E73" s="81">
        <f t="shared" si="16"/>
        <v>100</v>
      </c>
      <c r="F73" s="90"/>
      <c r="G73" s="82">
        <f t="shared" si="15"/>
        <v>30</v>
      </c>
      <c r="H73" s="83">
        <f t="shared" si="17"/>
        <v>30</v>
      </c>
      <c r="I73" s="83" t="str">
        <f t="shared" si="18"/>
        <v/>
      </c>
      <c r="J73" s="84" t="str">
        <f t="shared" si="19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METAS!$BD$20</f>
        <v>15</v>
      </c>
      <c r="C74" s="61">
        <f>ROUNDUP((B74/12)*Config!$C$6,0)</f>
        <v>15</v>
      </c>
      <c r="D74" s="80">
        <f>ACUMULADO!$BC$23</f>
        <v>25</v>
      </c>
      <c r="E74" s="81">
        <f t="shared" si="16"/>
        <v>100</v>
      </c>
      <c r="F74" s="90"/>
      <c r="G74" s="82">
        <f t="shared" si="15"/>
        <v>166.67</v>
      </c>
      <c r="H74" s="83" t="str">
        <f t="shared" si="17"/>
        <v/>
      </c>
      <c r="I74" s="83" t="str">
        <f t="shared" si="18"/>
        <v/>
      </c>
      <c r="J74" s="84">
        <f t="shared" si="19"/>
        <v>166.67</v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METAS!$BE$20</f>
        <v>10</v>
      </c>
      <c r="C75" s="61">
        <f>ROUNDUP((B75/12)*Config!$C$6,0)</f>
        <v>10</v>
      </c>
      <c r="D75" s="80">
        <f>ACUMULADO!$BD$23</f>
        <v>10</v>
      </c>
      <c r="E75" s="81">
        <f t="shared" si="16"/>
        <v>100</v>
      </c>
      <c r="F75" s="90"/>
      <c r="G75" s="82">
        <f t="shared" si="15"/>
        <v>100</v>
      </c>
      <c r="H75" s="83" t="str">
        <f t="shared" si="17"/>
        <v/>
      </c>
      <c r="I75" s="83" t="str">
        <f t="shared" si="18"/>
        <v/>
      </c>
      <c r="J75" s="84">
        <f t="shared" si="19"/>
        <v>100</v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METAS!$BF$20</f>
        <v>10</v>
      </c>
      <c r="C76" s="61">
        <f>ROUNDUP((B76/12)*Config!$C$6,0)</f>
        <v>10</v>
      </c>
      <c r="D76" s="80">
        <f>ACUMULADO!$BE$23</f>
        <v>58</v>
      </c>
      <c r="E76" s="81">
        <f t="shared" si="16"/>
        <v>100</v>
      </c>
      <c r="F76" s="90"/>
      <c r="G76" s="82">
        <f t="shared" si="15"/>
        <v>580</v>
      </c>
      <c r="H76" s="83" t="str">
        <f t="shared" si="17"/>
        <v/>
      </c>
      <c r="I76" s="83" t="str">
        <f t="shared" si="18"/>
        <v/>
      </c>
      <c r="J76" s="84">
        <f t="shared" si="19"/>
        <v>580</v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METAS!B21</f>
        <v>FUNCIONARIOS MUNICIPALES CAPACITADOS GESTIONAN ESPACIOS EDUCATIVOS PARA PROMOVER LA SALUD SEXUAL Y REPRODUCTIVA.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543</v>
      </c>
      <c r="L85"/>
      <c r="M85"/>
      <c r="N85"/>
      <c r="O85"/>
      <c r="P85"/>
      <c r="Q85"/>
      <c r="R85"/>
      <c r="S85"/>
      <c r="U85" s="58"/>
      <c r="V85" s="59" t="str">
        <f>A85</f>
        <v>FUNCIONARIOS MUNICIPALES CAPACITADOS GESTIONAN ESPACIOS EDUCATIVOS PARA PROMOVER LA SALUD SEXUAL Y REPRODUCTIVA.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661</v>
      </c>
      <c r="E86" s="69" t="s">
        <v>1</v>
      </c>
      <c r="F86" s="71"/>
      <c r="G86" s="72" t="s">
        <v>9</v>
      </c>
      <c r="H86" s="73" t="str">
        <f>"DEFICIENTE &lt; "&amp;$E$3</f>
        <v>DEFICIENTE &lt; 90</v>
      </c>
      <c r="I86" s="73" t="str">
        <f>"PROCESO &gt; "&amp;$E$3&amp;"  -  &lt; "&amp;$F$3</f>
        <v>PROCESO &gt; 90  -  &lt; 100</v>
      </c>
      <c r="J86" s="73" t="str">
        <f>"OPTIMO &gt;= "&amp;$F$3</f>
        <v>OPTIMO &gt;= 100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FUNCIONARIOS MUNICIPALES CAPACITADOS GESTIONAN ESPACIOS EDUCATIVOS PARA PROMOVER LA SALUD SEXUAL Y REPRODUCTIVA.  - POR MICROREDES :   ENERO - DICIEMBRE 2024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160</v>
      </c>
      <c r="C87" s="75">
        <f>SUM(C88:C96)</f>
        <v>160</v>
      </c>
      <c r="D87" s="75">
        <f>SUM(D88:D96)</f>
        <v>102</v>
      </c>
      <c r="E87" s="75">
        <f>Config!$C$9</f>
        <v>100</v>
      </c>
      <c r="F87" s="76"/>
      <c r="G87" s="75">
        <f t="shared" ref="G87:G92" si="20">IFERROR(ROUND(D87*100/B87,2),0)</f>
        <v>63.75</v>
      </c>
      <c r="H87" s="77">
        <f>IF(G87&lt;$E$3,G87,"")</f>
        <v>63.75</v>
      </c>
      <c r="I87" s="77" t="str">
        <f>IF(G87&gt;=$E$3,IF(G87&lt;$F$3,G87,""),"")</f>
        <v/>
      </c>
      <c r="J87" s="75" t="str">
        <f t="shared" ref="J87:J96" si="21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METAS!$AW$21</f>
        <v>0</v>
      </c>
      <c r="C88" s="80">
        <f>ROUNDUP((B88/12)*Config!$C$6,0)</f>
        <v>0</v>
      </c>
      <c r="D88" s="80">
        <f>ACUMULADO!$AV$24</f>
        <v>0</v>
      </c>
      <c r="E88" s="81">
        <f>E87</f>
        <v>100</v>
      </c>
      <c r="F88" s="81"/>
      <c r="G88" s="82">
        <f t="shared" si="20"/>
        <v>0</v>
      </c>
      <c r="H88" s="83">
        <f>IF(G88&lt;$E$3,G88,"")</f>
        <v>0</v>
      </c>
      <c r="I88" s="83" t="str">
        <f>IF(G88&gt;=$E$3,IF(G88&lt;$F$3,G88,""),"")</f>
        <v/>
      </c>
      <c r="J88" s="84" t="str">
        <f t="shared" si="21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METAS!$AY$21</f>
        <v>30</v>
      </c>
      <c r="C89" s="61">
        <f>ROUNDUP((B89/12)*Config!$C$6,0)</f>
        <v>30</v>
      </c>
      <c r="D89" s="80">
        <f>ACUMULADO!$AX$24</f>
        <v>90</v>
      </c>
      <c r="E89" s="81">
        <f t="shared" ref="E89:E96" si="22">E88</f>
        <v>100</v>
      </c>
      <c r="F89" s="90"/>
      <c r="G89" s="86">
        <f t="shared" si="20"/>
        <v>300</v>
      </c>
      <c r="H89" s="83" t="str">
        <f t="shared" ref="H89:H96" si="23">IF(G89&lt;$E$3,G89,"")</f>
        <v/>
      </c>
      <c r="I89" s="83" t="str">
        <f t="shared" ref="I89:I96" si="24">IF(G89&gt;=$E$3,IF(G89&lt;$F$3,G89,""),"")</f>
        <v/>
      </c>
      <c r="J89" s="88">
        <f t="shared" si="21"/>
        <v>300</v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METAS!$AZ$21</f>
        <v>0</v>
      </c>
      <c r="C90" s="61">
        <f>ROUNDUP((B90/12)*Config!$C$6,0)</f>
        <v>0</v>
      </c>
      <c r="D90" s="80">
        <f>ACUMULADO!$AY$24</f>
        <v>0</v>
      </c>
      <c r="E90" s="81">
        <f t="shared" si="22"/>
        <v>100</v>
      </c>
      <c r="F90" s="90"/>
      <c r="G90" s="86">
        <f t="shared" si="20"/>
        <v>0</v>
      </c>
      <c r="H90" s="83">
        <f t="shared" si="23"/>
        <v>0</v>
      </c>
      <c r="I90" s="83" t="str">
        <f t="shared" si="24"/>
        <v/>
      </c>
      <c r="J90" s="88" t="str">
        <f t="shared" si="21"/>
        <v/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METAS!$BA$21</f>
        <v>15</v>
      </c>
      <c r="C91" s="61">
        <f>ROUNDUP((B91/12)*Config!$C$6,0)</f>
        <v>15</v>
      </c>
      <c r="D91" s="80">
        <f>ACUMULADO!$AZ$24</f>
        <v>0</v>
      </c>
      <c r="E91" s="81">
        <f t="shared" si="22"/>
        <v>100</v>
      </c>
      <c r="F91" s="90"/>
      <c r="G91" s="86">
        <f t="shared" si="20"/>
        <v>0</v>
      </c>
      <c r="H91" s="83">
        <f t="shared" si="23"/>
        <v>0</v>
      </c>
      <c r="I91" s="83" t="str">
        <f t="shared" si="24"/>
        <v/>
      </c>
      <c r="J91" s="88" t="str">
        <f t="shared" si="21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METAS!$BB$21</f>
        <v>30</v>
      </c>
      <c r="C92" s="61">
        <f>ROUNDUP((B92/12)*Config!$C$6,0)</f>
        <v>30</v>
      </c>
      <c r="D92" s="80">
        <f>ACUMULADO!$BA$24</f>
        <v>0</v>
      </c>
      <c r="E92" s="81">
        <f t="shared" si="22"/>
        <v>100</v>
      </c>
      <c r="F92" s="90"/>
      <c r="G92" s="86">
        <f t="shared" si="20"/>
        <v>0</v>
      </c>
      <c r="H92" s="83">
        <f t="shared" si="23"/>
        <v>0</v>
      </c>
      <c r="I92" s="83" t="str">
        <f t="shared" si="24"/>
        <v/>
      </c>
      <c r="J92" s="88" t="str">
        <f t="shared" si="21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METAS!$BC$21</f>
        <v>30</v>
      </c>
      <c r="C93" s="61">
        <f>ROUNDUP((B93/12)*Config!$C$6,0)</f>
        <v>30</v>
      </c>
      <c r="D93" s="80">
        <f>ACUMULADO!$BB$24</f>
        <v>2</v>
      </c>
      <c r="E93" s="81">
        <f t="shared" si="22"/>
        <v>100</v>
      </c>
      <c r="F93" s="90"/>
      <c r="G93" s="86">
        <f>IFERROR(ROUND(D93*100/B93,2),0)</f>
        <v>6.67</v>
      </c>
      <c r="H93" s="83">
        <f t="shared" si="23"/>
        <v>6.67</v>
      </c>
      <c r="I93" s="83" t="str">
        <f t="shared" si="24"/>
        <v/>
      </c>
      <c r="J93" s="88" t="str">
        <f t="shared" si="21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METAS!$BD$21</f>
        <v>20</v>
      </c>
      <c r="C94" s="61">
        <f>ROUNDUP((B94/12)*Config!$C$6,0)</f>
        <v>20</v>
      </c>
      <c r="D94" s="80">
        <f>ACUMULADO!$BC$24</f>
        <v>0</v>
      </c>
      <c r="E94" s="81">
        <f t="shared" si="22"/>
        <v>100</v>
      </c>
      <c r="F94" s="90"/>
      <c r="G94" s="86">
        <f>IFERROR(ROUND(D94*100/B94,2),0)</f>
        <v>0</v>
      </c>
      <c r="H94" s="83">
        <f t="shared" si="23"/>
        <v>0</v>
      </c>
      <c r="I94" s="83" t="str">
        <f t="shared" si="24"/>
        <v/>
      </c>
      <c r="J94" s="88" t="str">
        <f t="shared" si="21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METAS!$BE$21</f>
        <v>20</v>
      </c>
      <c r="C95" s="61">
        <f>ROUNDUP((B95/12)*Config!$C$6,0)</f>
        <v>20</v>
      </c>
      <c r="D95" s="80">
        <f>ACUMULADO!$BD$24</f>
        <v>10</v>
      </c>
      <c r="E95" s="81">
        <f t="shared" si="22"/>
        <v>100</v>
      </c>
      <c r="F95" s="90"/>
      <c r="G95" s="86">
        <f t="shared" ref="G95:G96" si="25">IFERROR(ROUND(D95*100/B95,2),0)</f>
        <v>50</v>
      </c>
      <c r="H95" s="83">
        <f t="shared" si="23"/>
        <v>50</v>
      </c>
      <c r="I95" s="83" t="str">
        <f t="shared" si="24"/>
        <v/>
      </c>
      <c r="J95" s="88" t="str">
        <f t="shared" si="21"/>
        <v/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METAS!$BF$21</f>
        <v>15</v>
      </c>
      <c r="C96" s="61">
        <f>ROUNDUP((B96/12)*Config!$C$6,0)</f>
        <v>15</v>
      </c>
      <c r="D96" s="80">
        <f>ACUMULADO!$BE$24</f>
        <v>0</v>
      </c>
      <c r="E96" s="81">
        <f t="shared" si="22"/>
        <v>100</v>
      </c>
      <c r="F96" s="90"/>
      <c r="G96" s="86">
        <f t="shared" si="25"/>
        <v>0</v>
      </c>
      <c r="H96" s="83">
        <f t="shared" si="23"/>
        <v>0</v>
      </c>
      <c r="I96" s="83" t="str">
        <f t="shared" si="24"/>
        <v/>
      </c>
      <c r="J96" s="88" t="str">
        <f t="shared" si="21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 t="s">
        <v>676</v>
      </c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FAMILIAS CON NIÑO(AS) MENORES DE 12 MESES Y GESTANTES RECIBEN ACOMPAÑAMIENTO A TRAVÉS DE SESIONES DEMOSTRATIVAS EN PREPARACIÓN DE ALIMENTOS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METAS!B22</f>
        <v>FAMILIAS CON NIÑO(AS) MENORES DE 12 MESES Y GESTANTES RECIBEN ACOMPAÑAMIENTO A TRAVÉS DE SESIONES DEMOSTRATIVAS EN PREPARACIÓN DE ALIMENTOS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508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FAMILIAS CON NIÑO(AS) MENORES DE 12 MESES Y GESTANTES RECIBEN ACOMPAÑAMIENTO A TRAVÉS DE SESIONES DEMOSTRATIVAS EN PREPARACIÓN DE ALIMENTOS  - POR MICROREDES :   ENERO - DICIEMBRE 2024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661</v>
      </c>
      <c r="E107" s="69" t="s">
        <v>1</v>
      </c>
      <c r="F107" s="71"/>
      <c r="G107" s="72" t="s">
        <v>9</v>
      </c>
      <c r="H107" s="73" t="str">
        <f>"DEFICIENTE &lt; "&amp;$E$3</f>
        <v>DEFICIENTE &lt; 90</v>
      </c>
      <c r="I107" s="73" t="str">
        <f>"PROCESO &gt; "&amp;$E$3&amp;"  -  &lt; "&amp;$F$3</f>
        <v>PROCESO &gt; 90  -  &lt; 100</v>
      </c>
      <c r="J107" s="73" t="str">
        <f>"OPTIMO &gt;= "&amp;$F$3</f>
        <v>OPTIMO &gt;= 100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3078</v>
      </c>
      <c r="C108" s="75">
        <f>SUM(C109:C117)</f>
        <v>3078</v>
      </c>
      <c r="D108" s="75">
        <f>SUM(D109:D117)</f>
        <v>2746</v>
      </c>
      <c r="E108" s="75">
        <f>Config!$C$9</f>
        <v>100</v>
      </c>
      <c r="F108" s="76"/>
      <c r="G108" s="75">
        <f t="shared" ref="G108:G113" si="26">IFERROR(ROUND(D108*100/B108,2),0)</f>
        <v>89.21</v>
      </c>
      <c r="H108" s="77">
        <f>IF(G108&lt;$E$3,G108,"")</f>
        <v>89.21</v>
      </c>
      <c r="I108" s="77" t="str">
        <f>IF(G108&gt;=$E$3,IF(G108&lt;$F$3,G108,""),"")</f>
        <v/>
      </c>
      <c r="J108" s="75" t="str">
        <f t="shared" ref="J108:J117" si="27">IF(G108&gt;=$F$3,G108,"")</f>
        <v/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METAS!$AW$22</f>
        <v>0</v>
      </c>
      <c r="C109" s="80">
        <f>ROUNDUP((B109/12)*Config!$C$6,0)</f>
        <v>0</v>
      </c>
      <c r="D109" s="80">
        <f>ACUMULADO!$AV$25</f>
        <v>0</v>
      </c>
      <c r="E109" s="81">
        <f>E108</f>
        <v>100</v>
      </c>
      <c r="F109" s="81"/>
      <c r="G109" s="82">
        <f t="shared" si="26"/>
        <v>0</v>
      </c>
      <c r="H109" s="83">
        <f>IF(G109&lt;$E$3,G109,"")</f>
        <v>0</v>
      </c>
      <c r="I109" s="83" t="str">
        <f>IF(G109&gt;=$E$3,IF(G109&lt;$F$3,G109,""),"")</f>
        <v/>
      </c>
      <c r="J109" s="84" t="str">
        <f t="shared" si="27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METAS!$AY$22</f>
        <v>1223</v>
      </c>
      <c r="C110" s="61">
        <f>ROUNDUP((B110/12)*Config!$C$6,0)</f>
        <v>1223</v>
      </c>
      <c r="D110" s="80">
        <f>ACUMULADO!$AX$25</f>
        <v>1198</v>
      </c>
      <c r="E110" s="81">
        <f t="shared" ref="E110:E117" si="28">E109</f>
        <v>100</v>
      </c>
      <c r="F110" s="90"/>
      <c r="G110" s="86">
        <f t="shared" si="26"/>
        <v>97.96</v>
      </c>
      <c r="H110" s="83" t="str">
        <f t="shared" ref="H110:H117" si="29">IF(G110&lt;$E$3,G110,"")</f>
        <v/>
      </c>
      <c r="I110" s="83">
        <f t="shared" ref="I110:I117" si="30">IF(G110&gt;=$E$3,IF(G110&lt;$F$3,G110,""),"")</f>
        <v>97.96</v>
      </c>
      <c r="J110" s="88" t="str">
        <f t="shared" si="27"/>
        <v/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METAS!$AZ$22</f>
        <v>136</v>
      </c>
      <c r="C111" s="61">
        <f>ROUNDUP((B111/12)*Config!$C$6,0)</f>
        <v>136</v>
      </c>
      <c r="D111" s="80">
        <f>ACUMULADO!$AY$25</f>
        <v>114</v>
      </c>
      <c r="E111" s="81">
        <f t="shared" si="28"/>
        <v>100</v>
      </c>
      <c r="F111" s="90"/>
      <c r="G111" s="86">
        <f t="shared" si="26"/>
        <v>83.82</v>
      </c>
      <c r="H111" s="83">
        <f t="shared" si="29"/>
        <v>83.82</v>
      </c>
      <c r="I111" s="83" t="str">
        <f t="shared" si="30"/>
        <v/>
      </c>
      <c r="J111" s="88" t="str">
        <f t="shared" si="27"/>
        <v/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METAS!$BA$22</f>
        <v>229</v>
      </c>
      <c r="C112" s="61">
        <f>ROUNDUP((B112/12)*Config!$C$6,0)</f>
        <v>229</v>
      </c>
      <c r="D112" s="80">
        <f>ACUMULADO!$AZ$25</f>
        <v>181</v>
      </c>
      <c r="E112" s="81">
        <f t="shared" si="28"/>
        <v>100</v>
      </c>
      <c r="F112" s="90"/>
      <c r="G112" s="86">
        <f t="shared" si="26"/>
        <v>79.040000000000006</v>
      </c>
      <c r="H112" s="83">
        <f t="shared" si="29"/>
        <v>79.040000000000006</v>
      </c>
      <c r="I112" s="83" t="str">
        <f t="shared" si="30"/>
        <v/>
      </c>
      <c r="J112" s="88" t="str">
        <f t="shared" si="27"/>
        <v/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METAS!$BB$22</f>
        <v>654</v>
      </c>
      <c r="C113" s="61">
        <f>ROUNDUP((B113/12)*Config!$C$6,0)</f>
        <v>654</v>
      </c>
      <c r="D113" s="80">
        <f>ACUMULADO!$BA$25</f>
        <v>474</v>
      </c>
      <c r="E113" s="81">
        <f t="shared" si="28"/>
        <v>100</v>
      </c>
      <c r="F113" s="90"/>
      <c r="G113" s="86">
        <f t="shared" si="26"/>
        <v>72.48</v>
      </c>
      <c r="H113" s="83">
        <f t="shared" si="29"/>
        <v>72.48</v>
      </c>
      <c r="I113" s="83" t="str">
        <f t="shared" si="30"/>
        <v/>
      </c>
      <c r="J113" s="88" t="str">
        <f t="shared" si="27"/>
        <v/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METAS!$BC$22</f>
        <v>263</v>
      </c>
      <c r="C114" s="61">
        <f>ROUNDUP((B114/12)*Config!$C$6,0)</f>
        <v>263</v>
      </c>
      <c r="D114" s="80">
        <f>ACUMULADO!$BB$25</f>
        <v>236</v>
      </c>
      <c r="E114" s="81">
        <f t="shared" si="28"/>
        <v>100</v>
      </c>
      <c r="F114" s="90"/>
      <c r="G114" s="86">
        <f>IFERROR(ROUND(D114*100/B114,2),0)</f>
        <v>89.73</v>
      </c>
      <c r="H114" s="83">
        <f t="shared" si="29"/>
        <v>89.73</v>
      </c>
      <c r="I114" s="83" t="str">
        <f t="shared" si="30"/>
        <v/>
      </c>
      <c r="J114" s="88" t="str">
        <f t="shared" si="27"/>
        <v/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METAS!$BD$22</f>
        <v>215</v>
      </c>
      <c r="C115" s="61">
        <f>ROUNDUP((B115/12)*Config!$C$6,0)</f>
        <v>215</v>
      </c>
      <c r="D115" s="80">
        <f>ACUMULADO!$BC$25</f>
        <v>213</v>
      </c>
      <c r="E115" s="81">
        <f t="shared" si="28"/>
        <v>100</v>
      </c>
      <c r="F115" s="90"/>
      <c r="G115" s="86">
        <f>IFERROR(ROUND(D115*100/B115,2),0)</f>
        <v>99.07</v>
      </c>
      <c r="H115" s="83" t="str">
        <f t="shared" si="29"/>
        <v/>
      </c>
      <c r="I115" s="83">
        <f t="shared" si="30"/>
        <v>99.07</v>
      </c>
      <c r="J115" s="88" t="str">
        <f t="shared" si="27"/>
        <v/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METAS!$BE$22</f>
        <v>162</v>
      </c>
      <c r="C116" s="61">
        <f>ROUNDUP((B116/12)*Config!$C$6,0)</f>
        <v>162</v>
      </c>
      <c r="D116" s="80">
        <f>ACUMULADO!$BD$25</f>
        <v>143</v>
      </c>
      <c r="E116" s="81">
        <f t="shared" si="28"/>
        <v>100</v>
      </c>
      <c r="F116" s="90"/>
      <c r="G116" s="86">
        <f t="shared" ref="G116:G117" si="31">IFERROR(ROUND(D116*100/B116,2),0)</f>
        <v>88.27</v>
      </c>
      <c r="H116" s="83">
        <f t="shared" si="29"/>
        <v>88.27</v>
      </c>
      <c r="I116" s="83" t="str">
        <f t="shared" si="30"/>
        <v/>
      </c>
      <c r="J116" s="88" t="str">
        <f t="shared" si="27"/>
        <v/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METAS!$BF$22</f>
        <v>196</v>
      </c>
      <c r="C117" s="61">
        <f>ROUNDUP((B117/12)*Config!$C$6,0)</f>
        <v>196</v>
      </c>
      <c r="D117" s="80">
        <f>ACUMULADO!$BE$25</f>
        <v>187</v>
      </c>
      <c r="E117" s="81">
        <f t="shared" si="28"/>
        <v>100</v>
      </c>
      <c r="F117" s="90"/>
      <c r="G117" s="86">
        <f t="shared" si="31"/>
        <v>95.41</v>
      </c>
      <c r="H117" s="83" t="str">
        <f t="shared" si="29"/>
        <v/>
      </c>
      <c r="I117" s="83">
        <f t="shared" si="30"/>
        <v>95.41</v>
      </c>
      <c r="J117" s="88" t="str">
        <f t="shared" si="27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 xml:space="preserve">FAMILIAS CON NIÑOS MENORES DE 12 MESES RECIBEN ACOMPAÑAMIENTO A  TRAVÉS DE LA CONSEJERIA </v>
      </c>
      <c r="W126" s="60"/>
    </row>
    <row r="127" spans="1:527" ht="18" customHeight="1" x14ac:dyDescent="0.25">
      <c r="A127" s="66" t="str">
        <f>METAS!B23</f>
        <v xml:space="preserve">FAMILIAS CON NIÑOS MENORES DE 12 MESES RECIBEN ACOMPAÑAMIENTO A  TRAVÉS DE LA CONSEJERIA </v>
      </c>
      <c r="I127" s="65"/>
      <c r="J127" s="65"/>
      <c r="K127" t="s">
        <v>508</v>
      </c>
      <c r="T127" s="8"/>
      <c r="V127" s="89" t="str">
        <f>$V$1&amp;"  "&amp;V126&amp;"  "&amp;$V$3&amp;"  "&amp;$V$2</f>
        <v>RED. MOYOBAMBA:  FAMILIAS CON NIÑOS MENORES DE 12 MESES RECIBEN ACOMPAÑAMIENTO A  TRAVÉS DE LA CONSEJERIA   - POR MICROREDES :   ENERO - DICIEMBRE 2024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661</v>
      </c>
      <c r="E128" s="69" t="s">
        <v>1</v>
      </c>
      <c r="F128" s="71"/>
      <c r="G128" s="72" t="s">
        <v>9</v>
      </c>
      <c r="H128" s="73" t="str">
        <f>"DEFICIENTE &lt; "&amp;$E$3</f>
        <v>DEFICIENTE &lt; 90</v>
      </c>
      <c r="I128" s="73" t="str">
        <f>"PROCESO &gt; "&amp;$E$3&amp;"  -  &lt; "&amp;$F$3</f>
        <v>PROCESO &gt; 90  -  &lt; 100</v>
      </c>
      <c r="J128" s="73" t="str">
        <f>"OPTIMO &gt;= "&amp;$F$3</f>
        <v>OPTIMO &gt;= 100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1113</v>
      </c>
      <c r="C129" s="75">
        <f>SUM(C130:C138)</f>
        <v>1113</v>
      </c>
      <c r="D129" s="75">
        <f>SUM(D130:D138)</f>
        <v>759</v>
      </c>
      <c r="E129" s="75">
        <f>Config!$C$9</f>
        <v>100</v>
      </c>
      <c r="F129" s="76"/>
      <c r="G129" s="75">
        <f t="shared" ref="G129:G134" si="32">IFERROR(ROUND(D129*100/B129,2),0)</f>
        <v>68.19</v>
      </c>
      <c r="H129" s="77">
        <f>IF(G129&lt;$E$3,G129,"")</f>
        <v>68.19</v>
      </c>
      <c r="I129" s="77" t="str">
        <f>IF(G129&gt;=$E$3,IF(G129&lt;$F$3,G129,""),"")</f>
        <v/>
      </c>
      <c r="J129" s="75" t="str">
        <f t="shared" ref="J129:J138" si="33">IF(G129&gt;=$F$3,G129,"")</f>
        <v/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METAS!$AW$23</f>
        <v>0</v>
      </c>
      <c r="C130" s="80">
        <f>ROUNDUP((B130/12)*Config!$C$6,0)</f>
        <v>0</v>
      </c>
      <c r="D130" s="80">
        <f>ACUMULADO!$AV$26</f>
        <v>0</v>
      </c>
      <c r="E130" s="81">
        <f>E129</f>
        <v>100</v>
      </c>
      <c r="F130" s="81"/>
      <c r="G130" s="82">
        <f t="shared" si="32"/>
        <v>0</v>
      </c>
      <c r="H130" s="83">
        <f>IF(G130&lt;$E$3,G130,"")</f>
        <v>0</v>
      </c>
      <c r="I130" s="83" t="str">
        <f>IF(G130&gt;=$E$3,IF(G130&lt;$F$3,G130,""),"")</f>
        <v/>
      </c>
      <c r="J130" s="84" t="str">
        <f t="shared" si="33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METAS!$AY$23</f>
        <v>439</v>
      </c>
      <c r="C131" s="61">
        <f>ROUNDUP((B131/12)*Config!$C$6,0)</f>
        <v>439</v>
      </c>
      <c r="D131" s="80">
        <f>ACUMULADO!$AX$26</f>
        <v>429</v>
      </c>
      <c r="E131" s="81">
        <f t="shared" ref="E131:E138" si="34">E130</f>
        <v>100</v>
      </c>
      <c r="F131" s="90"/>
      <c r="G131" s="86">
        <f t="shared" si="32"/>
        <v>97.72</v>
      </c>
      <c r="H131" s="83" t="str">
        <f t="shared" ref="H131:H138" si="35">IF(G131&lt;$E$3,G131,"")</f>
        <v/>
      </c>
      <c r="I131" s="83">
        <f t="shared" ref="I131:I138" si="36">IF(G131&gt;=$E$3,IF(G131&lt;$F$3,G131,""),"")</f>
        <v>97.72</v>
      </c>
      <c r="J131" s="88" t="str">
        <f t="shared" si="33"/>
        <v/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METAS!$AZ$23</f>
        <v>50</v>
      </c>
      <c r="C132" s="61">
        <f>ROUNDUP((B132/12)*Config!$C$6,0)</f>
        <v>50</v>
      </c>
      <c r="D132" s="80">
        <f>ACUMULADO!$AY$26</f>
        <v>46</v>
      </c>
      <c r="E132" s="81">
        <f t="shared" si="34"/>
        <v>100</v>
      </c>
      <c r="F132" s="90"/>
      <c r="G132" s="86">
        <f t="shared" si="32"/>
        <v>92</v>
      </c>
      <c r="H132" s="83" t="str">
        <f t="shared" si="35"/>
        <v/>
      </c>
      <c r="I132" s="83">
        <f t="shared" si="36"/>
        <v>92</v>
      </c>
      <c r="J132" s="88" t="str">
        <f t="shared" si="33"/>
        <v/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METAS!$BA$23</f>
        <v>82</v>
      </c>
      <c r="C133" s="61">
        <f>ROUNDUP((B133/12)*Config!$C$6,0)</f>
        <v>82</v>
      </c>
      <c r="D133" s="80">
        <f>ACUMULADO!$AZ$26</f>
        <v>21</v>
      </c>
      <c r="E133" s="81">
        <f t="shared" si="34"/>
        <v>100</v>
      </c>
      <c r="F133" s="90"/>
      <c r="G133" s="86">
        <f t="shared" si="32"/>
        <v>25.61</v>
      </c>
      <c r="H133" s="83">
        <f t="shared" si="35"/>
        <v>25.61</v>
      </c>
      <c r="I133" s="83" t="str">
        <f t="shared" si="36"/>
        <v/>
      </c>
      <c r="J133" s="88" t="str">
        <f t="shared" si="33"/>
        <v/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METAS!$BB$23</f>
        <v>240</v>
      </c>
      <c r="C134" s="61">
        <f>ROUNDUP((B134/12)*Config!$C$6,0)</f>
        <v>240</v>
      </c>
      <c r="D134" s="80">
        <f>ACUMULADO!$BA$26</f>
        <v>83</v>
      </c>
      <c r="E134" s="81">
        <f t="shared" si="34"/>
        <v>100</v>
      </c>
      <c r="F134" s="90"/>
      <c r="G134" s="86">
        <f t="shared" si="32"/>
        <v>34.58</v>
      </c>
      <c r="H134" s="83">
        <f t="shared" si="35"/>
        <v>34.58</v>
      </c>
      <c r="I134" s="83" t="str">
        <f t="shared" si="36"/>
        <v/>
      </c>
      <c r="J134" s="88" t="str">
        <f t="shared" si="33"/>
        <v/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METAS!$BC$23</f>
        <v>98</v>
      </c>
      <c r="C135" s="61">
        <f>ROUNDUP((B135/12)*Config!$C$6,0)</f>
        <v>98</v>
      </c>
      <c r="D135" s="80">
        <f>ACUMULADO!$BB$26</f>
        <v>49</v>
      </c>
      <c r="E135" s="81">
        <f t="shared" si="34"/>
        <v>100</v>
      </c>
      <c r="F135" s="90"/>
      <c r="G135" s="86">
        <f>IFERROR(ROUND(D135*100/B135,2),0)</f>
        <v>50</v>
      </c>
      <c r="H135" s="83">
        <f t="shared" si="35"/>
        <v>50</v>
      </c>
      <c r="I135" s="83" t="str">
        <f t="shared" si="36"/>
        <v/>
      </c>
      <c r="J135" s="88" t="str">
        <f t="shared" si="33"/>
        <v/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METAS!$BD$23</f>
        <v>75</v>
      </c>
      <c r="C136" s="61">
        <f>ROUNDUP((B136/12)*Config!$C$6,0)</f>
        <v>75</v>
      </c>
      <c r="D136" s="80">
        <f>ACUMULADO!$BC$26</f>
        <v>46</v>
      </c>
      <c r="E136" s="81">
        <f t="shared" si="34"/>
        <v>100</v>
      </c>
      <c r="F136" s="90"/>
      <c r="G136" s="86">
        <f>IFERROR(ROUND(D136*100/B136,2),0)</f>
        <v>61.33</v>
      </c>
      <c r="H136" s="83">
        <f t="shared" si="35"/>
        <v>61.33</v>
      </c>
      <c r="I136" s="83" t="str">
        <f t="shared" si="36"/>
        <v/>
      </c>
      <c r="J136" s="88" t="str">
        <f t="shared" si="33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METAS!$BE$23</f>
        <v>58</v>
      </c>
      <c r="C137" s="61">
        <f>ROUNDUP((B137/12)*Config!$C$6,0)</f>
        <v>58</v>
      </c>
      <c r="D137" s="80">
        <f>ACUMULADO!$BD$26</f>
        <v>64</v>
      </c>
      <c r="E137" s="81">
        <f t="shared" si="34"/>
        <v>100</v>
      </c>
      <c r="F137" s="90"/>
      <c r="G137" s="86">
        <f t="shared" ref="G137:G138" si="37">IFERROR(ROUND(D137*100/B137,2),0)</f>
        <v>110.34</v>
      </c>
      <c r="H137" s="83" t="str">
        <f t="shared" si="35"/>
        <v/>
      </c>
      <c r="I137" s="83" t="str">
        <f t="shared" si="36"/>
        <v/>
      </c>
      <c r="J137" s="88">
        <f t="shared" si="33"/>
        <v>110.34</v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METAS!$BF$23</f>
        <v>71</v>
      </c>
      <c r="C138" s="61">
        <f>ROUNDUP((B138/12)*Config!$C$6,0)</f>
        <v>71</v>
      </c>
      <c r="D138" s="80">
        <f>ACUMULADO!$BE$26</f>
        <v>21</v>
      </c>
      <c r="E138" s="81">
        <f t="shared" si="34"/>
        <v>100</v>
      </c>
      <c r="F138" s="90"/>
      <c r="G138" s="86">
        <f t="shared" si="37"/>
        <v>29.58</v>
      </c>
      <c r="H138" s="83">
        <f t="shared" si="35"/>
        <v>29.58</v>
      </c>
      <c r="I138" s="83" t="str">
        <f t="shared" si="36"/>
        <v/>
      </c>
      <c r="J138" s="88" t="str">
        <f t="shared" si="33"/>
        <v/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METAS!B24</f>
        <v xml:space="preserve">FAMILIAS CON NIÑOS (AS) MENORES DE 12 MESES Y GESTANTES RECIBEN ACOMPAÑAMIENTO A TRAVÉS DE GRUPOS DE APOYO COMUNAL </v>
      </c>
      <c r="I147" s="65"/>
      <c r="J147" s="65"/>
      <c r="K147" t="s">
        <v>543</v>
      </c>
      <c r="T147" s="8"/>
      <c r="V147" s="59" t="str">
        <f>A147</f>
        <v xml:space="preserve">FAMILIAS CON NIÑOS (AS) MENORES DE 12 MESES Y GESTANTES RECIBEN ACOMPAÑAMIENTO A TRAVÉS DE GRUPOS DE APOYO COMUNAL 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661</v>
      </c>
      <c r="E148" s="69" t="s">
        <v>1</v>
      </c>
      <c r="F148" s="71"/>
      <c r="G148" s="72" t="s">
        <v>9</v>
      </c>
      <c r="H148" s="73" t="str">
        <f>"DEFICIENTE &lt; "&amp;$E$3</f>
        <v>DEFICIENTE &lt; 90</v>
      </c>
      <c r="I148" s="73" t="str">
        <f>"PROCESO &gt; "&amp;$E$3&amp;"  -  &lt; "&amp;$F$3</f>
        <v>PROCESO &gt; 90  -  &lt; 100</v>
      </c>
      <c r="J148" s="73" t="str">
        <f>"OPTIMO &gt;= "&amp;$F$3</f>
        <v>OPTIMO &gt;= 100</v>
      </c>
      <c r="T148" s="8"/>
      <c r="V148" s="89" t="str">
        <f>$V$1&amp;"  "&amp;V147&amp;"  "&amp;$V$3&amp;"  "&amp;$V$2</f>
        <v>RED. MOYOBAMBA:  FAMILIAS CON NIÑOS (AS) MENORES DE 12 MESES Y GESTANTES RECIBEN ACOMPAÑAMIENTO A TRAVÉS DE GRUPOS DE APOYO COMUNAL   - POR MICROREDES :   ENERO - DICIEMBRE 2024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1898</v>
      </c>
      <c r="C149" s="75">
        <f>SUM(C150:C158)</f>
        <v>1898</v>
      </c>
      <c r="D149" s="75">
        <f>SUM(D150:D158)</f>
        <v>759</v>
      </c>
      <c r="E149" s="75">
        <f>Config!$C$9</f>
        <v>100</v>
      </c>
      <c r="F149" s="76"/>
      <c r="G149" s="75">
        <f t="shared" ref="G149:G158" si="38">IFERROR(ROUND(D149*100/B149,2),0)</f>
        <v>39.99</v>
      </c>
      <c r="H149" s="77">
        <f>IF(G149&lt;$E$3,G149,"")</f>
        <v>39.99</v>
      </c>
      <c r="I149" s="77" t="str">
        <f>IF(G149&gt;=$E$3,IF(G149&lt;$F$3,G149,""),"")</f>
        <v/>
      </c>
      <c r="J149" s="75" t="str">
        <f t="shared" ref="J149:J158" si="39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METAS!$AW$24</f>
        <v>0</v>
      </c>
      <c r="C150" s="80">
        <f>ROUNDUP((B150/12)*Config!$C$6,0)</f>
        <v>0</v>
      </c>
      <c r="D150" s="80">
        <f>ACUMULADO!$AV$27</f>
        <v>0</v>
      </c>
      <c r="E150" s="81">
        <f>E149</f>
        <v>100</v>
      </c>
      <c r="F150" s="81"/>
      <c r="G150" s="82">
        <f t="shared" si="38"/>
        <v>0</v>
      </c>
      <c r="H150" s="83">
        <f>IF(G150&lt;$E$3,G150,"")</f>
        <v>0</v>
      </c>
      <c r="I150" s="83" t="str">
        <f>IF(G150&gt;=$E$3,IF(G150&lt;$F$3,G150,""),"")</f>
        <v/>
      </c>
      <c r="J150" s="84" t="str">
        <f t="shared" si="39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METAS!$AY$24</f>
        <v>758</v>
      </c>
      <c r="C151" s="61">
        <f>ROUNDUP((B151/12)*Config!$C$6,0)</f>
        <v>758</v>
      </c>
      <c r="D151" s="80">
        <f>ACUMULADO!$AX$27</f>
        <v>615</v>
      </c>
      <c r="E151" s="81">
        <f t="shared" ref="E151:E158" si="40">E150</f>
        <v>100</v>
      </c>
      <c r="F151" s="90"/>
      <c r="G151" s="86">
        <f t="shared" si="38"/>
        <v>81.13</v>
      </c>
      <c r="H151" s="83">
        <f t="shared" ref="H151:H158" si="41">IF(G151&lt;$E$3,G151,"")</f>
        <v>81.13</v>
      </c>
      <c r="I151" s="83" t="str">
        <f t="shared" ref="I151:I158" si="42">IF(G151&gt;=$E$3,IF(G151&lt;$F$3,G151,""),"")</f>
        <v/>
      </c>
      <c r="J151" s="88" t="str">
        <f t="shared" si="39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METAS!$AZ$24</f>
        <v>82</v>
      </c>
      <c r="C152" s="61">
        <f>ROUNDUP((B152/12)*Config!$C$6,0)</f>
        <v>82</v>
      </c>
      <c r="D152" s="80">
        <f>ACUMULADO!$AY$27</f>
        <v>48</v>
      </c>
      <c r="E152" s="81">
        <f t="shared" si="40"/>
        <v>100</v>
      </c>
      <c r="F152" s="90"/>
      <c r="G152" s="86">
        <f t="shared" si="38"/>
        <v>58.54</v>
      </c>
      <c r="H152" s="83">
        <f t="shared" si="41"/>
        <v>58.54</v>
      </c>
      <c r="I152" s="83" t="str">
        <f t="shared" si="42"/>
        <v/>
      </c>
      <c r="J152" s="88" t="str">
        <f t="shared" si="39"/>
        <v/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METAS!$BA$24</f>
        <v>140</v>
      </c>
      <c r="C153" s="61">
        <f>ROUNDUP((B153/12)*Config!$C$6,0)</f>
        <v>140</v>
      </c>
      <c r="D153" s="80">
        <f>ACUMULADO!$AZ$27</f>
        <v>0</v>
      </c>
      <c r="E153" s="81">
        <f t="shared" si="40"/>
        <v>100</v>
      </c>
      <c r="F153" s="90"/>
      <c r="G153" s="86">
        <f>IFERROR(ROUND(D153*100/B153,2),0)</f>
        <v>0</v>
      </c>
      <c r="H153" s="83">
        <f t="shared" si="41"/>
        <v>0</v>
      </c>
      <c r="I153" s="83" t="str">
        <f t="shared" si="42"/>
        <v/>
      </c>
      <c r="J153" s="88" t="str">
        <f t="shared" si="39"/>
        <v/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METAS!$BB$24</f>
        <v>402</v>
      </c>
      <c r="C154" s="61">
        <f>ROUNDUP((B154/12)*Config!$C$6,0)</f>
        <v>402</v>
      </c>
      <c r="D154" s="80">
        <f>ACUMULADO!$BA$27</f>
        <v>0</v>
      </c>
      <c r="E154" s="81">
        <f t="shared" si="40"/>
        <v>100</v>
      </c>
      <c r="F154" s="90"/>
      <c r="G154" s="86">
        <f t="shared" si="38"/>
        <v>0</v>
      </c>
      <c r="H154" s="83">
        <f t="shared" si="41"/>
        <v>0</v>
      </c>
      <c r="I154" s="83" t="str">
        <f t="shared" si="42"/>
        <v/>
      </c>
      <c r="J154" s="88" t="str">
        <f t="shared" si="39"/>
        <v/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METAS!$BC$24</f>
        <v>161</v>
      </c>
      <c r="C155" s="61">
        <f>ROUNDUP((B155/12)*Config!$C$6,0)</f>
        <v>161</v>
      </c>
      <c r="D155" s="80">
        <f>ACUMULADO!$BB$27</f>
        <v>13</v>
      </c>
      <c r="E155" s="81">
        <f t="shared" si="40"/>
        <v>100</v>
      </c>
      <c r="F155" s="90"/>
      <c r="G155" s="86">
        <f>IFERROR(ROUND(D155*100/B155,2),0)</f>
        <v>8.07</v>
      </c>
      <c r="H155" s="83">
        <f t="shared" si="41"/>
        <v>8.07</v>
      </c>
      <c r="I155" s="83" t="str">
        <f t="shared" si="42"/>
        <v/>
      </c>
      <c r="J155" s="88" t="str">
        <f t="shared" si="39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METAS!$BD$24</f>
        <v>133</v>
      </c>
      <c r="C156" s="61">
        <f>ROUNDUP((B156/12)*Config!$C$6,0)</f>
        <v>133</v>
      </c>
      <c r="D156" s="80">
        <f>ACUMULADO!$BC$27</f>
        <v>0</v>
      </c>
      <c r="E156" s="81">
        <f t="shared" si="40"/>
        <v>100</v>
      </c>
      <c r="F156" s="90"/>
      <c r="G156" s="86">
        <f>IFERROR(ROUND(D156*100/B156,2),0)</f>
        <v>0</v>
      </c>
      <c r="H156" s="83">
        <f t="shared" si="41"/>
        <v>0</v>
      </c>
      <c r="I156" s="83" t="str">
        <f t="shared" si="42"/>
        <v/>
      </c>
      <c r="J156" s="88" t="str">
        <f t="shared" si="39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METAS!$BE$24</f>
        <v>101</v>
      </c>
      <c r="C157" s="61">
        <f>ROUNDUP((B157/12)*Config!$C$6,0)</f>
        <v>101</v>
      </c>
      <c r="D157" s="80">
        <f>ACUMULADO!$BD$27</f>
        <v>83</v>
      </c>
      <c r="E157" s="81">
        <f t="shared" si="40"/>
        <v>100</v>
      </c>
      <c r="F157" s="90"/>
      <c r="G157" s="86">
        <f t="shared" si="38"/>
        <v>82.18</v>
      </c>
      <c r="H157" s="83">
        <f t="shared" si="41"/>
        <v>82.18</v>
      </c>
      <c r="I157" s="83" t="str">
        <f t="shared" si="42"/>
        <v/>
      </c>
      <c r="J157" s="88" t="str">
        <f t="shared" si="39"/>
        <v/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METAS!$BF$24</f>
        <v>121</v>
      </c>
      <c r="C158" s="61">
        <f>ROUNDUP((B158/12)*Config!$C$6,0)</f>
        <v>121</v>
      </c>
      <c r="D158" s="80">
        <f>ACUMULADO!$BE$27</f>
        <v>0</v>
      </c>
      <c r="E158" s="81">
        <f t="shared" si="40"/>
        <v>100</v>
      </c>
      <c r="F158" s="90"/>
      <c r="G158" s="86">
        <f t="shared" si="38"/>
        <v>0</v>
      </c>
      <c r="H158" s="83">
        <f t="shared" si="41"/>
        <v>0</v>
      </c>
      <c r="I158" s="83" t="str">
        <f t="shared" si="42"/>
        <v/>
      </c>
      <c r="J158" s="88" t="str">
        <f t="shared" si="39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customHeight="1" x14ac:dyDescent="0.25">
      <c r="A164" s="91"/>
      <c r="B164" s="65"/>
      <c r="C164" s="63"/>
      <c r="D164" s="65"/>
      <c r="E164" s="65"/>
      <c r="F164" s="65"/>
      <c r="G164" s="65"/>
      <c r="H164" s="371"/>
      <c r="I164" s="371"/>
      <c r="J164" s="371"/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customHeight="1" x14ac:dyDescent="0.25">
      <c r="A165" s="91"/>
      <c r="B165" s="65"/>
      <c r="C165" s="63"/>
      <c r="D165" s="65"/>
      <c r="E165" s="65"/>
      <c r="F165" s="65"/>
      <c r="G165" s="65"/>
      <c r="H165" s="372"/>
      <c r="I165" s="372"/>
      <c r="J165" s="372"/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customHeight="1" x14ac:dyDescent="0.25">
      <c r="A166" s="4"/>
      <c r="B166" s="96"/>
      <c r="C166" s="95"/>
      <c r="D166" s="96"/>
      <c r="E166" s="96"/>
      <c r="F166" s="97"/>
      <c r="G166" s="65"/>
      <c r="H166" s="372"/>
      <c r="I166" s="372"/>
      <c r="J166" s="372"/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customHeight="1" x14ac:dyDescent="0.25">
      <c r="A167" s="66" t="str">
        <f>METAS!B25</f>
        <v>COMITÉS MULTISECTORIALES CAPACITADOS PARA LA PROMOCIÓN DEL CUIDADO INFANTIL, LACTANCIA  MATERNA EXCLUSIVA Y LA ADECUADA ALIMENTACIÓN Y PROTECCIÓN DEL MENOR DE 36 MESES EN SU DISTRITO.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543</v>
      </c>
      <c r="L167"/>
      <c r="M167"/>
      <c r="N167"/>
      <c r="O167"/>
      <c r="P167"/>
      <c r="Q167"/>
      <c r="R167"/>
      <c r="S167"/>
      <c r="U167" s="58"/>
      <c r="V167" s="59" t="str">
        <f>A167</f>
        <v>COMITÉS MULTISECTORIALES CAPACITADOS PARA LA PROMOCIÓN DEL CUIDADO INFANTIL, LACTANCIA  MATERNA EXCLUSIVA Y LA ADECUADA ALIMENTACIÓN Y PROTECCIÓN DEL MENOR DE 36 MESES EN SU DISTRITO.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customHeight="1" x14ac:dyDescent="0.25">
      <c r="A168" s="68" t="s">
        <v>2</v>
      </c>
      <c r="B168" s="69" t="s">
        <v>87</v>
      </c>
      <c r="C168" s="70" t="s">
        <v>69</v>
      </c>
      <c r="D168" s="69" t="s">
        <v>661</v>
      </c>
      <c r="E168" s="69" t="s">
        <v>1</v>
      </c>
      <c r="F168" s="71"/>
      <c r="G168" s="72" t="s">
        <v>9</v>
      </c>
      <c r="H168" s="73" t="str">
        <f>"DEFICIENTE &lt; "&amp;$E$3</f>
        <v>DEFICIENTE &lt; 90</v>
      </c>
      <c r="I168" s="73" t="str">
        <f>"PROCESO &gt; "&amp;$E$3&amp;"  -  &lt; "&amp;$F$3</f>
        <v>PROCESO &gt; 90  -  &lt; 100</v>
      </c>
      <c r="J168" s="73" t="str">
        <f>"OPTIMO &gt;= "&amp;$F$3</f>
        <v>OPTIMO &gt;= 100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COMITÉS MULTISECTORIALES CAPACITADOS PARA LA PROMOCIÓN DEL CUIDADO INFANTIL, LACTANCIA  MATERNA EXCLUSIVA Y LA ADECUADA ALIMENTACIÓN Y PROTECCIÓN DEL MENOR DE 36 MESES EN SU DISTRITO.  - POR MICROREDES :   ENERO - DICIEMBRE 2024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customHeight="1" thickBot="1" x14ac:dyDescent="0.3">
      <c r="A169" s="74" t="str">
        <f>Config!$B$15</f>
        <v>RED</v>
      </c>
      <c r="B169" s="75">
        <f>SUM(B170:B178)</f>
        <v>8</v>
      </c>
      <c r="C169" s="75">
        <f>SUM(C170:C178)</f>
        <v>8</v>
      </c>
      <c r="D169" s="75">
        <f>SUM(D170:D178)</f>
        <v>41</v>
      </c>
      <c r="E169" s="75">
        <f>Config!$C$9</f>
        <v>100</v>
      </c>
      <c r="F169" s="76"/>
      <c r="G169" s="75">
        <f t="shared" ref="G169:G172" si="43">IFERROR(ROUND(D169*100/B169,2),0)</f>
        <v>512.5</v>
      </c>
      <c r="H169" s="77" t="str">
        <f>IF(G169&lt;$E$3,G169,"")</f>
        <v/>
      </c>
      <c r="I169" s="77" t="str">
        <f>IF(G169&gt;=$E$3,IF(G169&lt;$F$3,G169,""),"")</f>
        <v/>
      </c>
      <c r="J169" s="75">
        <f t="shared" ref="J169:J178" si="44">IF(G169&gt;=$F$3,G169,"")</f>
        <v>512.5</v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customHeight="1" x14ac:dyDescent="0.25">
      <c r="A170" s="79" t="str">
        <f>Config!$B$16</f>
        <v>HOSP</v>
      </c>
      <c r="B170" s="80">
        <f>METAS!$AW$25</f>
        <v>0</v>
      </c>
      <c r="C170" s="80">
        <f>ROUNDUP((B170/12)*Config!$C$6,0)</f>
        <v>0</v>
      </c>
      <c r="D170" s="80">
        <f>ACUMULADO!$AV$28</f>
        <v>0</v>
      </c>
      <c r="E170" s="81">
        <f>E169</f>
        <v>100</v>
      </c>
      <c r="F170" s="81"/>
      <c r="G170" s="82">
        <f t="shared" si="43"/>
        <v>0</v>
      </c>
      <c r="H170" s="83">
        <f>IF(G170&lt;$E$3,G170,"")</f>
        <v>0</v>
      </c>
      <c r="I170" s="83" t="str">
        <f>IF(G170&gt;=$E$3,IF(G170&lt;$F$3,G170,""),"")</f>
        <v/>
      </c>
      <c r="J170" s="84" t="str">
        <f t="shared" si="44"/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customHeight="1" x14ac:dyDescent="0.25">
      <c r="A171" s="85" t="str">
        <f>Config!$B$17</f>
        <v>LLUI</v>
      </c>
      <c r="B171" s="80">
        <f>METAS!$AY$25</f>
        <v>1</v>
      </c>
      <c r="C171" s="61">
        <f>ROUNDUP((B171/12)*Config!$C$6,0)</f>
        <v>1</v>
      </c>
      <c r="D171" s="80">
        <f>ACUMULADO!$AX$28</f>
        <v>1</v>
      </c>
      <c r="E171" s="81">
        <f t="shared" ref="E171:E178" si="45">E170</f>
        <v>100</v>
      </c>
      <c r="F171" s="90"/>
      <c r="G171" s="86">
        <f t="shared" si="43"/>
        <v>100</v>
      </c>
      <c r="H171" s="83" t="str">
        <f t="shared" ref="H171:H178" si="46">IF(G171&lt;$E$3,G171,"")</f>
        <v/>
      </c>
      <c r="I171" s="83" t="str">
        <f t="shared" ref="I171:I178" si="47">IF(G171&gt;=$E$3,IF(G171&lt;$F$3,G171,""),"")</f>
        <v/>
      </c>
      <c r="J171" s="88">
        <f t="shared" si="44"/>
        <v>100</v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customHeight="1" x14ac:dyDescent="0.25">
      <c r="A172" s="85" t="str">
        <f>Config!$B$18</f>
        <v>JERI</v>
      </c>
      <c r="B172" s="80">
        <f>METAS!$AZ$25</f>
        <v>0</v>
      </c>
      <c r="C172" s="61">
        <f>ROUNDUP((B172/12)*Config!$C$6,0)</f>
        <v>0</v>
      </c>
      <c r="D172" s="80">
        <f>ACUMULADO!$AY$28</f>
        <v>0</v>
      </c>
      <c r="E172" s="81">
        <f t="shared" si="45"/>
        <v>100</v>
      </c>
      <c r="F172" s="90"/>
      <c r="G172" s="86">
        <f t="shared" si="43"/>
        <v>0</v>
      </c>
      <c r="H172" s="83">
        <f t="shared" si="46"/>
        <v>0</v>
      </c>
      <c r="I172" s="83" t="str">
        <f t="shared" si="47"/>
        <v/>
      </c>
      <c r="J172" s="88" t="str">
        <f t="shared" si="44"/>
        <v/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customHeight="1" x14ac:dyDescent="0.25">
      <c r="A173" s="85" t="str">
        <f>Config!$B$19</f>
        <v>YANT</v>
      </c>
      <c r="B173" s="80">
        <f>METAS!$BA$25</f>
        <v>1</v>
      </c>
      <c r="C173" s="61">
        <f>ROUNDUP((B173/12)*Config!$C$6,0)</f>
        <v>1</v>
      </c>
      <c r="D173" s="80">
        <f>ACUMULADO!$AZ$28</f>
        <v>8</v>
      </c>
      <c r="E173" s="81">
        <f t="shared" si="45"/>
        <v>100</v>
      </c>
      <c r="F173" s="90"/>
      <c r="G173" s="86">
        <f>IFERROR(ROUND(D173*100/B173,2),0)</f>
        <v>800</v>
      </c>
      <c r="H173" s="83" t="str">
        <f t="shared" si="46"/>
        <v/>
      </c>
      <c r="I173" s="83" t="str">
        <f t="shared" si="47"/>
        <v/>
      </c>
      <c r="J173" s="88">
        <f t="shared" si="44"/>
        <v>800</v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customHeight="1" x14ac:dyDescent="0.25">
      <c r="A174" s="85" t="str">
        <f>Config!$B$20</f>
        <v>SORI</v>
      </c>
      <c r="B174" s="80">
        <f>METAS!$BB$25</f>
        <v>2</v>
      </c>
      <c r="C174" s="61">
        <f>ROUNDUP((B174/12)*Config!$C$6,0)</f>
        <v>2</v>
      </c>
      <c r="D174" s="80">
        <f>ACUMULADO!$BA$28</f>
        <v>1</v>
      </c>
      <c r="E174" s="81">
        <f t="shared" si="45"/>
        <v>100</v>
      </c>
      <c r="F174" s="90"/>
      <c r="G174" s="86">
        <f t="shared" ref="G174" si="48">IFERROR(ROUND(D174*100/B174,2),0)</f>
        <v>50</v>
      </c>
      <c r="H174" s="83">
        <f t="shared" si="46"/>
        <v>50</v>
      </c>
      <c r="I174" s="83" t="str">
        <f t="shared" si="47"/>
        <v/>
      </c>
      <c r="J174" s="88" t="str">
        <f t="shared" si="44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customHeight="1" x14ac:dyDescent="0.25">
      <c r="A175" s="85" t="str">
        <f>Config!$B$21</f>
        <v>JEPE</v>
      </c>
      <c r="B175" s="80">
        <f>METAS!$BC$25</f>
        <v>1</v>
      </c>
      <c r="C175" s="61">
        <f>ROUNDUP((B175/12)*Config!$C$6,0)</f>
        <v>1</v>
      </c>
      <c r="D175" s="80">
        <f>ACUMULADO!$BB$28</f>
        <v>20</v>
      </c>
      <c r="E175" s="81">
        <f t="shared" si="45"/>
        <v>100</v>
      </c>
      <c r="F175" s="90"/>
      <c r="G175" s="86">
        <f>IFERROR(ROUND(D175*100/B175,2),0)</f>
        <v>2000</v>
      </c>
      <c r="H175" s="83" t="str">
        <f t="shared" si="46"/>
        <v/>
      </c>
      <c r="I175" s="83" t="str">
        <f t="shared" si="47"/>
        <v/>
      </c>
      <c r="J175" s="88">
        <f t="shared" si="44"/>
        <v>2000</v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customHeight="1" x14ac:dyDescent="0.25">
      <c r="A176" s="85" t="str">
        <f>Config!$B$22</f>
        <v>ROQU</v>
      </c>
      <c r="B176" s="80">
        <f>METAS!$BD$25</f>
        <v>1</v>
      </c>
      <c r="C176" s="61">
        <f>ROUNDUP((B176/12)*Config!$C$6,0)</f>
        <v>1</v>
      </c>
      <c r="D176" s="80">
        <f>ACUMULADO!$BC$28</f>
        <v>10</v>
      </c>
      <c r="E176" s="81">
        <f t="shared" si="45"/>
        <v>100</v>
      </c>
      <c r="F176" s="90"/>
      <c r="G176" s="86">
        <f>IFERROR(ROUND(D176*100/B176,2),0)</f>
        <v>1000</v>
      </c>
      <c r="H176" s="83" t="str">
        <f t="shared" si="46"/>
        <v/>
      </c>
      <c r="I176" s="83" t="str">
        <f t="shared" si="47"/>
        <v/>
      </c>
      <c r="J176" s="88">
        <f t="shared" si="44"/>
        <v>1000</v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customHeight="1" x14ac:dyDescent="0.25">
      <c r="A177" s="85" t="str">
        <f>Config!$B$23</f>
        <v>CALZ</v>
      </c>
      <c r="B177" s="80">
        <f>METAS!$BE$25</f>
        <v>1</v>
      </c>
      <c r="C177" s="61">
        <f>ROUNDUP((B177/12)*Config!$C$6,0)</f>
        <v>1</v>
      </c>
      <c r="D177" s="80">
        <f>ACUMULADO!$BD$28</f>
        <v>1</v>
      </c>
      <c r="E177" s="81">
        <f t="shared" si="45"/>
        <v>100</v>
      </c>
      <c r="F177" s="90"/>
      <c r="G177" s="86">
        <f t="shared" ref="G177:G178" si="49">IFERROR(ROUND(D177*100/B177,2),0)</f>
        <v>100</v>
      </c>
      <c r="H177" s="83" t="str">
        <f t="shared" si="46"/>
        <v/>
      </c>
      <c r="I177" s="83" t="str">
        <f t="shared" si="47"/>
        <v/>
      </c>
      <c r="J177" s="88">
        <f t="shared" si="44"/>
        <v>100</v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customHeight="1" x14ac:dyDescent="0.25">
      <c r="A178" s="85" t="str">
        <f>Config!$B$24</f>
        <v>PUEB</v>
      </c>
      <c r="B178" s="80">
        <f>METAS!$BF$25</f>
        <v>1</v>
      </c>
      <c r="C178" s="61">
        <f>ROUNDUP((B178/12)*Config!$C$6,0)</f>
        <v>1</v>
      </c>
      <c r="D178" s="80">
        <f>ACUMULADO!$BE$28</f>
        <v>0</v>
      </c>
      <c r="E178" s="81">
        <f t="shared" si="45"/>
        <v>100</v>
      </c>
      <c r="F178" s="90"/>
      <c r="G178" s="86">
        <f t="shared" si="49"/>
        <v>0</v>
      </c>
      <c r="H178" s="83">
        <f t="shared" si="46"/>
        <v>0</v>
      </c>
      <c r="I178" s="83" t="str">
        <f t="shared" si="47"/>
        <v/>
      </c>
      <c r="J178" s="88" t="str">
        <f t="shared" si="44"/>
        <v/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x14ac:dyDescent="0.25">
      <c r="H186" s="371"/>
      <c r="I186" s="371"/>
      <c r="J186" s="371"/>
    </row>
    <row r="187" spans="1:527" x14ac:dyDescent="0.25">
      <c r="B187" s="65"/>
      <c r="H187" s="372"/>
      <c r="I187" s="372"/>
      <c r="J187" s="372"/>
    </row>
    <row r="188" spans="1:527" s="8" customFormat="1" ht="18" customHeight="1" x14ac:dyDescent="0.25">
      <c r="A188" s="4"/>
      <c r="B188" s="96"/>
      <c r="C188" s="95"/>
      <c r="D188" s="96"/>
      <c r="E188" s="96"/>
      <c r="F188" s="97"/>
      <c r="G188" s="65"/>
      <c r="H188" s="372"/>
      <c r="I188" s="372"/>
      <c r="J188" s="372"/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customHeight="1" x14ac:dyDescent="0.25">
      <c r="A189" s="66" t="str">
        <f>METAS!B26</f>
        <v>ACTORES SOCIALES CAPACITADOS PARA LA PROMOCIÓN DEL CUIDADO INFANTIL, LACTANCIA MATERNA EXCLUSIVA Y LA ADECUADA ALIMENTACIÓN Y PROTECCIÓN DEL MENOR DE 36 MESES DEL DISTRITO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543</v>
      </c>
      <c r="L189"/>
      <c r="M189"/>
      <c r="N189"/>
      <c r="O189"/>
      <c r="P189"/>
      <c r="Q189"/>
      <c r="R189"/>
      <c r="S189"/>
      <c r="U189" s="58"/>
      <c r="V189" s="59" t="str">
        <f>A189</f>
        <v>ACTORES SOCIALES CAPACITADOS PARA LA PROMOCIÓN DEL CUIDADO INFANTIL, LACTANCIA MATERNA EXCLUSIVA Y LA ADECUADA ALIMENTACIÓN Y PROTECCIÓN DEL MENOR DE 36 MESES DEL DISTRITO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customHeight="1" x14ac:dyDescent="0.25">
      <c r="A190" s="68" t="s">
        <v>2</v>
      </c>
      <c r="B190" s="69" t="s">
        <v>87</v>
      </c>
      <c r="C190" s="70" t="s">
        <v>69</v>
      </c>
      <c r="D190" s="69" t="s">
        <v>661</v>
      </c>
      <c r="E190" s="69" t="s">
        <v>1</v>
      </c>
      <c r="F190" s="71"/>
      <c r="G190" s="72" t="s">
        <v>9</v>
      </c>
      <c r="H190" s="73" t="str">
        <f>"DEFICIENTE &lt; "&amp;$E$3</f>
        <v>DEFICIENTE &lt; 90</v>
      </c>
      <c r="I190" s="73" t="str">
        <f>"PROCESO &gt; "&amp;$E$3&amp;"  -  &lt; "&amp;$F$3</f>
        <v>PROCESO &gt; 90  -  &lt; 100</v>
      </c>
      <c r="J190" s="73" t="str">
        <f>"OPTIMO &gt;= "&amp;$F$3</f>
        <v>OPTIMO &gt;= 100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ACTORES SOCIALES CAPACITADOS PARA LA PROMOCIÓN DEL CUIDADO INFANTIL, LACTANCIA MATERNA EXCLUSIVA Y LA ADECUADA ALIMENTACIÓN Y PROTECCIÓN DEL MENOR DE 36 MESES DEL DISTRITO  - POR MICROREDES :   ENERO - DICIEMBRE 2024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customHeight="1" thickBot="1" x14ac:dyDescent="0.3">
      <c r="A191" s="74" t="str">
        <f>Config!$B$15</f>
        <v>RED</v>
      </c>
      <c r="B191" s="75">
        <f>SUM(B192:B200)</f>
        <v>532</v>
      </c>
      <c r="C191" s="75">
        <f>SUM(C192:C200)</f>
        <v>532</v>
      </c>
      <c r="D191" s="75">
        <f>SUM(D192:D200)</f>
        <v>589</v>
      </c>
      <c r="E191" s="75">
        <f>Config!$C$9</f>
        <v>100</v>
      </c>
      <c r="F191" s="76"/>
      <c r="G191" s="75">
        <f t="shared" ref="G191:G194" si="50">IFERROR(ROUND(D191*100/B191,2),0)</f>
        <v>110.71</v>
      </c>
      <c r="H191" s="77" t="str">
        <f>IF(G191&lt;$E$3,G191,"")</f>
        <v/>
      </c>
      <c r="I191" s="77" t="str">
        <f>IF(G191&gt;=$E$3,IF(G191&lt;$F$3,G191,""),"")</f>
        <v/>
      </c>
      <c r="J191" s="75">
        <f t="shared" ref="J191:J200" si="51">IF(G191&gt;=$F$3,G191,"")</f>
        <v>110.71</v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customHeight="1" x14ac:dyDescent="0.25">
      <c r="A192" s="79" t="str">
        <f>Config!$B$16</f>
        <v>HOSP</v>
      </c>
      <c r="B192" s="80">
        <f>METAS!$AW$26</f>
        <v>0</v>
      </c>
      <c r="C192" s="80">
        <f>ROUNDUP((B192/12)*Config!$C$6,0)</f>
        <v>0</v>
      </c>
      <c r="D192" s="80">
        <f>ACUMULADO!$AV$29</f>
        <v>0</v>
      </c>
      <c r="E192" s="81">
        <f>E191</f>
        <v>100</v>
      </c>
      <c r="F192" s="81"/>
      <c r="G192" s="82">
        <f t="shared" si="50"/>
        <v>0</v>
      </c>
      <c r="H192" s="83">
        <f>IF(G192&lt;$E$3,G192,"")</f>
        <v>0</v>
      </c>
      <c r="I192" s="83" t="str">
        <f>IF(G192&gt;=$E$3,IF(G192&lt;$F$3,G192,""),"")</f>
        <v/>
      </c>
      <c r="J192" s="84" t="str">
        <f t="shared" si="51"/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customHeight="1" x14ac:dyDescent="0.25">
      <c r="A193" s="85" t="str">
        <f>Config!$B$17</f>
        <v>LLUI</v>
      </c>
      <c r="B193" s="80">
        <f>METAS!$AY$26</f>
        <v>116</v>
      </c>
      <c r="C193" s="61">
        <f>ROUNDUP((B193/12)*Config!$C$6,0)</f>
        <v>116</v>
      </c>
      <c r="D193" s="80">
        <f>ACUMULADO!$AX$29</f>
        <v>119</v>
      </c>
      <c r="E193" s="81">
        <f t="shared" ref="E193:E200" si="52">E192</f>
        <v>100</v>
      </c>
      <c r="F193" s="90"/>
      <c r="G193" s="86">
        <f t="shared" si="50"/>
        <v>102.59</v>
      </c>
      <c r="H193" s="83" t="str">
        <f t="shared" ref="H193:H200" si="53">IF(G193&lt;$E$3,G193,"")</f>
        <v/>
      </c>
      <c r="I193" s="83" t="str">
        <f t="shared" ref="I193:I200" si="54">IF(G193&gt;=$E$3,IF(G193&lt;$F$3,G193,""),"")</f>
        <v/>
      </c>
      <c r="J193" s="88">
        <f t="shared" si="51"/>
        <v>102.59</v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customHeight="1" x14ac:dyDescent="0.25">
      <c r="A194" s="85" t="str">
        <f>Config!$B$18</f>
        <v>JERI</v>
      </c>
      <c r="B194" s="80">
        <f>METAS!$AZ$26</f>
        <v>48</v>
      </c>
      <c r="C194" s="61">
        <f>ROUNDUP((B194/12)*Config!$C$6,0)</f>
        <v>48</v>
      </c>
      <c r="D194" s="80">
        <f>ACUMULADO!$AY$29</f>
        <v>49</v>
      </c>
      <c r="E194" s="81">
        <f t="shared" si="52"/>
        <v>100</v>
      </c>
      <c r="F194" s="90"/>
      <c r="G194" s="86">
        <f t="shared" si="50"/>
        <v>102.08</v>
      </c>
      <c r="H194" s="83" t="str">
        <f t="shared" si="53"/>
        <v/>
      </c>
      <c r="I194" s="83" t="str">
        <f t="shared" si="54"/>
        <v/>
      </c>
      <c r="J194" s="88">
        <f t="shared" si="51"/>
        <v>102.08</v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customHeight="1" x14ac:dyDescent="0.25">
      <c r="A195" s="85" t="str">
        <f>Config!$B$19</f>
        <v>YANT</v>
      </c>
      <c r="B195" s="80">
        <f>METAS!$BA$26</f>
        <v>44</v>
      </c>
      <c r="C195" s="61">
        <f>ROUNDUP((B195/12)*Config!$C$6,0)</f>
        <v>44</v>
      </c>
      <c r="D195" s="80">
        <f>ACUMULADO!$AZ$29</f>
        <v>14</v>
      </c>
      <c r="E195" s="81">
        <f t="shared" si="52"/>
        <v>100</v>
      </c>
      <c r="F195" s="90"/>
      <c r="G195" s="86">
        <f>IFERROR(ROUND(D195*100/B195,2),0)</f>
        <v>31.82</v>
      </c>
      <c r="H195" s="83">
        <f t="shared" si="53"/>
        <v>31.82</v>
      </c>
      <c r="I195" s="83" t="str">
        <f t="shared" si="54"/>
        <v/>
      </c>
      <c r="J195" s="88" t="str">
        <f t="shared" si="51"/>
        <v/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customHeight="1" x14ac:dyDescent="0.25">
      <c r="A196" s="85" t="str">
        <f>Config!$B$20</f>
        <v>SORI</v>
      </c>
      <c r="B196" s="80">
        <f>METAS!$BB$26</f>
        <v>104</v>
      </c>
      <c r="C196" s="61">
        <f>ROUNDUP((B196/12)*Config!$C$6,0)</f>
        <v>104</v>
      </c>
      <c r="D196" s="80">
        <f>ACUMULADO!$BA$29</f>
        <v>130</v>
      </c>
      <c r="E196" s="81">
        <f t="shared" si="52"/>
        <v>100</v>
      </c>
      <c r="F196" s="90"/>
      <c r="G196" s="86">
        <f t="shared" ref="G196" si="55">IFERROR(ROUND(D196*100/B196,2),0)</f>
        <v>125</v>
      </c>
      <c r="H196" s="83" t="str">
        <f t="shared" si="53"/>
        <v/>
      </c>
      <c r="I196" s="83" t="str">
        <f t="shared" si="54"/>
        <v/>
      </c>
      <c r="J196" s="88">
        <f t="shared" si="51"/>
        <v>125</v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customHeight="1" x14ac:dyDescent="0.25">
      <c r="A197" s="85" t="str">
        <f>Config!$B$21</f>
        <v>JEPE</v>
      </c>
      <c r="B197" s="80">
        <f>METAS!$BC$26</f>
        <v>96</v>
      </c>
      <c r="C197" s="61">
        <f>ROUNDUP((B197/12)*Config!$C$6,0)</f>
        <v>96</v>
      </c>
      <c r="D197" s="80">
        <f>ACUMULADO!$BB$29</f>
        <v>204</v>
      </c>
      <c r="E197" s="81">
        <f t="shared" si="52"/>
        <v>100</v>
      </c>
      <c r="F197" s="90"/>
      <c r="G197" s="86">
        <f>IFERROR(ROUND(D197*100/B197,2),0)</f>
        <v>212.5</v>
      </c>
      <c r="H197" s="83" t="str">
        <f t="shared" si="53"/>
        <v/>
      </c>
      <c r="I197" s="83" t="str">
        <f t="shared" si="54"/>
        <v/>
      </c>
      <c r="J197" s="88">
        <f t="shared" si="51"/>
        <v>212.5</v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customHeight="1" x14ac:dyDescent="0.25">
      <c r="A198" s="85" t="str">
        <f>Config!$B$22</f>
        <v>ROQU</v>
      </c>
      <c r="B198" s="80">
        <f>METAS!$BD$26</f>
        <v>36</v>
      </c>
      <c r="C198" s="61">
        <f>ROUNDUP((B198/12)*Config!$C$6,0)</f>
        <v>36</v>
      </c>
      <c r="D198" s="80">
        <f>ACUMULADO!$BC$29</f>
        <v>19</v>
      </c>
      <c r="E198" s="81">
        <f t="shared" si="52"/>
        <v>100</v>
      </c>
      <c r="F198" s="90"/>
      <c r="G198" s="86">
        <f>IFERROR(ROUND(D198*100/B198,2),0)</f>
        <v>52.78</v>
      </c>
      <c r="H198" s="83">
        <f t="shared" si="53"/>
        <v>52.78</v>
      </c>
      <c r="I198" s="83" t="str">
        <f t="shared" si="54"/>
        <v/>
      </c>
      <c r="J198" s="88" t="str">
        <f t="shared" si="51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customHeight="1" x14ac:dyDescent="0.25">
      <c r="A199" s="85" t="str">
        <f>Config!$B$23</f>
        <v>CALZ</v>
      </c>
      <c r="B199" s="80">
        <f>METAS!$BE$26</f>
        <v>44</v>
      </c>
      <c r="C199" s="61">
        <f>ROUNDUP((B199/12)*Config!$C$6,0)</f>
        <v>44</v>
      </c>
      <c r="D199" s="80">
        <f>ACUMULADO!$BD$29</f>
        <v>44</v>
      </c>
      <c r="E199" s="81">
        <f t="shared" si="52"/>
        <v>100</v>
      </c>
      <c r="F199" s="90"/>
      <c r="G199" s="86">
        <f t="shared" ref="G199:G200" si="56">IFERROR(ROUND(D199*100/B199,2),0)</f>
        <v>100</v>
      </c>
      <c r="H199" s="83" t="str">
        <f t="shared" si="53"/>
        <v/>
      </c>
      <c r="I199" s="83" t="str">
        <f t="shared" si="54"/>
        <v/>
      </c>
      <c r="J199" s="88">
        <f t="shared" si="51"/>
        <v>100</v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customHeight="1" x14ac:dyDescent="0.25">
      <c r="A200" s="85" t="str">
        <f>Config!$B$24</f>
        <v>PUEB</v>
      </c>
      <c r="B200" s="80">
        <f>METAS!$BF$26</f>
        <v>44</v>
      </c>
      <c r="C200" s="61">
        <f>ROUNDUP((B200/12)*Config!$C$6,0)</f>
        <v>44</v>
      </c>
      <c r="D200" s="80">
        <f>ACUMULADO!$BE$29</f>
        <v>10</v>
      </c>
      <c r="E200" s="81">
        <f t="shared" si="52"/>
        <v>100</v>
      </c>
      <c r="F200" s="90"/>
      <c r="G200" s="86">
        <f t="shared" si="56"/>
        <v>22.73</v>
      </c>
      <c r="H200" s="83">
        <f t="shared" si="53"/>
        <v>22.73</v>
      </c>
      <c r="I200" s="83" t="str">
        <f t="shared" si="54"/>
        <v/>
      </c>
      <c r="J200" s="88" t="str">
        <f t="shared" si="51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4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8" customFormat="1" ht="18" customHeight="1" x14ac:dyDescent="0.25">
      <c r="A208" s="4"/>
      <c r="B208"/>
      <c r="C208" s="63"/>
      <c r="D208" s="64"/>
      <c r="E208" s="64"/>
      <c r="F208" s="65"/>
      <c r="G208" s="65"/>
      <c r="H208" s="65"/>
      <c r="I208" s="65"/>
      <c r="J208" s="65"/>
      <c r="K208"/>
      <c r="L208"/>
      <c r="M208"/>
      <c r="N208"/>
      <c r="O208"/>
      <c r="P208"/>
      <c r="Q208"/>
      <c r="R208"/>
      <c r="S208"/>
      <c r="U208" s="58"/>
      <c r="V208" s="59" t="str">
        <f>A209</f>
        <v>PROMOTORES EDUCATIVOS CAPACITADOS PARA LA PROMOCIÓN DEL CUIDADO INFANTIL, LACTANCIA MATERNA EXCLUSIVA Y LA ADECUADA ALIMENTACIÓN Y PROTECCIÓN DEL MENOR DE 36 MESES A FAMILIAS DEL PRONOEI</v>
      </c>
      <c r="W208" s="60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8" customFormat="1" ht="18" customHeight="1" x14ac:dyDescent="0.25">
      <c r="A209" s="66" t="str">
        <f>METAS!B27</f>
        <v>PROMOTORES EDUCATIVOS CAPACITADOS PARA LA PROMOCIÓN DEL CUIDADO INFANTIL, LACTANCIA MATERNA EXCLUSIVA Y LA ADECUADA ALIMENTACIÓN Y PROTECCIÓN DEL MENOR DE 36 MESES A FAMILIAS DEL PRONOEI</v>
      </c>
      <c r="B209"/>
      <c r="C209" s="63"/>
      <c r="D209" s="64"/>
      <c r="E209" s="64"/>
      <c r="F209" s="65"/>
      <c r="G209" s="65"/>
      <c r="H209" s="65"/>
      <c r="I209" s="65"/>
      <c r="J209" s="65"/>
      <c r="K209" t="s">
        <v>543</v>
      </c>
      <c r="L209"/>
      <c r="M209"/>
      <c r="N209"/>
      <c r="O209"/>
      <c r="P209"/>
      <c r="Q209"/>
      <c r="R209"/>
      <c r="S209"/>
      <c r="U209" s="58"/>
      <c r="V209" s="89" t="str">
        <f>$V$1&amp;"  "&amp;V208&amp;"  "&amp;$V$3&amp;"  "&amp;$V$2</f>
        <v>RED. MOYOBAMBA:  PROMOTORES EDUCATIVOS CAPACITADOS PARA LA PROMOCIÓN DEL CUIDADO INFANTIL, LACTANCIA MATERNA EXCLUSIVA Y LA ADECUADA ALIMENTACIÓN Y PROTECCIÓN DEL MENOR DE 36 MESES A FAMILIAS DEL PRONOEI  - POR MICROREDES :   ENERO - DICIEMBRE 2024</v>
      </c>
      <c r="W209" s="60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8" customFormat="1" ht="48" customHeight="1" x14ac:dyDescent="0.25">
      <c r="A210" s="68" t="s">
        <v>2</v>
      </c>
      <c r="B210" s="69" t="s">
        <v>87</v>
      </c>
      <c r="C210" s="70" t="s">
        <v>69</v>
      </c>
      <c r="D210" s="69" t="s">
        <v>661</v>
      </c>
      <c r="E210" s="69" t="s">
        <v>1</v>
      </c>
      <c r="F210" s="71"/>
      <c r="G210" s="72" t="s">
        <v>9</v>
      </c>
      <c r="H210" s="73" t="str">
        <f>"DEFICIENTE &lt; "&amp;$E$3</f>
        <v>DEFICIENTE &lt; 90</v>
      </c>
      <c r="I210" s="73" t="str">
        <f>"PROCESO &gt; "&amp;$E$3&amp;"  -  &lt; "&amp;$F$3</f>
        <v>PROCESO &gt; 90  -  &lt; 100</v>
      </c>
      <c r="J210" s="73" t="str">
        <f>"OPTIMO &gt;= "&amp;$F$3</f>
        <v>OPTIMO &gt;= 100</v>
      </c>
      <c r="K210"/>
      <c r="L210"/>
      <c r="M210"/>
      <c r="N210"/>
      <c r="O210"/>
      <c r="P210"/>
      <c r="Q210"/>
      <c r="R210"/>
      <c r="S210"/>
      <c r="U210" s="58"/>
      <c r="V210" s="59"/>
      <c r="W210" s="6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8" customFormat="1" ht="18" customHeight="1" thickBot="1" x14ac:dyDescent="0.3">
      <c r="A211" s="74" t="str">
        <f>Config!$B$15</f>
        <v>RED</v>
      </c>
      <c r="B211" s="75">
        <f>SUM(B212:B220)</f>
        <v>266</v>
      </c>
      <c r="C211" s="75">
        <f>SUM(C212:C220)</f>
        <v>266</v>
      </c>
      <c r="D211" s="75">
        <f>SUM(D212:D220)</f>
        <v>188</v>
      </c>
      <c r="E211" s="75">
        <f>Config!$C$9</f>
        <v>100</v>
      </c>
      <c r="F211" s="76"/>
      <c r="G211" s="75">
        <f t="shared" ref="G211:G214" si="57">IFERROR(ROUND(D211*100/B211,2),0)</f>
        <v>70.680000000000007</v>
      </c>
      <c r="H211" s="77">
        <f>IF(G211&lt;$E$3,G211,"")</f>
        <v>70.680000000000007</v>
      </c>
      <c r="I211" s="77" t="str">
        <f>IF(G211&gt;=$E$3,IF(G211&lt;$F$3,G211,""),"")</f>
        <v/>
      </c>
      <c r="J211" s="75" t="str">
        <f t="shared" ref="J211:J220" si="58">IF(G211&gt;=$F$3,G211,"")</f>
        <v/>
      </c>
      <c r="K211"/>
      <c r="L211"/>
      <c r="M211"/>
      <c r="N211"/>
      <c r="O211"/>
      <c r="P211"/>
      <c r="Q211"/>
      <c r="R211"/>
      <c r="S211"/>
      <c r="U211" s="58"/>
      <c r="V211" s="59"/>
      <c r="W211" s="60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8" customFormat="1" ht="18" customHeight="1" x14ac:dyDescent="0.25">
      <c r="A212" s="79" t="str">
        <f>Config!$B$16</f>
        <v>HOSP</v>
      </c>
      <c r="B212" s="80">
        <f>METAS!$AW$27</f>
        <v>0</v>
      </c>
      <c r="C212" s="80">
        <f>ROUNDUP((B212/12)*Config!$C$6,0)</f>
        <v>0</v>
      </c>
      <c r="D212" s="80">
        <f>ACUMULADO!$AV$30</f>
        <v>0</v>
      </c>
      <c r="E212" s="81">
        <f>E211</f>
        <v>100</v>
      </c>
      <c r="F212" s="81"/>
      <c r="G212" s="82">
        <f t="shared" si="57"/>
        <v>0</v>
      </c>
      <c r="H212" s="83">
        <f>IF(G212&lt;$E$3,G212,"")</f>
        <v>0</v>
      </c>
      <c r="I212" s="83" t="str">
        <f>IF(G212&gt;=$E$3,IF(G212&lt;$F$3,G212,""),"")</f>
        <v/>
      </c>
      <c r="J212" s="84" t="str">
        <f t="shared" si="58"/>
        <v/>
      </c>
      <c r="K212"/>
      <c r="L212"/>
      <c r="M212"/>
      <c r="N212"/>
      <c r="O212"/>
      <c r="P212"/>
      <c r="Q212"/>
      <c r="R212"/>
      <c r="S212"/>
      <c r="U212" s="58"/>
      <c r="V212" s="59"/>
      <c r="W212" s="60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8" customFormat="1" ht="18" customHeight="1" x14ac:dyDescent="0.25">
      <c r="A213" s="85" t="str">
        <f>Config!$B$17</f>
        <v>LLUI</v>
      </c>
      <c r="B213" s="80">
        <f>METAS!$AY$27</f>
        <v>58</v>
      </c>
      <c r="C213" s="61">
        <f>ROUNDUP((B213/12)*Config!$C$6,0)</f>
        <v>58</v>
      </c>
      <c r="D213" s="80">
        <f>ACUMULADO!$AX$30</f>
        <v>72</v>
      </c>
      <c r="E213" s="81">
        <f t="shared" ref="E213:E220" si="59">E212</f>
        <v>100</v>
      </c>
      <c r="F213" s="90"/>
      <c r="G213" s="86">
        <f t="shared" si="57"/>
        <v>124.14</v>
      </c>
      <c r="H213" s="83" t="str">
        <f t="shared" ref="H213:H220" si="60">IF(G213&lt;$E$3,G213,"")</f>
        <v/>
      </c>
      <c r="I213" s="83" t="str">
        <f t="shared" ref="I213:I220" si="61">IF(G213&gt;=$E$3,IF(G213&lt;$F$3,G213,""),"")</f>
        <v/>
      </c>
      <c r="J213" s="88">
        <f t="shared" si="58"/>
        <v>124.14</v>
      </c>
      <c r="K213"/>
      <c r="L213"/>
      <c r="M213"/>
      <c r="N213"/>
      <c r="O213"/>
      <c r="P213"/>
      <c r="Q213"/>
      <c r="R213"/>
      <c r="S213"/>
      <c r="U213" s="58"/>
      <c r="V213" s="59"/>
      <c r="W213" s="60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8" customFormat="1" ht="18" customHeight="1" x14ac:dyDescent="0.25">
      <c r="A214" s="85" t="str">
        <f>Config!$B$18</f>
        <v>JERI</v>
      </c>
      <c r="B214" s="80">
        <f>METAS!$AZ$27</f>
        <v>24</v>
      </c>
      <c r="C214" s="61">
        <f>ROUNDUP((B214/12)*Config!$C$6,0)</f>
        <v>24</v>
      </c>
      <c r="D214" s="80">
        <f>ACUMULADO!$AY$30</f>
        <v>3</v>
      </c>
      <c r="E214" s="81">
        <f t="shared" si="59"/>
        <v>100</v>
      </c>
      <c r="F214" s="90"/>
      <c r="G214" s="86">
        <f t="shared" si="57"/>
        <v>12.5</v>
      </c>
      <c r="H214" s="83">
        <f t="shared" si="60"/>
        <v>12.5</v>
      </c>
      <c r="I214" s="83" t="str">
        <f t="shared" si="61"/>
        <v/>
      </c>
      <c r="J214" s="88" t="str">
        <f t="shared" si="58"/>
        <v/>
      </c>
      <c r="K214"/>
      <c r="L214"/>
      <c r="M214"/>
      <c r="N214"/>
      <c r="O214"/>
      <c r="P214"/>
      <c r="Q214"/>
      <c r="R214"/>
      <c r="S214"/>
      <c r="U214" s="58"/>
      <c r="V214" s="9"/>
      <c r="W214" s="60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8" customFormat="1" ht="18" customHeight="1" x14ac:dyDescent="0.25">
      <c r="A215" s="85" t="str">
        <f>Config!$B$19</f>
        <v>YANT</v>
      </c>
      <c r="B215" s="80">
        <f>METAS!$BA$27</f>
        <v>22</v>
      </c>
      <c r="C215" s="61">
        <f>ROUNDUP((B215/12)*Config!$C$6,0)</f>
        <v>22</v>
      </c>
      <c r="D215" s="80">
        <f>ACUMULADO!$AZ$30</f>
        <v>0</v>
      </c>
      <c r="E215" s="81">
        <f t="shared" si="59"/>
        <v>100</v>
      </c>
      <c r="F215" s="90"/>
      <c r="G215" s="86">
        <f>IFERROR(ROUND(D215*100/B215,2),0)</f>
        <v>0</v>
      </c>
      <c r="H215" s="83">
        <f t="shared" si="60"/>
        <v>0</v>
      </c>
      <c r="I215" s="83" t="str">
        <f t="shared" si="61"/>
        <v/>
      </c>
      <c r="J215" s="88" t="str">
        <f t="shared" si="58"/>
        <v/>
      </c>
      <c r="K215"/>
      <c r="L215"/>
      <c r="M215"/>
      <c r="N215"/>
      <c r="O215"/>
      <c r="P215"/>
      <c r="Q215"/>
      <c r="R215"/>
      <c r="S215"/>
      <c r="U215" s="58"/>
      <c r="V215" s="9"/>
      <c r="W215" s="60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8" customFormat="1" ht="18" customHeight="1" x14ac:dyDescent="0.25">
      <c r="A216" s="85" t="str">
        <f>Config!$B$20</f>
        <v>SORI</v>
      </c>
      <c r="B216" s="80">
        <f>METAS!$BB$27</f>
        <v>52</v>
      </c>
      <c r="C216" s="61">
        <f>ROUNDUP((B216/12)*Config!$C$6,0)</f>
        <v>52</v>
      </c>
      <c r="D216" s="80">
        <f>ACUMULADO!$BA$30</f>
        <v>56</v>
      </c>
      <c r="E216" s="81">
        <f t="shared" si="59"/>
        <v>100</v>
      </c>
      <c r="F216" s="90"/>
      <c r="G216" s="86">
        <f t="shared" ref="G216" si="62">IFERROR(ROUND(D216*100/B216,2),0)</f>
        <v>107.69</v>
      </c>
      <c r="H216" s="83" t="str">
        <f t="shared" si="60"/>
        <v/>
      </c>
      <c r="I216" s="83" t="str">
        <f t="shared" si="61"/>
        <v/>
      </c>
      <c r="J216" s="88">
        <f t="shared" si="58"/>
        <v>107.69</v>
      </c>
      <c r="K216"/>
      <c r="L216"/>
      <c r="M216"/>
      <c r="N216"/>
      <c r="O216"/>
      <c r="P216"/>
      <c r="Q216"/>
      <c r="R216"/>
      <c r="S216"/>
      <c r="U216" s="58"/>
      <c r="V216" s="9"/>
      <c r="W216" s="60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8" customFormat="1" ht="18" customHeight="1" x14ac:dyDescent="0.25">
      <c r="A217" s="85" t="str">
        <f>Config!$B$21</f>
        <v>JEPE</v>
      </c>
      <c r="B217" s="80">
        <f>METAS!$BC$27</f>
        <v>48</v>
      </c>
      <c r="C217" s="61">
        <f>ROUNDUP((B217/12)*Config!$C$6,0)</f>
        <v>48</v>
      </c>
      <c r="D217" s="80">
        <f>ACUMULADO!$BB$30</f>
        <v>35</v>
      </c>
      <c r="E217" s="81">
        <f t="shared" si="59"/>
        <v>100</v>
      </c>
      <c r="F217" s="90"/>
      <c r="G217" s="86">
        <f>IFERROR(ROUND(D217*100/B217,2),0)</f>
        <v>72.92</v>
      </c>
      <c r="H217" s="83">
        <f t="shared" si="60"/>
        <v>72.92</v>
      </c>
      <c r="I217" s="83" t="str">
        <f t="shared" si="61"/>
        <v/>
      </c>
      <c r="J217" s="88" t="str">
        <f t="shared" si="58"/>
        <v/>
      </c>
      <c r="K217"/>
      <c r="L217"/>
      <c r="M217"/>
      <c r="N217"/>
      <c r="O217"/>
      <c r="P217"/>
      <c r="Q217"/>
      <c r="R217"/>
      <c r="S217"/>
      <c r="U217" s="58"/>
      <c r="V217" s="9"/>
      <c r="W217" s="60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8" customFormat="1" ht="18" customHeight="1" x14ac:dyDescent="0.25">
      <c r="A218" s="85" t="str">
        <f>Config!$B$22</f>
        <v>ROQU</v>
      </c>
      <c r="B218" s="80">
        <f>METAS!$BD$27</f>
        <v>18</v>
      </c>
      <c r="C218" s="61">
        <f>ROUNDUP((B218/12)*Config!$C$6,0)</f>
        <v>18</v>
      </c>
      <c r="D218" s="80">
        <f>ACUMULADO!$BC$30</f>
        <v>0</v>
      </c>
      <c r="E218" s="81">
        <f t="shared" si="59"/>
        <v>100</v>
      </c>
      <c r="F218" s="90"/>
      <c r="G218" s="86">
        <f>IFERROR(ROUND(D218*100/B218,2),0)</f>
        <v>0</v>
      </c>
      <c r="H218" s="83">
        <f t="shared" si="60"/>
        <v>0</v>
      </c>
      <c r="I218" s="83" t="str">
        <f t="shared" si="61"/>
        <v/>
      </c>
      <c r="J218" s="88" t="str">
        <f t="shared" si="58"/>
        <v/>
      </c>
      <c r="K218"/>
      <c r="L218"/>
      <c r="M218"/>
      <c r="N218"/>
      <c r="O218"/>
      <c r="P218"/>
      <c r="Q218"/>
      <c r="R218"/>
      <c r="S218"/>
      <c r="U218" s="58"/>
      <c r="V218" s="78"/>
      <c r="W218" s="60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8" customFormat="1" ht="18" customHeight="1" x14ac:dyDescent="0.25">
      <c r="A219" s="85" t="str">
        <f>Config!$B$23</f>
        <v>CALZ</v>
      </c>
      <c r="B219" s="80">
        <f>METAS!$BE$27</f>
        <v>22</v>
      </c>
      <c r="C219" s="61">
        <f>ROUNDUP((B219/12)*Config!$C$6,0)</f>
        <v>22</v>
      </c>
      <c r="D219" s="80">
        <f>ACUMULADO!$BD$30</f>
        <v>22</v>
      </c>
      <c r="E219" s="81">
        <f t="shared" si="59"/>
        <v>100</v>
      </c>
      <c r="F219" s="90"/>
      <c r="G219" s="86">
        <f t="shared" ref="G219:G220" si="63">IFERROR(ROUND(D219*100/B219,2),0)</f>
        <v>100</v>
      </c>
      <c r="H219" s="83" t="str">
        <f t="shared" si="60"/>
        <v/>
      </c>
      <c r="I219" s="83" t="str">
        <f t="shared" si="61"/>
        <v/>
      </c>
      <c r="J219" s="88">
        <f t="shared" si="58"/>
        <v>100</v>
      </c>
      <c r="K219"/>
      <c r="L219"/>
      <c r="M219"/>
      <c r="N219"/>
      <c r="O219"/>
      <c r="P219"/>
      <c r="Q219"/>
      <c r="R219"/>
      <c r="S219"/>
      <c r="U219" s="58"/>
      <c r="V219" s="78"/>
      <c r="W219" s="60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8" customFormat="1" ht="18" customHeight="1" x14ac:dyDescent="0.25">
      <c r="A220" s="85" t="str">
        <f>Config!$B$24</f>
        <v>PUEB</v>
      </c>
      <c r="B220" s="80">
        <f>METAS!$BF$27</f>
        <v>22</v>
      </c>
      <c r="C220" s="61">
        <f>ROUNDUP((B220/12)*Config!$C$6,0)</f>
        <v>22</v>
      </c>
      <c r="D220" s="80">
        <f>ACUMULADO!$BE$30</f>
        <v>0</v>
      </c>
      <c r="E220" s="81">
        <f t="shared" si="59"/>
        <v>100</v>
      </c>
      <c r="F220" s="90"/>
      <c r="G220" s="86">
        <f t="shared" si="63"/>
        <v>0</v>
      </c>
      <c r="H220" s="83">
        <f t="shared" si="60"/>
        <v>0</v>
      </c>
      <c r="I220" s="83" t="str">
        <f t="shared" si="61"/>
        <v/>
      </c>
      <c r="J220" s="88" t="str">
        <f t="shared" si="58"/>
        <v/>
      </c>
      <c r="K220"/>
      <c r="L220"/>
      <c r="M220"/>
      <c r="N220"/>
      <c r="O220"/>
      <c r="P220"/>
      <c r="Q220"/>
      <c r="R220"/>
      <c r="S220"/>
      <c r="U220" s="58"/>
      <c r="V220" s="78"/>
      <c r="W220" s="6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ht="18" customHeight="1" x14ac:dyDescent="0.25">
      <c r="A221" s="91"/>
      <c r="B221" s="65"/>
      <c r="D221" s="63"/>
      <c r="E221" s="65"/>
      <c r="I221" s="65"/>
      <c r="J221" s="65"/>
      <c r="T221" s="8"/>
      <c r="W221" s="60"/>
    </row>
    <row r="222" spans="1:527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527" ht="18" customHeight="1" x14ac:dyDescent="0.25">
      <c r="A223" s="91"/>
      <c r="B223" s="65"/>
      <c r="D223" s="65"/>
      <c r="E223" s="65"/>
      <c r="I223" s="65"/>
      <c r="J223" s="65"/>
      <c r="T223" s="8"/>
      <c r="W223" s="60"/>
    </row>
    <row r="224" spans="1:527" ht="18" customHeight="1" x14ac:dyDescent="0.25">
      <c r="A224" s="91"/>
      <c r="B224" s="65"/>
      <c r="D224" s="65"/>
      <c r="E224" s="65"/>
      <c r="I224" s="65"/>
      <c r="J224" s="65"/>
      <c r="T224" s="8"/>
      <c r="W224" s="60"/>
    </row>
    <row r="225" spans="1:527" ht="18" customHeight="1" x14ac:dyDescent="0.25">
      <c r="A225" s="91"/>
      <c r="B225" s="65"/>
      <c r="D225" s="65"/>
      <c r="E225" s="65"/>
      <c r="I225" s="65"/>
      <c r="J225" s="65"/>
      <c r="T225" s="8"/>
      <c r="W225" s="60"/>
    </row>
    <row r="226" spans="1:527" ht="18" customHeight="1" x14ac:dyDescent="0.25">
      <c r="A226" s="94"/>
      <c r="B226" s="65"/>
      <c r="D226" s="65"/>
      <c r="E226" s="65"/>
      <c r="I226" s="65"/>
      <c r="J226" s="65"/>
      <c r="T226" s="8"/>
      <c r="W226" s="60"/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</row>
    <row r="227" spans="1:527" ht="18" customHeight="1" x14ac:dyDescent="0.25">
      <c r="A227" s="94"/>
      <c r="B227" s="65"/>
      <c r="D227" s="65"/>
      <c r="E227" s="65"/>
      <c r="I227" s="65"/>
      <c r="J227" s="65"/>
      <c r="T227" s="8"/>
      <c r="W227" s="60"/>
    </row>
    <row r="228" spans="1:527" ht="18" customHeight="1" x14ac:dyDescent="0.25">
      <c r="A228" s="92"/>
      <c r="B228" s="65"/>
      <c r="D228" s="65"/>
      <c r="E228" s="65"/>
      <c r="I228" s="65"/>
      <c r="J228" s="65"/>
      <c r="T228" s="8"/>
      <c r="W228" s="60"/>
    </row>
    <row r="229" spans="1:527" ht="18" customHeight="1" x14ac:dyDescent="0.25">
      <c r="A229" s="93" t="str">
        <f>METAS!B28</f>
        <v>FAMILIAS QUE RECIBEN CONSEJERÍA A TRAVÉS DE LA VISITA DOMICILIARIA PARA PROMOVER PRÁCTICAS Y ENTORNOS SALUDABLES PARA CONTRIBUIR A LA DISMINUCIÓN DE LA TUBERCULOSIS, VIH/SIDA</v>
      </c>
      <c r="B229" s="65"/>
      <c r="D229" s="65"/>
      <c r="E229" s="65"/>
      <c r="I229" s="65"/>
      <c r="J229" s="65"/>
      <c r="K229" t="s">
        <v>89</v>
      </c>
      <c r="T229" s="8"/>
      <c r="V229" s="59" t="str">
        <f>A229</f>
        <v>FAMILIAS QUE RECIBEN CONSEJERÍA A TRAVÉS DE LA VISITA DOMICILIARIA PARA PROMOVER PRÁCTICAS Y ENTORNOS SALUDABLES PARA CONTRIBUIR A LA DISMINUCIÓN DE LA TUBERCULOSIS, VIH/SIDA</v>
      </c>
      <c r="W229" s="60"/>
    </row>
    <row r="230" spans="1:527" ht="48" customHeight="1" x14ac:dyDescent="0.25">
      <c r="A230" s="68" t="s">
        <v>2</v>
      </c>
      <c r="B230" s="69" t="s">
        <v>87</v>
      </c>
      <c r="C230" s="70" t="s">
        <v>69</v>
      </c>
      <c r="D230" s="69" t="s">
        <v>661</v>
      </c>
      <c r="E230" s="69" t="s">
        <v>1</v>
      </c>
      <c r="F230" s="71"/>
      <c r="G230" s="72" t="s">
        <v>9</v>
      </c>
      <c r="H230" s="73" t="str">
        <f>"DEFICIENTE &lt; "&amp;$E$3</f>
        <v>DEFICIENTE &lt; 90</v>
      </c>
      <c r="I230" s="73" t="str">
        <f>"PROCESO &gt; "&amp;$E$3&amp;"  -  &lt; "&amp;$F$3</f>
        <v>PROCESO &gt; 90  -  &lt; 100</v>
      </c>
      <c r="J230" s="73" t="str">
        <f>"OPTIMO &gt;= "&amp;$F$3</f>
        <v>OPTIMO &gt;= 100</v>
      </c>
      <c r="T230" s="8"/>
      <c r="V230" s="89" t="str">
        <f>V$1&amp;"  "&amp;V229&amp;"  "&amp;$V$3&amp;"  "&amp;$V$2</f>
        <v>RED. MOYOBAMBA:  FAMILIAS QUE RECIBEN CONSEJERÍA A TRAVÉS DE LA VISITA DOMICILIARIA PARA PROMOVER PRÁCTICAS Y ENTORNOS SALUDABLES PARA CONTRIBUIR A LA DISMINUCIÓN DE LA TUBERCULOSIS, VIH/SIDA  - POR MICROREDES :   ENERO - DICIEMBRE 2024</v>
      </c>
      <c r="W230" s="60"/>
    </row>
    <row r="231" spans="1:527" ht="18" customHeight="1" thickBot="1" x14ac:dyDescent="0.3">
      <c r="A231" s="74" t="str">
        <f>Config!$B$15</f>
        <v>RED</v>
      </c>
      <c r="B231" s="75">
        <f>SUM(B232:B240)</f>
        <v>3366</v>
      </c>
      <c r="C231" s="75">
        <f>SUM(C232:C240)</f>
        <v>3366</v>
      </c>
      <c r="D231" s="75">
        <f>SUM(D232:D240)</f>
        <v>3735</v>
      </c>
      <c r="E231" s="75">
        <f>Config!$C$9</f>
        <v>100</v>
      </c>
      <c r="F231" s="76"/>
      <c r="G231" s="75">
        <f t="shared" ref="G231:G234" si="64">IFERROR(ROUND(D231*100/B231,2),0)</f>
        <v>110.96</v>
      </c>
      <c r="H231" s="77" t="str">
        <f>IF(G231&lt;$E$3,G231,"")</f>
        <v/>
      </c>
      <c r="I231" s="77" t="str">
        <f>IF(G231&gt;=$E$3,IF(G231&lt;$F$3,G231,""),"")</f>
        <v/>
      </c>
      <c r="J231" s="75">
        <f t="shared" ref="J231:J240" si="65">IF(G231&gt;=$F$3,G231,"")</f>
        <v>110.96</v>
      </c>
      <c r="T231" s="8"/>
      <c r="V231" s="59"/>
      <c r="W231" s="60"/>
    </row>
    <row r="232" spans="1:527" ht="18" customHeight="1" x14ac:dyDescent="0.25">
      <c r="A232" s="79" t="str">
        <f>Config!$B$16</f>
        <v>HOSP</v>
      </c>
      <c r="B232" s="80">
        <f>METAS!$AW$28</f>
        <v>0</v>
      </c>
      <c r="C232" s="80">
        <f>ROUNDUP((B232/12)*Config!$C$6,0)</f>
        <v>0</v>
      </c>
      <c r="D232" s="80">
        <f>ACUMULADO!$AV$31</f>
        <v>0</v>
      </c>
      <c r="E232" s="81">
        <f>E231</f>
        <v>100</v>
      </c>
      <c r="F232" s="81"/>
      <c r="G232" s="82">
        <f t="shared" si="64"/>
        <v>0</v>
      </c>
      <c r="H232" s="83">
        <f>IF(G232&lt;$E$3,G232,"")</f>
        <v>0</v>
      </c>
      <c r="I232" s="83" t="str">
        <f>IF(G232&gt;=$E$3,IF(G232&lt;$F$3,G232,""),"")</f>
        <v/>
      </c>
      <c r="J232" s="84" t="str">
        <f t="shared" si="65"/>
        <v/>
      </c>
      <c r="T232" s="8"/>
      <c r="V232" s="59"/>
      <c r="W232" s="60"/>
    </row>
    <row r="233" spans="1:527" ht="18" customHeight="1" x14ac:dyDescent="0.25">
      <c r="A233" s="85" t="str">
        <f>Config!$B$17</f>
        <v>LLUI</v>
      </c>
      <c r="B233" s="80">
        <f>METAS!$AY$28</f>
        <v>1479</v>
      </c>
      <c r="C233" s="61">
        <f>ROUNDUP((B233/12)*Config!$C$6,0)</f>
        <v>1479</v>
      </c>
      <c r="D233" s="80">
        <f>ACUMULADO!$AX$31</f>
        <v>1301</v>
      </c>
      <c r="E233" s="81">
        <f t="shared" ref="E233:E240" si="66">E232</f>
        <v>100</v>
      </c>
      <c r="F233" s="90"/>
      <c r="G233" s="86">
        <f t="shared" si="64"/>
        <v>87.96</v>
      </c>
      <c r="H233" s="83">
        <f t="shared" ref="H233:H240" si="67">IF(G233&lt;$E$3,G233,"")</f>
        <v>87.96</v>
      </c>
      <c r="I233" s="83" t="str">
        <f t="shared" ref="I233:I240" si="68">IF(G233&gt;=$E$3,IF(G233&lt;$F$3,G233,""),"")</f>
        <v/>
      </c>
      <c r="J233" s="88" t="str">
        <f t="shared" si="65"/>
        <v/>
      </c>
      <c r="T233" s="8"/>
      <c r="V233" s="59"/>
      <c r="W233" s="60"/>
    </row>
    <row r="234" spans="1:527" ht="18" customHeight="1" x14ac:dyDescent="0.25">
      <c r="A234" s="85" t="str">
        <f>Config!$B$18</f>
        <v>JERI</v>
      </c>
      <c r="B234" s="80">
        <f>METAS!$AZ$28</f>
        <v>128</v>
      </c>
      <c r="C234" s="61">
        <f>ROUNDUP((B234/12)*Config!$C$6,0)</f>
        <v>128</v>
      </c>
      <c r="D234" s="80">
        <f>ACUMULADO!$AY$31</f>
        <v>228</v>
      </c>
      <c r="E234" s="81">
        <f t="shared" si="66"/>
        <v>100</v>
      </c>
      <c r="F234" s="90"/>
      <c r="G234" s="86">
        <f t="shared" si="64"/>
        <v>178.13</v>
      </c>
      <c r="H234" s="83" t="str">
        <f t="shared" si="67"/>
        <v/>
      </c>
      <c r="I234" s="83" t="str">
        <f t="shared" si="68"/>
        <v/>
      </c>
      <c r="J234" s="88">
        <f t="shared" si="65"/>
        <v>178.13</v>
      </c>
      <c r="T234" s="8"/>
      <c r="V234" s="9"/>
      <c r="W234" s="60"/>
    </row>
    <row r="235" spans="1:527" ht="18" customHeight="1" x14ac:dyDescent="0.25">
      <c r="A235" s="85" t="str">
        <f>Config!$B$19</f>
        <v>YANT</v>
      </c>
      <c r="B235" s="80">
        <f>METAS!$BA$28</f>
        <v>254</v>
      </c>
      <c r="C235" s="61">
        <f>ROUNDUP((B235/12)*Config!$C$6,0)</f>
        <v>254</v>
      </c>
      <c r="D235" s="80">
        <f>ACUMULADO!$AZ$31</f>
        <v>311</v>
      </c>
      <c r="E235" s="81">
        <f t="shared" si="66"/>
        <v>100</v>
      </c>
      <c r="F235" s="90"/>
      <c r="G235" s="86">
        <f>IFERROR(ROUND(D235*100/B235,2),0)</f>
        <v>122.44</v>
      </c>
      <c r="H235" s="83" t="str">
        <f t="shared" si="67"/>
        <v/>
      </c>
      <c r="I235" s="83" t="str">
        <f t="shared" si="68"/>
        <v/>
      </c>
      <c r="J235" s="88">
        <f t="shared" si="65"/>
        <v>122.44</v>
      </c>
      <c r="T235" s="8"/>
      <c r="V235" s="9"/>
      <c r="W235" s="60"/>
    </row>
    <row r="236" spans="1:527" ht="18" customHeight="1" x14ac:dyDescent="0.25">
      <c r="A236" s="85" t="str">
        <f>Config!$B$20</f>
        <v>SORI</v>
      </c>
      <c r="B236" s="80">
        <f>METAS!$BB$28</f>
        <v>625</v>
      </c>
      <c r="C236" s="61">
        <f>ROUNDUP((B236/12)*Config!$C$6,0)</f>
        <v>625</v>
      </c>
      <c r="D236" s="80">
        <f>ACUMULADO!$BA$31</f>
        <v>694</v>
      </c>
      <c r="E236" s="81">
        <f t="shared" si="66"/>
        <v>100</v>
      </c>
      <c r="F236" s="90"/>
      <c r="G236" s="86">
        <f t="shared" ref="G236" si="69">IFERROR(ROUND(D236*100/B236,2),0)</f>
        <v>111.04</v>
      </c>
      <c r="H236" s="83" t="str">
        <f t="shared" si="67"/>
        <v/>
      </c>
      <c r="I236" s="83" t="str">
        <f t="shared" si="68"/>
        <v/>
      </c>
      <c r="J236" s="88">
        <f t="shared" si="65"/>
        <v>111.04</v>
      </c>
      <c r="T236" s="8"/>
      <c r="V236" s="9"/>
      <c r="W236" s="60"/>
    </row>
    <row r="237" spans="1:527" s="8" customFormat="1" ht="18" customHeight="1" x14ac:dyDescent="0.25">
      <c r="A237" s="85" t="str">
        <f>Config!$B$21</f>
        <v>JEPE</v>
      </c>
      <c r="B237" s="80">
        <f>METAS!$BC$28</f>
        <v>248</v>
      </c>
      <c r="C237" s="61">
        <f>ROUNDUP((B237/12)*Config!$C$6,0)</f>
        <v>248</v>
      </c>
      <c r="D237" s="80">
        <f>ACUMULADO!$BB$31</f>
        <v>610</v>
      </c>
      <c r="E237" s="81">
        <f t="shared" si="66"/>
        <v>100</v>
      </c>
      <c r="F237" s="90"/>
      <c r="G237" s="86">
        <f>IFERROR(ROUND(D237*100/B237,2),0)</f>
        <v>245.97</v>
      </c>
      <c r="H237" s="83" t="str">
        <f t="shared" si="67"/>
        <v/>
      </c>
      <c r="I237" s="83" t="str">
        <f t="shared" si="68"/>
        <v/>
      </c>
      <c r="J237" s="88">
        <f t="shared" si="65"/>
        <v>245.97</v>
      </c>
      <c r="K237"/>
      <c r="L237"/>
      <c r="M237"/>
      <c r="N237"/>
      <c r="O237"/>
      <c r="P237"/>
      <c r="Q237"/>
      <c r="R237"/>
      <c r="S237"/>
      <c r="U237" s="58"/>
      <c r="V237" s="9"/>
      <c r="W237" s="60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8" customFormat="1" ht="18" customHeight="1" x14ac:dyDescent="0.25">
      <c r="A238" s="85" t="str">
        <f>Config!$B$22</f>
        <v>ROQU</v>
      </c>
      <c r="B238" s="80">
        <f>METAS!$BD$28</f>
        <v>217</v>
      </c>
      <c r="C238" s="61">
        <f>ROUNDUP((B238/12)*Config!$C$6,0)</f>
        <v>217</v>
      </c>
      <c r="D238" s="80">
        <f>ACUMULADO!$BC$31</f>
        <v>216</v>
      </c>
      <c r="E238" s="81">
        <f t="shared" si="66"/>
        <v>100</v>
      </c>
      <c r="F238" s="90"/>
      <c r="G238" s="86">
        <f>IFERROR(ROUND(D238*100/B238,2),0)</f>
        <v>99.54</v>
      </c>
      <c r="H238" s="83" t="str">
        <f t="shared" si="67"/>
        <v/>
      </c>
      <c r="I238" s="83">
        <f t="shared" si="68"/>
        <v>99.54</v>
      </c>
      <c r="J238" s="88" t="str">
        <f t="shared" si="65"/>
        <v/>
      </c>
      <c r="K238"/>
      <c r="L238"/>
      <c r="M238"/>
      <c r="N238"/>
      <c r="O238"/>
      <c r="P238"/>
      <c r="Q238"/>
      <c r="R238"/>
      <c r="S238"/>
      <c r="U238" s="58"/>
      <c r="V238" s="78"/>
      <c r="W238" s="60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8" customFormat="1" ht="18" customHeight="1" x14ac:dyDescent="0.25">
      <c r="A239" s="85" t="str">
        <f>Config!$B$23</f>
        <v>CALZ</v>
      </c>
      <c r="B239" s="80">
        <f>METAS!$BE$28</f>
        <v>180</v>
      </c>
      <c r="C239" s="61">
        <f>ROUNDUP((B239/12)*Config!$C$6,0)</f>
        <v>180</v>
      </c>
      <c r="D239" s="80">
        <f>ACUMULADO!$BD$31</f>
        <v>300</v>
      </c>
      <c r="E239" s="81">
        <f t="shared" si="66"/>
        <v>100</v>
      </c>
      <c r="F239" s="90"/>
      <c r="G239" s="86">
        <f t="shared" ref="G239:G240" si="70">IFERROR(ROUND(D239*100/B239,2),0)</f>
        <v>166.67</v>
      </c>
      <c r="H239" s="83" t="str">
        <f t="shared" si="67"/>
        <v/>
      </c>
      <c r="I239" s="83" t="str">
        <f t="shared" si="68"/>
        <v/>
      </c>
      <c r="J239" s="88">
        <f t="shared" si="65"/>
        <v>166.67</v>
      </c>
      <c r="K239"/>
      <c r="L239"/>
      <c r="M239"/>
      <c r="N239"/>
      <c r="O239"/>
      <c r="P239"/>
      <c r="Q239"/>
      <c r="R239"/>
      <c r="S239"/>
      <c r="U239" s="58"/>
      <c r="V239" s="78"/>
      <c r="W239" s="60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8" customFormat="1" ht="18" customHeight="1" x14ac:dyDescent="0.25">
      <c r="A240" s="85" t="str">
        <f>Config!$B$24</f>
        <v>PUEB</v>
      </c>
      <c r="B240" s="80">
        <f>METAS!$BF$28</f>
        <v>235</v>
      </c>
      <c r="C240" s="61">
        <f>ROUNDUP((B240/12)*Config!$C$6,0)</f>
        <v>235</v>
      </c>
      <c r="D240" s="80">
        <f>ACUMULADO!$BE$31</f>
        <v>75</v>
      </c>
      <c r="E240" s="81">
        <f t="shared" si="66"/>
        <v>100</v>
      </c>
      <c r="F240" s="90"/>
      <c r="G240" s="86">
        <f t="shared" si="70"/>
        <v>31.91</v>
      </c>
      <c r="H240" s="83">
        <f t="shared" si="67"/>
        <v>31.91</v>
      </c>
      <c r="I240" s="83" t="str">
        <f t="shared" si="68"/>
        <v/>
      </c>
      <c r="J240" s="88" t="str">
        <f t="shared" si="65"/>
        <v/>
      </c>
      <c r="K240"/>
      <c r="L240"/>
      <c r="M240"/>
      <c r="N240"/>
      <c r="O240"/>
      <c r="P240"/>
      <c r="Q240"/>
      <c r="R240"/>
      <c r="S240"/>
      <c r="U240" s="58"/>
      <c r="V240" s="78"/>
      <c r="W240" s="6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8" customFormat="1" ht="18" customHeight="1" x14ac:dyDescent="0.25">
      <c r="A241" s="4"/>
      <c r="B241"/>
      <c r="C241" s="63"/>
      <c r="D241" s="63"/>
      <c r="E241" s="64"/>
      <c r="F241" s="65"/>
      <c r="G241" s="65"/>
      <c r="H241" s="65"/>
      <c r="I241"/>
      <c r="J241"/>
      <c r="K241"/>
      <c r="L241"/>
      <c r="M241"/>
      <c r="N241"/>
      <c r="O241"/>
      <c r="P241"/>
      <c r="Q241"/>
      <c r="R241"/>
      <c r="S241"/>
      <c r="U241" s="58"/>
      <c r="V241" s="78"/>
      <c r="W241" s="60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8" customFormat="1" ht="18" customHeight="1" x14ac:dyDescent="0.25">
      <c r="A242" s="4"/>
      <c r="B242"/>
      <c r="C242" s="63"/>
      <c r="D242" s="64"/>
      <c r="E242" s="64"/>
      <c r="F242" s="65"/>
      <c r="G242" s="65"/>
      <c r="H242" s="65"/>
      <c r="I242"/>
      <c r="J242"/>
      <c r="K242"/>
      <c r="L242"/>
      <c r="M242"/>
      <c r="N242"/>
      <c r="O242"/>
      <c r="P242"/>
      <c r="Q242"/>
      <c r="R242"/>
      <c r="S242"/>
      <c r="U242" s="58"/>
      <c r="V242" s="78"/>
      <c r="W242" s="60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8" customFormat="1" ht="18" customHeight="1" x14ac:dyDescent="0.25">
      <c r="A243" s="4"/>
      <c r="B243"/>
      <c r="C243" s="63"/>
      <c r="D243" s="64"/>
      <c r="E243" s="64"/>
      <c r="F243" s="65"/>
      <c r="G243" s="65"/>
      <c r="H243" s="65"/>
      <c r="I243"/>
      <c r="J243"/>
      <c r="K243"/>
      <c r="L243"/>
      <c r="M243"/>
      <c r="N243"/>
      <c r="O243"/>
      <c r="P243"/>
      <c r="Q243"/>
      <c r="R243"/>
      <c r="S243"/>
      <c r="U243" s="58"/>
      <c r="V243" s="78"/>
      <c r="W243" s="60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8" customFormat="1" ht="18" customHeight="1" x14ac:dyDescent="0.25">
      <c r="A244" s="91"/>
      <c r="B244" s="65"/>
      <c r="C244" s="63"/>
      <c r="D244" s="65"/>
      <c r="E244" s="65"/>
      <c r="F244" s="65"/>
      <c r="G244" s="65"/>
      <c r="H244" s="65"/>
      <c r="I244" s="65"/>
      <c r="J244" s="65"/>
      <c r="K244"/>
      <c r="L244"/>
      <c r="M244"/>
      <c r="N244"/>
      <c r="O244"/>
      <c r="P244"/>
      <c r="Q244"/>
      <c r="R244"/>
      <c r="S244"/>
      <c r="U244" s="58"/>
      <c r="V244" s="78"/>
      <c r="W244" s="60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8" customFormat="1" ht="18" customHeight="1" x14ac:dyDescent="0.25">
      <c r="A245" s="91"/>
      <c r="B245" s="65"/>
      <c r="C245" s="63"/>
      <c r="D245" s="65"/>
      <c r="E245" s="65"/>
      <c r="F245" s="65"/>
      <c r="G245" s="65"/>
      <c r="H245" s="65"/>
      <c r="I245" s="65"/>
      <c r="J245" s="65"/>
      <c r="K245"/>
      <c r="L245"/>
      <c r="M245"/>
      <c r="N245"/>
      <c r="O245"/>
      <c r="P245"/>
      <c r="Q245"/>
      <c r="R245"/>
      <c r="S245"/>
      <c r="U245" s="58"/>
      <c r="V245" s="78"/>
      <c r="W245" s="60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8" customFormat="1" ht="18" customHeight="1" x14ac:dyDescent="0.25">
      <c r="A246" s="91"/>
      <c r="B246" s="65"/>
      <c r="C246" s="63"/>
      <c r="D246" s="65"/>
      <c r="E246" s="65"/>
      <c r="F246" s="65"/>
      <c r="G246" s="65"/>
      <c r="H246" s="65"/>
      <c r="I246" s="65"/>
      <c r="J246" s="65"/>
      <c r="K246"/>
      <c r="L246"/>
      <c r="M246"/>
      <c r="N246"/>
      <c r="O246"/>
      <c r="P246"/>
      <c r="Q246"/>
      <c r="R246"/>
      <c r="S246"/>
      <c r="U246" s="58"/>
      <c r="V246" s="78"/>
      <c r="W246" s="60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8" customFormat="1" ht="18" customHeight="1" x14ac:dyDescent="0.25">
      <c r="A247" s="91"/>
      <c r="B247" s="65"/>
      <c r="C247" s="63"/>
      <c r="D247" s="65"/>
      <c r="E247" s="65"/>
      <c r="F247" s="65"/>
      <c r="G247" s="65"/>
      <c r="H247" s="65"/>
      <c r="I247" s="65"/>
      <c r="J247" s="65"/>
      <c r="K247"/>
      <c r="L247"/>
      <c r="M247"/>
      <c r="N247"/>
      <c r="O247"/>
      <c r="P247"/>
      <c r="Q247"/>
      <c r="R247"/>
      <c r="S247"/>
      <c r="U247" s="58"/>
      <c r="V247" s="78"/>
      <c r="W247" s="60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8" customFormat="1" ht="18" customHeight="1" x14ac:dyDescent="0.25">
      <c r="A248" s="92"/>
      <c r="B248" s="65"/>
      <c r="C248" s="63"/>
      <c r="D248" s="65"/>
      <c r="E248" s="65"/>
      <c r="F248" s="65"/>
      <c r="G248" s="65"/>
      <c r="H248" s="65"/>
      <c r="I248" s="65"/>
      <c r="J248" s="65"/>
      <c r="K248"/>
      <c r="L248"/>
      <c r="M248"/>
      <c r="N248"/>
      <c r="O248"/>
      <c r="P248"/>
      <c r="Q248"/>
      <c r="R248"/>
      <c r="S248"/>
      <c r="U248" s="58"/>
      <c r="V248" s="78"/>
      <c r="W248" s="60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8" customFormat="1" ht="18" customHeight="1" x14ac:dyDescent="0.25">
      <c r="A249" s="93" t="str">
        <f>METAS!B29</f>
        <v>FAMILIAS QUE RECIBEN SESIÓN EDUCATIVA Y DEMOSTRATIVA PARA PROMOVER PRÁCTICAS Y GENERAR ENTORNOS SALUDABLES PARA CONTRIBUIR A LA DISMINUCIÓN DE LA TUBERCULOSIS , VIH/SIDA</v>
      </c>
      <c r="B249" s="65"/>
      <c r="C249" s="63"/>
      <c r="D249" s="65"/>
      <c r="E249" s="65"/>
      <c r="F249" s="65"/>
      <c r="G249" s="65"/>
      <c r="H249" s="65"/>
      <c r="I249" s="65"/>
      <c r="J249" s="65"/>
      <c r="K249" t="s">
        <v>543</v>
      </c>
      <c r="L249"/>
      <c r="M249"/>
      <c r="N249"/>
      <c r="O249"/>
      <c r="P249"/>
      <c r="Q249"/>
      <c r="R249"/>
      <c r="S249"/>
      <c r="U249" s="58"/>
      <c r="V249" s="59" t="str">
        <f>A249</f>
        <v>FAMILIAS QUE RECIBEN SESIÓN EDUCATIVA Y DEMOSTRATIVA PARA PROMOVER PRÁCTICAS Y GENERAR ENTORNOS SALUDABLES PARA CONTRIBUIR A LA DISMINUCIÓN DE LA TUBERCULOSIS , VIH/SIDA</v>
      </c>
      <c r="W249" s="60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8" customFormat="1" ht="48" customHeight="1" x14ac:dyDescent="0.25">
      <c r="A250" s="68" t="s">
        <v>2</v>
      </c>
      <c r="B250" s="69" t="s">
        <v>87</v>
      </c>
      <c r="C250" s="70" t="s">
        <v>69</v>
      </c>
      <c r="D250" s="69" t="s">
        <v>661</v>
      </c>
      <c r="E250" s="69" t="s">
        <v>1</v>
      </c>
      <c r="F250" s="71"/>
      <c r="G250" s="72" t="s">
        <v>9</v>
      </c>
      <c r="H250" s="73" t="str">
        <f>"DEFICIENTE &lt; "&amp;$E$3</f>
        <v>DEFICIENTE &lt; 90</v>
      </c>
      <c r="I250" s="73" t="str">
        <f>"PROCESO &gt; "&amp;$E$3&amp;"  -  &lt; "&amp;$F$3</f>
        <v>PROCESO &gt; 90  -  &lt; 100</v>
      </c>
      <c r="J250" s="73" t="str">
        <f>"OPTIMO &gt;= "&amp;$F$3</f>
        <v>OPTIMO &gt;= 100</v>
      </c>
      <c r="K250"/>
      <c r="L250"/>
      <c r="M250"/>
      <c r="N250"/>
      <c r="O250"/>
      <c r="P250"/>
      <c r="Q250"/>
      <c r="R250"/>
      <c r="S250"/>
      <c r="U250" s="58"/>
      <c r="V250" s="78" t="str">
        <f>V$1&amp;"  "&amp;V249&amp;"  "&amp;$V$3&amp;"  "&amp;$V$2</f>
        <v>RED. MOYOBAMBA:  FAMILIAS QUE RECIBEN SESIÓN EDUCATIVA Y DEMOSTRATIVA PARA PROMOVER PRÁCTICAS Y GENERAR ENTORNOS SALUDABLES PARA CONTRIBUIR A LA DISMINUCIÓN DE LA TUBERCULOSIS , VIH/SIDA  - POR MICROREDES :   ENERO - DICIEMBRE 2024</v>
      </c>
      <c r="W250" s="6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8" customFormat="1" ht="18" customHeight="1" thickBot="1" x14ac:dyDescent="0.3">
      <c r="A251" s="74" t="str">
        <f>Config!$B$15</f>
        <v>RED</v>
      </c>
      <c r="B251" s="75">
        <f>SUM(B252:B260)</f>
        <v>3366</v>
      </c>
      <c r="C251" s="75">
        <f>SUM(C252:C260)</f>
        <v>3366</v>
      </c>
      <c r="D251" s="75">
        <f>SUM(D252:D260)</f>
        <v>2961</v>
      </c>
      <c r="E251" s="75">
        <f>Config!$C$9</f>
        <v>100</v>
      </c>
      <c r="F251" s="76"/>
      <c r="G251" s="75">
        <f t="shared" ref="G251:G256" si="71">IFERROR(ROUND(D251*100/B251,2),0)</f>
        <v>87.97</v>
      </c>
      <c r="H251" s="77">
        <f>IF(G251&lt;$E$3,G251,"")</f>
        <v>87.97</v>
      </c>
      <c r="I251" s="77" t="str">
        <f>IF(G251&gt;=$E$3,IF(G251&lt;$F$3,G251,""),"")</f>
        <v/>
      </c>
      <c r="J251" s="75" t="str">
        <f t="shared" ref="J251:J260" si="72">IF(G251&gt;=$F$3,G251,"")</f>
        <v/>
      </c>
      <c r="K251"/>
      <c r="L251"/>
      <c r="M251"/>
      <c r="N251"/>
      <c r="O251"/>
      <c r="P251"/>
      <c r="Q251"/>
      <c r="R251"/>
      <c r="S251"/>
      <c r="U251" s="58"/>
      <c r="V251" s="59"/>
      <c r="W251" s="60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8" customFormat="1" ht="18" customHeight="1" x14ac:dyDescent="0.25">
      <c r="A252" s="79" t="str">
        <f>Config!$B$16</f>
        <v>HOSP</v>
      </c>
      <c r="B252" s="80">
        <f>METAS!$AW$29</f>
        <v>0</v>
      </c>
      <c r="C252" s="80">
        <f>ROUNDUP((B252/12)*Config!$C$6,0)</f>
        <v>0</v>
      </c>
      <c r="D252" s="80">
        <f>ACUMULADO!$AV$32</f>
        <v>0</v>
      </c>
      <c r="E252" s="81">
        <f>E251</f>
        <v>100</v>
      </c>
      <c r="F252" s="81"/>
      <c r="G252" s="82">
        <f t="shared" si="71"/>
        <v>0</v>
      </c>
      <c r="H252" s="83">
        <f>IF(G252&lt;$E$3,G252,"")</f>
        <v>0</v>
      </c>
      <c r="I252" s="83" t="str">
        <f>IF(G252&gt;=$E$3,IF(G252&lt;$F$3,G252,""),"")</f>
        <v/>
      </c>
      <c r="J252" s="84" t="str">
        <f t="shared" si="72"/>
        <v/>
      </c>
      <c r="K252"/>
      <c r="L252"/>
      <c r="M252"/>
      <c r="N252"/>
      <c r="O252"/>
      <c r="P252"/>
      <c r="Q252"/>
      <c r="R252"/>
      <c r="S252"/>
      <c r="U252" s="58"/>
      <c r="V252" s="59"/>
      <c r="W252" s="60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8" customFormat="1" ht="18" customHeight="1" x14ac:dyDescent="0.25">
      <c r="A253" s="85" t="str">
        <f>Config!$B$17</f>
        <v>LLUI</v>
      </c>
      <c r="B253" s="80">
        <f>METAS!$AY$29</f>
        <v>1479</v>
      </c>
      <c r="C253" s="61">
        <f>ROUNDUP((B253/12)*Config!$C$6,0)</f>
        <v>1479</v>
      </c>
      <c r="D253" s="80">
        <f>ACUMULADO!$AX$32</f>
        <v>1640</v>
      </c>
      <c r="E253" s="81">
        <f t="shared" ref="E253:E260" si="73">E252</f>
        <v>100</v>
      </c>
      <c r="F253" s="90"/>
      <c r="G253" s="86">
        <f t="shared" si="71"/>
        <v>110.89</v>
      </c>
      <c r="H253" s="83" t="str">
        <f t="shared" ref="H253:H260" si="74">IF(G253&lt;$E$3,G253,"")</f>
        <v/>
      </c>
      <c r="I253" s="83" t="str">
        <f t="shared" ref="I253:I260" si="75">IF(G253&gt;=$E$3,IF(G253&lt;$F$3,G253,""),"")</f>
        <v/>
      </c>
      <c r="J253" s="88">
        <f t="shared" si="72"/>
        <v>110.89</v>
      </c>
      <c r="K253"/>
      <c r="L253"/>
      <c r="M253"/>
      <c r="N253"/>
      <c r="O253"/>
      <c r="P253"/>
      <c r="Q253"/>
      <c r="R253"/>
      <c r="S253"/>
      <c r="U253" s="58"/>
      <c r="V253" s="59"/>
      <c r="W253" s="60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8" customFormat="1" ht="18" customHeight="1" x14ac:dyDescent="0.25">
      <c r="A254" s="85" t="str">
        <f>Config!$B$18</f>
        <v>JERI</v>
      </c>
      <c r="B254" s="80">
        <f>METAS!$AZ$29</f>
        <v>128</v>
      </c>
      <c r="C254" s="61">
        <f>ROUNDUP((B254/12)*Config!$C$6,0)</f>
        <v>128</v>
      </c>
      <c r="D254" s="80">
        <f>ACUMULADO!$AY$32</f>
        <v>184</v>
      </c>
      <c r="E254" s="81">
        <f t="shared" si="73"/>
        <v>100</v>
      </c>
      <c r="F254" s="90"/>
      <c r="G254" s="86">
        <f t="shared" si="71"/>
        <v>143.75</v>
      </c>
      <c r="H254" s="83" t="str">
        <f t="shared" si="74"/>
        <v/>
      </c>
      <c r="I254" s="83" t="str">
        <f t="shared" si="75"/>
        <v/>
      </c>
      <c r="J254" s="88">
        <f t="shared" si="72"/>
        <v>143.75</v>
      </c>
      <c r="K254"/>
      <c r="L254"/>
      <c r="M254"/>
      <c r="N254"/>
      <c r="O254"/>
      <c r="P254"/>
      <c r="Q254"/>
      <c r="R254"/>
      <c r="S254"/>
      <c r="U254" s="58"/>
      <c r="V254" s="9"/>
      <c r="W254" s="60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8" customFormat="1" ht="18" customHeight="1" x14ac:dyDescent="0.25">
      <c r="A255" s="85" t="str">
        <f>Config!$B$19</f>
        <v>YANT</v>
      </c>
      <c r="B255" s="80">
        <f>METAS!$BA$29</f>
        <v>254</v>
      </c>
      <c r="C255" s="61">
        <f>ROUNDUP((B255/12)*Config!$C$6,0)</f>
        <v>254</v>
      </c>
      <c r="D255" s="80">
        <f>ACUMULADO!$AZ$32</f>
        <v>165</v>
      </c>
      <c r="E255" s="81">
        <f t="shared" si="73"/>
        <v>100</v>
      </c>
      <c r="F255" s="90"/>
      <c r="G255" s="86">
        <f t="shared" si="71"/>
        <v>64.959999999999994</v>
      </c>
      <c r="H255" s="83">
        <f t="shared" si="74"/>
        <v>64.959999999999994</v>
      </c>
      <c r="I255" s="83" t="str">
        <f t="shared" si="75"/>
        <v/>
      </c>
      <c r="J255" s="88" t="str">
        <f t="shared" si="72"/>
        <v/>
      </c>
      <c r="K255"/>
      <c r="L255"/>
      <c r="M255"/>
      <c r="N255"/>
      <c r="O255"/>
      <c r="P255"/>
      <c r="Q255"/>
      <c r="R255"/>
      <c r="S255"/>
      <c r="U255" s="58"/>
      <c r="V255" s="9"/>
      <c r="W255" s="60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8" customFormat="1" ht="18" customHeight="1" x14ac:dyDescent="0.25">
      <c r="A256" s="85" t="str">
        <f>Config!$B$20</f>
        <v>SORI</v>
      </c>
      <c r="B256" s="80">
        <f>METAS!$BB$29</f>
        <v>625</v>
      </c>
      <c r="C256" s="61">
        <f>ROUNDUP((B256/12)*Config!$C$6,0)</f>
        <v>625</v>
      </c>
      <c r="D256" s="80">
        <f>ACUMULADO!$BA$32</f>
        <v>418</v>
      </c>
      <c r="E256" s="81">
        <f t="shared" si="73"/>
        <v>100</v>
      </c>
      <c r="F256" s="90"/>
      <c r="G256" s="86">
        <f t="shared" si="71"/>
        <v>66.88</v>
      </c>
      <c r="H256" s="83">
        <f t="shared" si="74"/>
        <v>66.88</v>
      </c>
      <c r="I256" s="83" t="str">
        <f t="shared" si="75"/>
        <v/>
      </c>
      <c r="J256" s="88" t="str">
        <f t="shared" si="72"/>
        <v/>
      </c>
      <c r="K256"/>
      <c r="L256"/>
      <c r="M256"/>
      <c r="N256"/>
      <c r="O256"/>
      <c r="P256"/>
      <c r="Q256"/>
      <c r="R256"/>
      <c r="S256"/>
      <c r="U256" s="58"/>
      <c r="V256" s="9"/>
      <c r="W256" s="60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8" customFormat="1" ht="18" customHeight="1" x14ac:dyDescent="0.25">
      <c r="A257" s="85" t="str">
        <f>Config!$B$21</f>
        <v>JEPE</v>
      </c>
      <c r="B257" s="80">
        <f>METAS!$BC$29</f>
        <v>248</v>
      </c>
      <c r="C257" s="61">
        <f>ROUNDUP((B257/12)*Config!$C$6,0)</f>
        <v>248</v>
      </c>
      <c r="D257" s="80">
        <f>ACUMULADO!$BB$32</f>
        <v>174</v>
      </c>
      <c r="E257" s="81">
        <f t="shared" si="73"/>
        <v>100</v>
      </c>
      <c r="F257" s="90"/>
      <c r="G257" s="86">
        <f>IFERROR(ROUND(D257*100/B257,2),0)</f>
        <v>70.16</v>
      </c>
      <c r="H257" s="83">
        <f t="shared" si="74"/>
        <v>70.16</v>
      </c>
      <c r="I257" s="83" t="str">
        <f t="shared" si="75"/>
        <v/>
      </c>
      <c r="J257" s="88" t="str">
        <f t="shared" si="72"/>
        <v/>
      </c>
      <c r="K257"/>
      <c r="L257"/>
      <c r="M257"/>
      <c r="N257"/>
      <c r="O257"/>
      <c r="P257"/>
      <c r="Q257"/>
      <c r="R257"/>
      <c r="S257"/>
      <c r="U257" s="58"/>
      <c r="V257" s="9"/>
      <c r="W257" s="60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8" customFormat="1" ht="18" customHeight="1" x14ac:dyDescent="0.25">
      <c r="A258" s="85" t="str">
        <f>Config!$B$22</f>
        <v>ROQU</v>
      </c>
      <c r="B258" s="80">
        <f>METAS!$BD$29</f>
        <v>217</v>
      </c>
      <c r="C258" s="61">
        <f>ROUNDUP((B258/12)*Config!$C$6,0)</f>
        <v>217</v>
      </c>
      <c r="D258" s="80">
        <f>ACUMULADO!$BC$32</f>
        <v>193</v>
      </c>
      <c r="E258" s="81">
        <f t="shared" si="73"/>
        <v>100</v>
      </c>
      <c r="F258" s="90"/>
      <c r="G258" s="86">
        <f>IFERROR(ROUND(D258*100/B258,2),0)</f>
        <v>88.94</v>
      </c>
      <c r="H258" s="83">
        <f t="shared" si="74"/>
        <v>88.94</v>
      </c>
      <c r="I258" s="83" t="str">
        <f t="shared" si="75"/>
        <v/>
      </c>
      <c r="J258" s="88" t="str">
        <f t="shared" si="72"/>
        <v/>
      </c>
      <c r="K258"/>
      <c r="L258"/>
      <c r="M258"/>
      <c r="N258"/>
      <c r="O258"/>
      <c r="P258"/>
      <c r="Q258"/>
      <c r="R258"/>
      <c r="S258"/>
      <c r="U258" s="58"/>
      <c r="V258" s="9"/>
      <c r="W258" s="6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8" customFormat="1" ht="18" customHeight="1" x14ac:dyDescent="0.25">
      <c r="A259" s="85" t="str">
        <f>Config!$B$23</f>
        <v>CALZ</v>
      </c>
      <c r="B259" s="80">
        <f>METAS!$BE$29</f>
        <v>180</v>
      </c>
      <c r="C259" s="61">
        <f>ROUNDUP((B259/12)*Config!$C$6,0)</f>
        <v>180</v>
      </c>
      <c r="D259" s="80">
        <f>ACUMULADO!$BD$32</f>
        <v>187</v>
      </c>
      <c r="E259" s="81">
        <f t="shared" si="73"/>
        <v>100</v>
      </c>
      <c r="F259" s="90"/>
      <c r="G259" s="86">
        <f t="shared" ref="G259:G260" si="76">IFERROR(ROUND(D259*100/B259,2),0)</f>
        <v>103.89</v>
      </c>
      <c r="H259" s="83" t="str">
        <f t="shared" si="74"/>
        <v/>
      </c>
      <c r="I259" s="83" t="str">
        <f t="shared" si="75"/>
        <v/>
      </c>
      <c r="J259" s="88">
        <f t="shared" si="72"/>
        <v>103.89</v>
      </c>
      <c r="K259"/>
      <c r="L259"/>
      <c r="M259"/>
      <c r="N259"/>
      <c r="O259"/>
      <c r="P259"/>
      <c r="Q259"/>
      <c r="R259"/>
      <c r="S259"/>
      <c r="U259" s="58"/>
      <c r="V259" s="78"/>
      <c r="W259" s="6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8" customFormat="1" ht="18" customHeight="1" x14ac:dyDescent="0.25">
      <c r="A260" s="85" t="str">
        <f>Config!$B$24</f>
        <v>PUEB</v>
      </c>
      <c r="B260" s="80">
        <f>METAS!$BF$29</f>
        <v>235</v>
      </c>
      <c r="C260" s="61">
        <f>ROUNDUP((B260/12)*Config!$C$6,0)</f>
        <v>235</v>
      </c>
      <c r="D260" s="80">
        <f>ACUMULADO!$BE$32</f>
        <v>0</v>
      </c>
      <c r="E260" s="81">
        <f t="shared" si="73"/>
        <v>100</v>
      </c>
      <c r="F260" s="90"/>
      <c r="G260" s="86">
        <f t="shared" si="76"/>
        <v>0</v>
      </c>
      <c r="H260" s="83">
        <f t="shared" si="74"/>
        <v>0</v>
      </c>
      <c r="I260" s="83" t="str">
        <f t="shared" si="75"/>
        <v/>
      </c>
      <c r="J260" s="88" t="str">
        <f t="shared" si="72"/>
        <v/>
      </c>
      <c r="K260"/>
      <c r="L260"/>
      <c r="M260"/>
      <c r="N260"/>
      <c r="O260"/>
      <c r="P260"/>
      <c r="Q260"/>
      <c r="R260"/>
      <c r="S260"/>
      <c r="U260" s="58"/>
      <c r="V260" s="78"/>
      <c r="W260" s="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8" customFormat="1" ht="18" customHeight="1" x14ac:dyDescent="0.25">
      <c r="A261" s="4"/>
      <c r="B261"/>
      <c r="C261" s="63"/>
      <c r="D261" s="63"/>
      <c r="E261" s="64"/>
      <c r="F261" s="65"/>
      <c r="G261" s="65"/>
      <c r="H261" s="65"/>
      <c r="I261"/>
      <c r="J261"/>
      <c r="K261"/>
      <c r="L261"/>
      <c r="M261"/>
      <c r="N261"/>
      <c r="O261"/>
      <c r="P261"/>
      <c r="Q261"/>
      <c r="R261"/>
      <c r="S261"/>
      <c r="U261" s="58"/>
      <c r="V261" s="78"/>
      <c r="W261" s="60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8" customFormat="1" ht="18" customHeight="1" x14ac:dyDescent="0.25">
      <c r="A262" s="4"/>
      <c r="B262"/>
      <c r="C262" s="63"/>
      <c r="D262" s="64"/>
      <c r="E262" s="64"/>
      <c r="F262" s="65"/>
      <c r="G262" s="65"/>
      <c r="H262" s="65"/>
      <c r="I262"/>
      <c r="J262"/>
      <c r="K262"/>
      <c r="L262"/>
      <c r="M262"/>
      <c r="N262"/>
      <c r="O262"/>
      <c r="P262"/>
      <c r="Q262"/>
      <c r="R262"/>
      <c r="S262"/>
      <c r="U262" s="58"/>
      <c r="V262" s="78"/>
      <c r="W262" s="60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8" customFormat="1" ht="18" customHeight="1" x14ac:dyDescent="0.25">
      <c r="A263" s="4"/>
      <c r="B263"/>
      <c r="C263" s="63"/>
      <c r="D263" s="64"/>
      <c r="E263" s="64"/>
      <c r="F263" s="65"/>
      <c r="G263" s="65"/>
      <c r="H263" s="65"/>
      <c r="I263"/>
      <c r="J263"/>
      <c r="K263"/>
      <c r="L263"/>
      <c r="M263"/>
      <c r="N263"/>
      <c r="O263"/>
      <c r="P263"/>
      <c r="Q263"/>
      <c r="R263"/>
      <c r="S263"/>
      <c r="U263" s="58"/>
      <c r="V263" s="78"/>
      <c r="W263" s="60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8" customFormat="1" ht="18" customHeight="1" x14ac:dyDescent="0.25">
      <c r="A264" s="91"/>
      <c r="B264" s="65"/>
      <c r="C264" s="63"/>
      <c r="D264" s="65"/>
      <c r="E264" s="65"/>
      <c r="F264" s="65"/>
      <c r="G264" s="65"/>
      <c r="H264" s="65"/>
      <c r="I264" s="65"/>
      <c r="J264" s="65"/>
      <c r="K264"/>
      <c r="L264"/>
      <c r="M264"/>
      <c r="N264"/>
      <c r="O264"/>
      <c r="P264"/>
      <c r="Q264"/>
      <c r="R264"/>
      <c r="S264"/>
      <c r="U264" s="58"/>
      <c r="V264" s="78"/>
      <c r="W264" s="60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8" customFormat="1" ht="18" customHeight="1" x14ac:dyDescent="0.25">
      <c r="A265" s="91"/>
      <c r="B265" s="65"/>
      <c r="C265" s="63"/>
      <c r="D265" s="65"/>
      <c r="E265" s="65"/>
      <c r="F265" s="65"/>
      <c r="G265" s="65"/>
      <c r="H265" s="65"/>
      <c r="I265" s="65"/>
      <c r="J265" s="65"/>
      <c r="K265"/>
      <c r="L265"/>
      <c r="M265"/>
      <c r="N265"/>
      <c r="O265"/>
      <c r="P265"/>
      <c r="Q265"/>
      <c r="R265"/>
      <c r="S265"/>
      <c r="U265" s="58"/>
      <c r="V265" s="78"/>
      <c r="W265" s="60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8" customFormat="1" ht="18" customHeight="1" x14ac:dyDescent="0.25">
      <c r="A266" s="91"/>
      <c r="B266" s="65"/>
      <c r="C266" s="63"/>
      <c r="D266" s="65"/>
      <c r="E266" s="65"/>
      <c r="F266" s="65"/>
      <c r="G266" s="65"/>
      <c r="H266" s="65"/>
      <c r="I266" s="65"/>
      <c r="J266" s="65"/>
      <c r="K266"/>
      <c r="L266"/>
      <c r="M266"/>
      <c r="N266"/>
      <c r="O266"/>
      <c r="P266"/>
      <c r="Q266"/>
      <c r="R266"/>
      <c r="S266"/>
      <c r="U266" s="58"/>
      <c r="V266" s="78"/>
      <c r="W266" s="60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8" customFormat="1" ht="18" customHeight="1" x14ac:dyDescent="0.25">
      <c r="A267" s="91"/>
      <c r="B267" s="65"/>
      <c r="C267" s="63"/>
      <c r="D267" s="65"/>
      <c r="E267" s="65"/>
      <c r="F267" s="65"/>
      <c r="G267" s="65"/>
      <c r="H267" s="65"/>
      <c r="I267" s="65"/>
      <c r="J267" s="65"/>
      <c r="K267"/>
      <c r="L267"/>
      <c r="M267"/>
      <c r="N267"/>
      <c r="O267"/>
      <c r="P267"/>
      <c r="Q267"/>
      <c r="R267"/>
      <c r="S267"/>
      <c r="U267" s="58"/>
      <c r="V267" s="78"/>
      <c r="W267" s="60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8" customFormat="1" ht="18" customHeight="1" x14ac:dyDescent="0.25">
      <c r="A268" s="91"/>
      <c r="B268" s="65"/>
      <c r="C268" s="63"/>
      <c r="D268" s="65"/>
      <c r="E268" s="65"/>
      <c r="F268" s="65"/>
      <c r="G268" s="65"/>
      <c r="H268" s="65"/>
      <c r="I268" s="65"/>
      <c r="J268" s="65"/>
      <c r="K268"/>
      <c r="L268"/>
      <c r="M268"/>
      <c r="N268"/>
      <c r="O268"/>
      <c r="P268"/>
      <c r="Q268"/>
      <c r="R268"/>
      <c r="S268"/>
      <c r="U268" s="58"/>
      <c r="V268" s="78"/>
      <c r="W268" s="60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8" customFormat="1" ht="18" customHeight="1" x14ac:dyDescent="0.25">
      <c r="A269" s="4"/>
      <c r="B269"/>
      <c r="C269" s="63"/>
      <c r="D269" s="64"/>
      <c r="E269" s="64"/>
      <c r="F269" s="65"/>
      <c r="G269" s="65"/>
      <c r="H269" s="65"/>
      <c r="I269" s="65"/>
      <c r="J269" s="65"/>
      <c r="K269"/>
      <c r="L269"/>
      <c r="M269"/>
      <c r="N269"/>
      <c r="O269"/>
      <c r="P269"/>
      <c r="Q269"/>
      <c r="R269"/>
      <c r="S269"/>
      <c r="U269" s="58"/>
      <c r="V269" s="59" t="str">
        <f>A270</f>
        <v>DOCENTES CAPACITADOS DESARROLLAN ACCIONES PARA LA PROMOCIÓN DE PRÁCTICAS SALUDABLES Y LA PREVENCIÓN DE LA TUBERCULOSIS,  VIH/SIDA</v>
      </c>
      <c r="W269" s="60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8" customFormat="1" ht="18" customHeight="1" x14ac:dyDescent="0.25">
      <c r="A270" s="66" t="str">
        <f>METAS!B30</f>
        <v>DOCENTES CAPACITADOS DESARROLLAN ACCIONES PARA LA PROMOCIÓN DE PRÁCTICAS SALUDABLES Y LA PREVENCIÓN DE LA TUBERCULOSIS,  VIH/SIDA</v>
      </c>
      <c r="B270"/>
      <c r="C270" s="63"/>
      <c r="D270" s="64"/>
      <c r="E270" s="64"/>
      <c r="F270" s="65"/>
      <c r="G270" s="65"/>
      <c r="H270" s="65"/>
      <c r="I270" s="65"/>
      <c r="J270" s="65"/>
      <c r="K270" t="s">
        <v>508</v>
      </c>
      <c r="L270"/>
      <c r="M270"/>
      <c r="N270"/>
      <c r="O270"/>
      <c r="P270"/>
      <c r="Q270"/>
      <c r="R270"/>
      <c r="S270"/>
      <c r="U270" s="58"/>
      <c r="V270" s="89" t="str">
        <f>$V$1&amp;"  "&amp;V269&amp;"  "&amp;$V$3&amp;"  "&amp;$V$2</f>
        <v>RED. MOYOBAMBA:  DOCENTES CAPACITADOS DESARROLLAN ACCIONES PARA LA PROMOCIÓN DE PRÁCTICAS SALUDABLES Y LA PREVENCIÓN DE LA TUBERCULOSIS,  VIH/SIDA  - POR MICROREDES :   ENERO - DICIEMBRE 2024</v>
      </c>
      <c r="W270" s="6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8" customFormat="1" ht="48" customHeight="1" x14ac:dyDescent="0.25">
      <c r="A271" s="68" t="s">
        <v>2</v>
      </c>
      <c r="B271" s="69" t="s">
        <v>87</v>
      </c>
      <c r="C271" s="70" t="s">
        <v>69</v>
      </c>
      <c r="D271" s="69" t="s">
        <v>661</v>
      </c>
      <c r="E271" s="69" t="s">
        <v>1</v>
      </c>
      <c r="F271" s="71"/>
      <c r="G271" s="72" t="s">
        <v>9</v>
      </c>
      <c r="H271" s="73" t="str">
        <f>"DEFICIENTE &lt; "&amp;$E$3</f>
        <v>DEFICIENTE &lt; 90</v>
      </c>
      <c r="I271" s="73" t="str">
        <f>"PROCESO &gt; "&amp;$E$3&amp;"  -  &lt; "&amp;$F$3</f>
        <v>PROCESO &gt; 90  -  &lt; 100</v>
      </c>
      <c r="J271" s="73" t="str">
        <f>"OPTIMO &gt;= "&amp;$F$3</f>
        <v>OPTIMO &gt;= 100</v>
      </c>
      <c r="K271"/>
      <c r="L271"/>
      <c r="M271"/>
      <c r="N271"/>
      <c r="O271"/>
      <c r="P271"/>
      <c r="Q271"/>
      <c r="R271"/>
      <c r="S271"/>
      <c r="U271" s="58"/>
      <c r="V271" s="59"/>
      <c r="W271" s="60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8" customFormat="1" ht="18" customHeight="1" thickBot="1" x14ac:dyDescent="0.3">
      <c r="A272" s="74" t="str">
        <f>Config!$B$15</f>
        <v>RED</v>
      </c>
      <c r="B272" s="75">
        <f>SUM(B273:B281)</f>
        <v>558</v>
      </c>
      <c r="C272" s="75">
        <f>SUM(C273:C281)</f>
        <v>558</v>
      </c>
      <c r="D272" s="75">
        <f>SUM(D273:D281)</f>
        <v>496</v>
      </c>
      <c r="E272" s="75">
        <f>Config!$C$9</f>
        <v>100</v>
      </c>
      <c r="F272" s="76"/>
      <c r="G272" s="75">
        <f t="shared" ref="G272:G277" si="77">IFERROR(ROUND(D272*100/B272,2),0)</f>
        <v>88.89</v>
      </c>
      <c r="H272" s="77">
        <f>IF(G272&lt;$E$3,G272,"")</f>
        <v>88.89</v>
      </c>
      <c r="I272" s="77" t="str">
        <f>IF(G272&gt;=$E$3,IF(G272&lt;$F$3,G272,""),"")</f>
        <v/>
      </c>
      <c r="J272" s="75" t="str">
        <f t="shared" ref="J272:J281" si="78">IF(G272&gt;=$F$3,G272,"")</f>
        <v/>
      </c>
      <c r="K272"/>
      <c r="L272"/>
      <c r="M272"/>
      <c r="N272"/>
      <c r="O272"/>
      <c r="P272"/>
      <c r="Q272"/>
      <c r="R272"/>
      <c r="S272"/>
      <c r="U272" s="58"/>
      <c r="V272" s="59"/>
      <c r="W272" s="60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8" customFormat="1" ht="18" customHeight="1" x14ac:dyDescent="0.25">
      <c r="A273" s="79" t="str">
        <f>Config!$B$16</f>
        <v>HOSP</v>
      </c>
      <c r="B273" s="80">
        <f>METAS!$AW$30</f>
        <v>0</v>
      </c>
      <c r="C273" s="80">
        <f>ROUNDUP((B273/12)*Config!$C$6,0)</f>
        <v>0</v>
      </c>
      <c r="D273" s="80">
        <f>ACUMULADO!$AV$33</f>
        <v>0</v>
      </c>
      <c r="E273" s="81">
        <f>E272</f>
        <v>100</v>
      </c>
      <c r="F273" s="81"/>
      <c r="G273" s="82">
        <f t="shared" si="77"/>
        <v>0</v>
      </c>
      <c r="H273" s="83">
        <f>IF(G273&lt;$E$3,G273,"")</f>
        <v>0</v>
      </c>
      <c r="I273" s="83" t="str">
        <f>IF(G273&gt;=$E$3,IF(G273&lt;$F$3,G273,""),"")</f>
        <v/>
      </c>
      <c r="J273" s="84" t="str">
        <f t="shared" si="78"/>
        <v/>
      </c>
      <c r="K273"/>
      <c r="L273"/>
      <c r="M273"/>
      <c r="N273"/>
      <c r="O273"/>
      <c r="P273"/>
      <c r="Q273"/>
      <c r="R273"/>
      <c r="S273"/>
      <c r="U273" s="58"/>
      <c r="V273" s="59"/>
      <c r="W273" s="60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8" customFormat="1" ht="18" customHeight="1" x14ac:dyDescent="0.25">
      <c r="A274" s="85" t="str">
        <f>Config!$B$17</f>
        <v>LLUI</v>
      </c>
      <c r="B274" s="80">
        <f>METAS!$AY$30</f>
        <v>54</v>
      </c>
      <c r="C274" s="61">
        <f>ROUNDUP((B274/12)*Config!$C$6,0)</f>
        <v>54</v>
      </c>
      <c r="D274" s="80">
        <f>ACUMULADO!$AX$33</f>
        <v>58</v>
      </c>
      <c r="E274" s="81">
        <f t="shared" ref="E274:E281" si="79">E273</f>
        <v>100</v>
      </c>
      <c r="F274" s="90"/>
      <c r="G274" s="86">
        <f t="shared" si="77"/>
        <v>107.41</v>
      </c>
      <c r="H274" s="83" t="str">
        <f t="shared" ref="H274:H281" si="80">IF(G274&lt;$E$3,G274,"")</f>
        <v/>
      </c>
      <c r="I274" s="83" t="str">
        <f t="shared" ref="I274:I281" si="81">IF(G274&gt;=$E$3,IF(G274&lt;$F$3,G274,""),"")</f>
        <v/>
      </c>
      <c r="J274" s="88">
        <f t="shared" si="78"/>
        <v>107.41</v>
      </c>
      <c r="K274"/>
      <c r="L274"/>
      <c r="M274"/>
      <c r="N274"/>
      <c r="O274"/>
      <c r="P274"/>
      <c r="Q274"/>
      <c r="R274"/>
      <c r="S274"/>
      <c r="U274" s="58"/>
      <c r="V274" s="59"/>
      <c r="W274" s="60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8" customFormat="1" ht="18" customHeight="1" x14ac:dyDescent="0.25">
      <c r="A275" s="85" t="str">
        <f>Config!$B$18</f>
        <v>JERI</v>
      </c>
      <c r="B275" s="80">
        <f>METAS!$AZ$30</f>
        <v>42</v>
      </c>
      <c r="C275" s="61">
        <f>ROUNDUP((B275/12)*Config!$C$6,0)</f>
        <v>42</v>
      </c>
      <c r="D275" s="80">
        <f>ACUMULADO!$AY$33</f>
        <v>57</v>
      </c>
      <c r="E275" s="81">
        <f t="shared" si="79"/>
        <v>100</v>
      </c>
      <c r="F275" s="90"/>
      <c r="G275" s="86">
        <f t="shared" si="77"/>
        <v>135.71</v>
      </c>
      <c r="H275" s="83" t="str">
        <f t="shared" si="80"/>
        <v/>
      </c>
      <c r="I275" s="83" t="str">
        <f t="shared" si="81"/>
        <v/>
      </c>
      <c r="J275" s="88">
        <f t="shared" si="78"/>
        <v>135.71</v>
      </c>
      <c r="K275"/>
      <c r="L275"/>
      <c r="M275"/>
      <c r="N275"/>
      <c r="O275"/>
      <c r="P275"/>
      <c r="Q275"/>
      <c r="R275"/>
      <c r="S275"/>
      <c r="U275" s="58"/>
      <c r="V275" s="9"/>
      <c r="W275" s="60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8" customFormat="1" ht="18" customHeight="1" x14ac:dyDescent="0.25">
      <c r="A276" s="85" t="str">
        <f>Config!$B$19</f>
        <v>YANT</v>
      </c>
      <c r="B276" s="80">
        <f>METAS!$BA$30</f>
        <v>26</v>
      </c>
      <c r="C276" s="61">
        <f>ROUNDUP((B276/12)*Config!$C$6,0)</f>
        <v>26</v>
      </c>
      <c r="D276" s="80">
        <f>ACUMULADO!$AZ$33</f>
        <v>37</v>
      </c>
      <c r="E276" s="81">
        <f t="shared" si="79"/>
        <v>100</v>
      </c>
      <c r="F276" s="90"/>
      <c r="G276" s="86">
        <f t="shared" si="77"/>
        <v>142.31</v>
      </c>
      <c r="H276" s="83" t="str">
        <f t="shared" si="80"/>
        <v/>
      </c>
      <c r="I276" s="83" t="str">
        <f t="shared" si="81"/>
        <v/>
      </c>
      <c r="J276" s="88">
        <f t="shared" si="78"/>
        <v>142.31</v>
      </c>
      <c r="K276"/>
      <c r="L276"/>
      <c r="M276"/>
      <c r="N276"/>
      <c r="O276"/>
      <c r="P276"/>
      <c r="Q276"/>
      <c r="R276"/>
      <c r="S276"/>
      <c r="U276" s="58"/>
      <c r="V276" s="9"/>
      <c r="W276" s="60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8" customFormat="1" ht="18" customHeight="1" x14ac:dyDescent="0.25">
      <c r="A277" s="85" t="str">
        <f>Config!$B$20</f>
        <v>SORI</v>
      </c>
      <c r="B277" s="80">
        <f>METAS!$BB$30</f>
        <v>186</v>
      </c>
      <c r="C277" s="61">
        <f>ROUNDUP((B277/12)*Config!$C$6,0)</f>
        <v>186</v>
      </c>
      <c r="D277" s="80">
        <f>ACUMULADO!$BA$33</f>
        <v>94</v>
      </c>
      <c r="E277" s="81">
        <f t="shared" si="79"/>
        <v>100</v>
      </c>
      <c r="F277" s="90"/>
      <c r="G277" s="86">
        <f t="shared" si="77"/>
        <v>50.54</v>
      </c>
      <c r="H277" s="83">
        <f t="shared" si="80"/>
        <v>50.54</v>
      </c>
      <c r="I277" s="83" t="str">
        <f t="shared" si="81"/>
        <v/>
      </c>
      <c r="J277" s="88" t="str">
        <f t="shared" si="78"/>
        <v/>
      </c>
      <c r="K277"/>
      <c r="L277"/>
      <c r="M277"/>
      <c r="N277"/>
      <c r="O277"/>
      <c r="P277"/>
      <c r="Q277"/>
      <c r="R277"/>
      <c r="S277"/>
      <c r="U277" s="58"/>
      <c r="V277" s="9"/>
      <c r="W277" s="60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8" customFormat="1" ht="18" customHeight="1" x14ac:dyDescent="0.25">
      <c r="A278" s="85" t="str">
        <f>Config!$B$21</f>
        <v>JEPE</v>
      </c>
      <c r="B278" s="80">
        <f>METAS!$BC$30</f>
        <v>174</v>
      </c>
      <c r="C278" s="61">
        <f>ROUNDUP((B278/12)*Config!$C$6,0)</f>
        <v>174</v>
      </c>
      <c r="D278" s="80">
        <f>ACUMULADO!$BB$33</f>
        <v>205</v>
      </c>
      <c r="E278" s="81">
        <f t="shared" si="79"/>
        <v>100</v>
      </c>
      <c r="F278" s="90"/>
      <c r="G278" s="86">
        <f>IFERROR(ROUND(D278*100/B278,2),0)</f>
        <v>117.82</v>
      </c>
      <c r="H278" s="83" t="str">
        <f t="shared" si="80"/>
        <v/>
      </c>
      <c r="I278" s="83" t="str">
        <f t="shared" si="81"/>
        <v/>
      </c>
      <c r="J278" s="88">
        <f t="shared" si="78"/>
        <v>117.82</v>
      </c>
      <c r="K278"/>
      <c r="L278"/>
      <c r="M278"/>
      <c r="N278"/>
      <c r="O278"/>
      <c r="P278"/>
      <c r="Q278"/>
      <c r="R278"/>
      <c r="S278"/>
      <c r="U278" s="58"/>
      <c r="V278" s="78"/>
      <c r="W278" s="60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8" customFormat="1" ht="18" customHeight="1" x14ac:dyDescent="0.25">
      <c r="A279" s="85" t="str">
        <f>Config!$B$22</f>
        <v>ROQU</v>
      </c>
      <c r="B279" s="80">
        <f>METAS!$BD$30</f>
        <v>24</v>
      </c>
      <c r="C279" s="61">
        <f>ROUNDUP((B279/12)*Config!$C$6,0)</f>
        <v>24</v>
      </c>
      <c r="D279" s="80">
        <f>ACUMULADO!$BC$33</f>
        <v>19</v>
      </c>
      <c r="E279" s="81">
        <f t="shared" si="79"/>
        <v>100</v>
      </c>
      <c r="F279" s="90"/>
      <c r="G279" s="86">
        <f>IFERROR(ROUND(D279*100/B279,2),0)</f>
        <v>79.17</v>
      </c>
      <c r="H279" s="83">
        <f t="shared" si="80"/>
        <v>79.17</v>
      </c>
      <c r="I279" s="83" t="str">
        <f t="shared" si="81"/>
        <v/>
      </c>
      <c r="J279" s="88" t="str">
        <f t="shared" si="78"/>
        <v/>
      </c>
      <c r="K279"/>
      <c r="L279"/>
      <c r="M279"/>
      <c r="N279"/>
      <c r="O279"/>
      <c r="P279"/>
      <c r="Q279"/>
      <c r="R279"/>
      <c r="S279"/>
      <c r="U279" s="58"/>
      <c r="V279" s="78"/>
      <c r="W279" s="60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8" customFormat="1" ht="18" customHeight="1" x14ac:dyDescent="0.25">
      <c r="A280" s="85" t="str">
        <f>Config!$B$23</f>
        <v>CALZ</v>
      </c>
      <c r="B280" s="80">
        <f>METAS!$BE$30</f>
        <v>26</v>
      </c>
      <c r="C280" s="61">
        <f>ROUNDUP((B280/12)*Config!$C$6,0)</f>
        <v>26</v>
      </c>
      <c r="D280" s="80">
        <f>ACUMULADO!$BD$33</f>
        <v>26</v>
      </c>
      <c r="E280" s="81">
        <f t="shared" si="79"/>
        <v>100</v>
      </c>
      <c r="F280" s="90"/>
      <c r="G280" s="86">
        <f t="shared" ref="G280:G281" si="82">IFERROR(ROUND(D280*100/B280,2),0)</f>
        <v>100</v>
      </c>
      <c r="H280" s="83" t="str">
        <f t="shared" si="80"/>
        <v/>
      </c>
      <c r="I280" s="83" t="str">
        <f t="shared" si="81"/>
        <v/>
      </c>
      <c r="J280" s="88">
        <f t="shared" si="78"/>
        <v>100</v>
      </c>
      <c r="K280"/>
      <c r="L280"/>
      <c r="M280"/>
      <c r="N280"/>
      <c r="O280"/>
      <c r="P280"/>
      <c r="Q280"/>
      <c r="R280"/>
      <c r="S280"/>
      <c r="U280" s="58"/>
      <c r="V280" s="78"/>
      <c r="W280" s="6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8" customFormat="1" ht="18" customHeight="1" x14ac:dyDescent="0.25">
      <c r="A281" s="85" t="str">
        <f>Config!$B$24</f>
        <v>PUEB</v>
      </c>
      <c r="B281" s="80">
        <f>METAS!$BF$30</f>
        <v>26</v>
      </c>
      <c r="C281" s="61">
        <f>ROUNDUP((B281/12)*Config!$C$6,0)</f>
        <v>26</v>
      </c>
      <c r="D281" s="80">
        <f>ACUMULADO!$BE$33</f>
        <v>0</v>
      </c>
      <c r="E281" s="81">
        <f t="shared" si="79"/>
        <v>100</v>
      </c>
      <c r="F281" s="90"/>
      <c r="G281" s="86">
        <f t="shared" si="82"/>
        <v>0</v>
      </c>
      <c r="H281" s="83">
        <f t="shared" si="80"/>
        <v>0</v>
      </c>
      <c r="I281" s="83" t="str">
        <f t="shared" si="81"/>
        <v/>
      </c>
      <c r="J281" s="88" t="str">
        <f t="shared" si="78"/>
        <v/>
      </c>
      <c r="K281"/>
      <c r="L281"/>
      <c r="M281"/>
      <c r="N281"/>
      <c r="O281"/>
      <c r="P281"/>
      <c r="Q281"/>
      <c r="R281"/>
      <c r="S281"/>
      <c r="U281" s="58"/>
      <c r="V281" s="78"/>
      <c r="W281" s="60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8" customFormat="1" ht="18" customHeight="1" x14ac:dyDescent="0.25">
      <c r="A282" s="91"/>
      <c r="B282" s="65"/>
      <c r="C282" s="63"/>
      <c r="D282" s="63"/>
      <c r="E282" s="65"/>
      <c r="F282" s="65"/>
      <c r="G282" s="65"/>
      <c r="H282" s="65"/>
      <c r="I282" s="65"/>
      <c r="J282" s="65"/>
      <c r="K282"/>
      <c r="L282"/>
      <c r="M282"/>
      <c r="N282"/>
      <c r="O282"/>
      <c r="P282"/>
      <c r="Q282"/>
      <c r="R282"/>
      <c r="S282"/>
      <c r="U282" s="58"/>
      <c r="V282" s="78"/>
      <c r="W282" s="60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8" customFormat="1" ht="18" customHeight="1" x14ac:dyDescent="0.25">
      <c r="A283" s="91"/>
      <c r="B283" s="65"/>
      <c r="C283" s="63"/>
      <c r="D283" s="65"/>
      <c r="E283" s="65"/>
      <c r="F283" s="65"/>
      <c r="G283" s="65"/>
      <c r="H283" s="65"/>
      <c r="I283" s="65"/>
      <c r="J283" s="65"/>
      <c r="K283"/>
      <c r="L283"/>
      <c r="M283"/>
      <c r="N283"/>
      <c r="O283"/>
      <c r="P283"/>
      <c r="Q283"/>
      <c r="R283"/>
      <c r="S283"/>
      <c r="U283" s="58"/>
      <c r="V283" s="78"/>
      <c r="W283" s="60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8" customFormat="1" ht="18" customHeight="1" x14ac:dyDescent="0.25">
      <c r="A284" s="91"/>
      <c r="B284" s="65"/>
      <c r="C284" s="63"/>
      <c r="D284" s="65"/>
      <c r="E284" s="65"/>
      <c r="F284" s="65"/>
      <c r="G284" s="65"/>
      <c r="H284" s="65"/>
      <c r="I284" s="65"/>
      <c r="J284" s="65"/>
      <c r="K284"/>
      <c r="L284"/>
      <c r="M284"/>
      <c r="N284"/>
      <c r="O284"/>
      <c r="P284"/>
      <c r="Q284"/>
      <c r="R284"/>
      <c r="S284"/>
      <c r="U284" s="58"/>
      <c r="V284" s="78"/>
      <c r="W284" s="60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527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527" ht="18" customHeight="1" x14ac:dyDescent="0.25">
      <c r="A287" s="94"/>
      <c r="B287" s="65"/>
      <c r="D287" s="65"/>
      <c r="E287" s="65"/>
      <c r="I287" s="65"/>
      <c r="J287" s="65"/>
      <c r="T287" s="8"/>
      <c r="W287" s="60"/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</row>
    <row r="288" spans="1:527" ht="18" customHeight="1" x14ac:dyDescent="0.25">
      <c r="A288" s="91"/>
      <c r="B288" s="65"/>
      <c r="D288" s="65"/>
      <c r="E288" s="65"/>
      <c r="I288" s="65"/>
      <c r="J288" s="65"/>
      <c r="T288" s="8"/>
      <c r="W288" s="60"/>
    </row>
    <row r="289" spans="1:23" ht="18" customHeight="1" x14ac:dyDescent="0.25">
      <c r="B289" s="65"/>
      <c r="D289" s="65"/>
      <c r="E289" s="65"/>
      <c r="I289" s="65"/>
      <c r="J289" s="65"/>
      <c r="T289" s="8"/>
      <c r="W289" s="60"/>
    </row>
    <row r="290" spans="1:23" ht="18" customHeight="1" x14ac:dyDescent="0.25">
      <c r="I290" s="65"/>
      <c r="J290" s="65"/>
      <c r="T290" s="8"/>
      <c r="V290" s="59" t="str">
        <f>A291</f>
        <v>COMUNIDADES CON LIDERES CAPACITADOS DESARROLLAN VIGILANCIA COMUNITARIA EN FAVOR DE ENTORNOS Y PRÁCTICAS SALUDABLES Y LA PREVENCIÓN DE LA TUBERCULOSIS, VIH/SIDA</v>
      </c>
      <c r="W290" s="60"/>
    </row>
    <row r="291" spans="1:23" ht="18" customHeight="1" x14ac:dyDescent="0.25">
      <c r="A291" s="66" t="str">
        <f>METAS!B31</f>
        <v>COMUNIDADES CON LIDERES CAPACITADOS DESARROLLAN VIGILANCIA COMUNITARIA EN FAVOR DE ENTORNOS Y PRÁCTICAS SALUDABLES Y LA PREVENCIÓN DE LA TUBERCULOSIS, VIH/SIDA</v>
      </c>
      <c r="I291" s="65"/>
      <c r="J291" s="65"/>
      <c r="K291" t="s">
        <v>508</v>
      </c>
      <c r="T291" s="8"/>
      <c r="V291" s="89" t="str">
        <f>$V$1&amp;"  "&amp;V290&amp;"  "&amp;$V$3&amp;"  "&amp;$V$2</f>
        <v>RED. MOYOBAMBA:  COMUNIDADES CON LIDERES CAPACITADOS DESARROLLAN VIGILANCIA COMUNITARIA EN FAVOR DE ENTORNOS Y PRÁCTICAS SALUDABLES Y LA PREVENCIÓN DE LA TUBERCULOSIS, VIH/SIDA  - POR MICROREDES :   ENERO - DICIEMBRE 2024</v>
      </c>
      <c r="W291" s="60"/>
    </row>
    <row r="292" spans="1:23" ht="48" customHeight="1" x14ac:dyDescent="0.25">
      <c r="A292" s="68" t="s">
        <v>2</v>
      </c>
      <c r="B292" s="69" t="s">
        <v>87</v>
      </c>
      <c r="C292" s="70" t="s">
        <v>69</v>
      </c>
      <c r="D292" s="69" t="s">
        <v>661</v>
      </c>
      <c r="E292" s="69" t="s">
        <v>1</v>
      </c>
      <c r="F292" s="71"/>
      <c r="G292" s="72" t="s">
        <v>9</v>
      </c>
      <c r="H292" s="73" t="str">
        <f>"DEFICIENTE &lt; "&amp;$E$3</f>
        <v>DEFICIENTE &lt; 90</v>
      </c>
      <c r="I292" s="73" t="str">
        <f>"PROCESO &gt; "&amp;$E$3&amp;"  -  &lt; "&amp;$F$3</f>
        <v>PROCESO &gt; 90  -  &lt; 100</v>
      </c>
      <c r="J292" s="73" t="str">
        <f>"OPTIMO &gt;= "&amp;$F$3</f>
        <v>OPTIMO &gt;= 100</v>
      </c>
      <c r="T292" s="8"/>
      <c r="V292" s="59"/>
      <c r="W292" s="60"/>
    </row>
    <row r="293" spans="1:23" ht="18" customHeight="1" thickBot="1" x14ac:dyDescent="0.3">
      <c r="A293" s="74" t="str">
        <f>Config!$B$15</f>
        <v>RED</v>
      </c>
      <c r="B293" s="75">
        <f>SUM(B294:B302)</f>
        <v>39</v>
      </c>
      <c r="C293" s="75">
        <f>SUM(C294:C302)</f>
        <v>39</v>
      </c>
      <c r="D293" s="75">
        <f>SUM(D294:D302)</f>
        <v>18</v>
      </c>
      <c r="E293" s="75">
        <f>Config!$C$9</f>
        <v>100</v>
      </c>
      <c r="F293" s="76"/>
      <c r="G293" s="75">
        <f t="shared" ref="G293:G298" si="83">IFERROR(ROUND(D293*100/B293,2),0)</f>
        <v>46.15</v>
      </c>
      <c r="H293" s="77">
        <f>IF(G293&lt;$E$3,G293,"")</f>
        <v>46.15</v>
      </c>
      <c r="I293" s="77" t="str">
        <f>IF(G293&gt;=$E$3,IF(G293&lt;$F$3,G293,""),"")</f>
        <v/>
      </c>
      <c r="J293" s="75" t="str">
        <f t="shared" ref="J293:J302" si="84">IF(G293&gt;=$F$3,G293,"")</f>
        <v/>
      </c>
      <c r="T293" s="8"/>
      <c r="V293" s="59"/>
      <c r="W293" s="60"/>
    </row>
    <row r="294" spans="1:23" ht="18" customHeight="1" x14ac:dyDescent="0.25">
      <c r="A294" s="79" t="str">
        <f>Config!$B$16</f>
        <v>HOSP</v>
      </c>
      <c r="B294" s="80">
        <f>METAS!$AW$31</f>
        <v>0</v>
      </c>
      <c r="C294" s="80">
        <f>ROUNDUP((B294/12)*Config!$C$6,0)</f>
        <v>0</v>
      </c>
      <c r="D294" s="80">
        <f>ACUMULADO!$AV$34</f>
        <v>0</v>
      </c>
      <c r="E294" s="81">
        <f>E293</f>
        <v>100</v>
      </c>
      <c r="F294" s="81"/>
      <c r="G294" s="82">
        <f t="shared" si="83"/>
        <v>0</v>
      </c>
      <c r="H294" s="83">
        <f>IF(G294&lt;$E$3,G294,"")</f>
        <v>0</v>
      </c>
      <c r="I294" s="83" t="str">
        <f>IF(G294&gt;=$E$3,IF(G294&lt;$F$3,G294,""),"")</f>
        <v/>
      </c>
      <c r="J294" s="84" t="str">
        <f t="shared" si="84"/>
        <v/>
      </c>
      <c r="T294" s="8"/>
      <c r="V294" s="59"/>
      <c r="W294" s="60"/>
    </row>
    <row r="295" spans="1:23" ht="18" customHeight="1" x14ac:dyDescent="0.25">
      <c r="A295" s="85" t="str">
        <f>Config!$B$17</f>
        <v>LLUI</v>
      </c>
      <c r="B295" s="80">
        <f>METAS!$AY$31</f>
        <v>10</v>
      </c>
      <c r="C295" s="61">
        <f>ROUNDUP((B295/12)*Config!$C$6,0)</f>
        <v>10</v>
      </c>
      <c r="D295" s="80">
        <f>ACUMULADO!$AX$34</f>
        <v>10</v>
      </c>
      <c r="E295" s="81">
        <f t="shared" ref="E295:E302" si="85">E294</f>
        <v>100</v>
      </c>
      <c r="F295" s="90"/>
      <c r="G295" s="86">
        <f t="shared" si="83"/>
        <v>100</v>
      </c>
      <c r="H295" s="83" t="str">
        <f t="shared" ref="H295:H302" si="86">IF(G295&lt;$E$3,G295,"")</f>
        <v/>
      </c>
      <c r="I295" s="83" t="str">
        <f t="shared" ref="I295:I302" si="87">IF(G295&gt;=$E$3,IF(G295&lt;$F$3,G295,""),"")</f>
        <v/>
      </c>
      <c r="J295" s="88">
        <f t="shared" si="84"/>
        <v>100</v>
      </c>
      <c r="T295" s="8"/>
      <c r="V295" s="59"/>
      <c r="W295" s="60"/>
    </row>
    <row r="296" spans="1:23" ht="18" customHeight="1" x14ac:dyDescent="0.25">
      <c r="A296" s="85" t="str">
        <f>Config!$B$18</f>
        <v>JERI</v>
      </c>
      <c r="B296" s="80">
        <f>METAS!$AZ$31</f>
        <v>3</v>
      </c>
      <c r="C296" s="61">
        <f>ROUNDUP((B296/12)*Config!$C$6,0)</f>
        <v>3</v>
      </c>
      <c r="D296" s="80">
        <f>ACUMULADO!$AY$34</f>
        <v>0</v>
      </c>
      <c r="E296" s="81">
        <f t="shared" si="85"/>
        <v>100</v>
      </c>
      <c r="F296" s="90"/>
      <c r="G296" s="86">
        <f t="shared" si="83"/>
        <v>0</v>
      </c>
      <c r="H296" s="83">
        <f t="shared" si="86"/>
        <v>0</v>
      </c>
      <c r="I296" s="83" t="str">
        <f t="shared" si="87"/>
        <v/>
      </c>
      <c r="J296" s="88" t="str">
        <f t="shared" si="84"/>
        <v/>
      </c>
      <c r="T296" s="8"/>
      <c r="V296" s="9"/>
      <c r="W296" s="60"/>
    </row>
    <row r="297" spans="1:23" ht="18" customHeight="1" x14ac:dyDescent="0.25">
      <c r="A297" s="85" t="str">
        <f>Config!$B$19</f>
        <v>YANT</v>
      </c>
      <c r="B297" s="80">
        <f>METAS!$BA$31</f>
        <v>4</v>
      </c>
      <c r="C297" s="61">
        <f>ROUNDUP((B297/12)*Config!$C$6,0)</f>
        <v>4</v>
      </c>
      <c r="D297" s="80">
        <f>ACUMULADO!$AZ$34</f>
        <v>0</v>
      </c>
      <c r="E297" s="81">
        <f t="shared" si="85"/>
        <v>100</v>
      </c>
      <c r="F297" s="90"/>
      <c r="G297" s="86">
        <f t="shared" si="83"/>
        <v>0</v>
      </c>
      <c r="H297" s="83">
        <f t="shared" si="86"/>
        <v>0</v>
      </c>
      <c r="I297" s="83" t="str">
        <f t="shared" si="87"/>
        <v/>
      </c>
      <c r="J297" s="88" t="str">
        <f t="shared" si="84"/>
        <v/>
      </c>
      <c r="T297" s="8"/>
      <c r="V297" s="9"/>
      <c r="W297" s="60"/>
    </row>
    <row r="298" spans="1:23" ht="18" customHeight="1" x14ac:dyDescent="0.25">
      <c r="A298" s="85" t="str">
        <f>Config!$B$20</f>
        <v>SORI</v>
      </c>
      <c r="B298" s="80">
        <f>METAS!$BB$31</f>
        <v>6</v>
      </c>
      <c r="C298" s="61">
        <f>ROUNDUP((B298/12)*Config!$C$6,0)</f>
        <v>6</v>
      </c>
      <c r="D298" s="80">
        <f>ACUMULADO!$BA$34</f>
        <v>0</v>
      </c>
      <c r="E298" s="81">
        <f t="shared" si="85"/>
        <v>100</v>
      </c>
      <c r="F298" s="90"/>
      <c r="G298" s="86">
        <f t="shared" si="83"/>
        <v>0</v>
      </c>
      <c r="H298" s="83">
        <f t="shared" si="86"/>
        <v>0</v>
      </c>
      <c r="I298" s="83" t="str">
        <f t="shared" si="87"/>
        <v/>
      </c>
      <c r="J298" s="88" t="str">
        <f t="shared" si="84"/>
        <v/>
      </c>
      <c r="T298" s="8"/>
      <c r="V298" s="9"/>
      <c r="W298" s="60"/>
    </row>
    <row r="299" spans="1:23" ht="18" customHeight="1" x14ac:dyDescent="0.25">
      <c r="A299" s="85" t="str">
        <f>Config!$B$21</f>
        <v>JEPE</v>
      </c>
      <c r="B299" s="80">
        <f>METAS!$BC$31</f>
        <v>5</v>
      </c>
      <c r="C299" s="61">
        <f>ROUNDUP((B299/12)*Config!$C$6,0)</f>
        <v>5</v>
      </c>
      <c r="D299" s="80">
        <f>ACUMULADO!$BB$34</f>
        <v>4</v>
      </c>
      <c r="E299" s="81">
        <f t="shared" si="85"/>
        <v>100</v>
      </c>
      <c r="F299" s="90"/>
      <c r="G299" s="86">
        <f>IFERROR(ROUND(D299*100/B299,2),0)</f>
        <v>80</v>
      </c>
      <c r="H299" s="83">
        <f t="shared" si="86"/>
        <v>80</v>
      </c>
      <c r="I299" s="83" t="str">
        <f t="shared" si="87"/>
        <v/>
      </c>
      <c r="J299" s="88" t="str">
        <f t="shared" si="84"/>
        <v/>
      </c>
      <c r="T299" s="8"/>
      <c r="V299" s="9"/>
      <c r="W299" s="60"/>
    </row>
    <row r="300" spans="1:23" ht="18" customHeight="1" x14ac:dyDescent="0.25">
      <c r="A300" s="85" t="str">
        <f>Config!$B$22</f>
        <v>ROQU</v>
      </c>
      <c r="B300" s="80">
        <f>METAS!$BD$31</f>
        <v>3</v>
      </c>
      <c r="C300" s="61">
        <f>ROUNDUP((B300/12)*Config!$C$6,0)</f>
        <v>3</v>
      </c>
      <c r="D300" s="80">
        <f>ACUMULADO!$BC$34</f>
        <v>0</v>
      </c>
      <c r="E300" s="81">
        <f t="shared" si="85"/>
        <v>100</v>
      </c>
      <c r="F300" s="90"/>
      <c r="G300" s="86">
        <f>IFERROR(ROUND(D300*100/B300,2),0)</f>
        <v>0</v>
      </c>
      <c r="H300" s="83">
        <f t="shared" si="86"/>
        <v>0</v>
      </c>
      <c r="I300" s="83" t="str">
        <f t="shared" si="87"/>
        <v/>
      </c>
      <c r="J300" s="88" t="str">
        <f t="shared" si="84"/>
        <v/>
      </c>
      <c r="T300" s="8"/>
      <c r="V300" s="9"/>
      <c r="W300" s="60"/>
    </row>
    <row r="301" spans="1:23" ht="18" customHeight="1" x14ac:dyDescent="0.25">
      <c r="A301" s="85" t="str">
        <f>Config!$B$23</f>
        <v>CALZ</v>
      </c>
      <c r="B301" s="80">
        <f>METAS!$BE$31</f>
        <v>4</v>
      </c>
      <c r="C301" s="61">
        <f>ROUNDUP((B301/12)*Config!$C$6,0)</f>
        <v>4</v>
      </c>
      <c r="D301" s="80">
        <f>ACUMULADO!$BD$34</f>
        <v>4</v>
      </c>
      <c r="E301" s="81">
        <f t="shared" si="85"/>
        <v>100</v>
      </c>
      <c r="F301" s="90"/>
      <c r="G301" s="86">
        <f t="shared" ref="G301:G302" si="88">IFERROR(ROUND(D301*100/B301,2),0)</f>
        <v>100</v>
      </c>
      <c r="H301" s="83" t="str">
        <f t="shared" si="86"/>
        <v/>
      </c>
      <c r="I301" s="83" t="str">
        <f t="shared" si="87"/>
        <v/>
      </c>
      <c r="J301" s="88">
        <f t="shared" si="84"/>
        <v>100</v>
      </c>
      <c r="T301" s="8"/>
      <c r="W301" s="60"/>
    </row>
    <row r="302" spans="1:23" ht="18" customHeight="1" x14ac:dyDescent="0.25">
      <c r="A302" s="85" t="str">
        <f>Config!$B$24</f>
        <v>PUEB</v>
      </c>
      <c r="B302" s="80">
        <f>METAS!$BF$31</f>
        <v>4</v>
      </c>
      <c r="C302" s="61">
        <f>ROUNDUP((B302/12)*Config!$C$6,0)</f>
        <v>4</v>
      </c>
      <c r="D302" s="80">
        <f>ACUMULADO!$BE$34</f>
        <v>0</v>
      </c>
      <c r="E302" s="81">
        <f t="shared" si="85"/>
        <v>100</v>
      </c>
      <c r="F302" s="90"/>
      <c r="G302" s="86">
        <f t="shared" si="88"/>
        <v>0</v>
      </c>
      <c r="H302" s="83">
        <f t="shared" si="86"/>
        <v>0</v>
      </c>
      <c r="I302" s="83" t="str">
        <f t="shared" si="87"/>
        <v/>
      </c>
      <c r="J302" s="88" t="str">
        <f t="shared" si="84"/>
        <v/>
      </c>
      <c r="T302" s="8"/>
      <c r="W302" s="60"/>
    </row>
    <row r="303" spans="1:23" ht="18" customHeight="1" x14ac:dyDescent="0.25">
      <c r="A303" s="91"/>
      <c r="B303" s="65"/>
      <c r="D303" s="63"/>
      <c r="E303" s="65"/>
      <c r="I303" s="65"/>
      <c r="J303" s="65"/>
      <c r="T303" s="8"/>
      <c r="W303" s="60"/>
    </row>
    <row r="304" spans="1:23" ht="18" customHeight="1" x14ac:dyDescent="0.25">
      <c r="A304" s="91"/>
      <c r="B304" s="65"/>
      <c r="D304" s="65"/>
      <c r="E304" s="65"/>
      <c r="I304" s="65"/>
      <c r="J304" s="65"/>
      <c r="T304" s="8"/>
      <c r="W304" s="60"/>
    </row>
    <row r="305" spans="1:527" ht="18" customHeight="1" x14ac:dyDescent="0.25">
      <c r="A305" s="91"/>
      <c r="B305" s="65"/>
      <c r="D305" s="65"/>
      <c r="E305" s="65"/>
      <c r="I305" s="65"/>
      <c r="J305" s="65"/>
      <c r="T305" s="8"/>
      <c r="W305" s="60"/>
    </row>
    <row r="306" spans="1:527" ht="18" customHeight="1" x14ac:dyDescent="0.25">
      <c r="A306" s="91"/>
      <c r="B306" s="65"/>
      <c r="D306" s="65"/>
      <c r="E306" s="65"/>
      <c r="I306" s="65"/>
      <c r="J306" s="65"/>
      <c r="T306" s="8"/>
      <c r="W306" s="60"/>
    </row>
    <row r="307" spans="1:527" ht="18" customHeight="1" x14ac:dyDescent="0.25">
      <c r="A307" s="91"/>
      <c r="B307" s="65"/>
      <c r="D307" s="65"/>
      <c r="E307" s="65"/>
      <c r="I307" s="65"/>
      <c r="J307" s="65"/>
      <c r="T307" s="8"/>
      <c r="W307" s="60"/>
    </row>
    <row r="308" spans="1:527" ht="18" customHeight="1" x14ac:dyDescent="0.25">
      <c r="A308" s="94"/>
      <c r="B308" s="65"/>
      <c r="D308" s="65"/>
      <c r="E308" s="65"/>
      <c r="I308" s="65"/>
      <c r="J308" s="65"/>
      <c r="T308" s="8"/>
      <c r="W308" s="60"/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</row>
    <row r="309" spans="1:527" ht="18" customHeight="1" x14ac:dyDescent="0.25">
      <c r="A309" s="94"/>
      <c r="B309" s="65"/>
      <c r="D309" s="65"/>
      <c r="E309" s="65"/>
      <c r="I309" s="65"/>
      <c r="J309" s="65"/>
      <c r="T309" s="8"/>
      <c r="W309" s="60"/>
    </row>
    <row r="310" spans="1:527" ht="18" customHeight="1" x14ac:dyDescent="0.25">
      <c r="A310" s="94"/>
      <c r="B310" s="65"/>
      <c r="D310" s="65"/>
      <c r="E310" s="65"/>
      <c r="I310" s="65"/>
      <c r="J310" s="65"/>
      <c r="T310" s="8"/>
      <c r="W310" s="60"/>
    </row>
    <row r="311" spans="1:527" ht="18" customHeight="1" x14ac:dyDescent="0.25">
      <c r="A311" s="66" t="str">
        <f>METAS!B32</f>
        <v>MUNICIPIOS QUE IMPLEMENTAN ACCIONES PARA MEJORAR O MITIGAR LAS CONDICIONES QUE GENERAN RIESGO PARA ENFERMAR DE TUBERCULOSIS Y VIH/SIDA SEGÚN DISTRITOS/ PROVINCIAS PRIORIZADOS.</v>
      </c>
      <c r="I311" s="65"/>
      <c r="J311" s="65"/>
      <c r="K311" t="s">
        <v>543</v>
      </c>
      <c r="T311" s="8"/>
      <c r="V311" s="59" t="str">
        <f>A311</f>
        <v>MUNICIPIOS QUE IMPLEMENTAN ACCIONES PARA MEJORAR O MITIGAR LAS CONDICIONES QUE GENERAN RIESGO PARA ENFERMAR DE TUBERCULOSIS Y VIH/SIDA SEGÚN DISTRITOS/ PROVINCIAS PRIORIZADOS.</v>
      </c>
      <c r="W311" s="60"/>
    </row>
    <row r="312" spans="1:527" ht="48" customHeight="1" x14ac:dyDescent="0.25">
      <c r="A312" s="68" t="s">
        <v>2</v>
      </c>
      <c r="B312" s="69" t="s">
        <v>87</v>
      </c>
      <c r="C312" s="70" t="s">
        <v>69</v>
      </c>
      <c r="D312" s="69" t="s">
        <v>661</v>
      </c>
      <c r="E312" s="69" t="s">
        <v>1</v>
      </c>
      <c r="F312" s="71"/>
      <c r="G312" s="72" t="s">
        <v>9</v>
      </c>
      <c r="H312" s="73" t="str">
        <f>"DEFICIENTE &lt; "&amp;$E$3</f>
        <v>DEFICIENTE &lt; 90</v>
      </c>
      <c r="I312" s="73" t="str">
        <f>"PROCESO &gt; "&amp;$E$3&amp;"  -  &lt; "&amp;$F$3</f>
        <v>PROCESO &gt; 90  -  &lt; 100</v>
      </c>
      <c r="J312" s="73" t="str">
        <f>"OPTIMO &gt;= "&amp;$F$3</f>
        <v>OPTIMO &gt;= 100</v>
      </c>
      <c r="T312" s="8"/>
      <c r="V312" s="89" t="str">
        <f>$V$1&amp;"  "&amp;V311&amp;"  "&amp;$V$3&amp;"  "&amp;$V$2</f>
        <v>RED. MOYOBAMBA:  MUNICIPIOS QUE IMPLEMENTAN ACCIONES PARA MEJORAR O MITIGAR LAS CONDICIONES QUE GENERAN RIESGO PARA ENFERMAR DE TUBERCULOSIS Y VIH/SIDA SEGÚN DISTRITOS/ PROVINCIAS PRIORIZADOS.  - POR MICROREDES :   ENERO - DICIEMBRE 2024</v>
      </c>
      <c r="W312" s="60"/>
    </row>
    <row r="313" spans="1:527" ht="18" customHeight="1" thickBot="1" x14ac:dyDescent="0.3">
      <c r="A313" s="74" t="str">
        <f>Config!$B$15</f>
        <v>RED</v>
      </c>
      <c r="B313" s="75">
        <f>SUM(B314:B322)</f>
        <v>6</v>
      </c>
      <c r="C313" s="75">
        <f>SUM(C314:C322)</f>
        <v>6</v>
      </c>
      <c r="D313" s="75">
        <f>SUM(D314:D322)</f>
        <v>4</v>
      </c>
      <c r="E313" s="75">
        <f>Config!$C$9</f>
        <v>100</v>
      </c>
      <c r="F313" s="76"/>
      <c r="G313" s="75">
        <f t="shared" ref="G313:G318" si="89">IFERROR(ROUND(D313*100/B313,2),0)</f>
        <v>66.67</v>
      </c>
      <c r="H313" s="77">
        <f>IF(G313&lt;$E$3,G313,"")</f>
        <v>66.67</v>
      </c>
      <c r="I313" s="77" t="str">
        <f>IF(G313&gt;=$E$3,IF(G313&lt;$F$3,G313,""),"")</f>
        <v/>
      </c>
      <c r="J313" s="75" t="str">
        <f t="shared" ref="J313:J322" si="90">IF(G313&gt;=$F$3,G313,"")</f>
        <v/>
      </c>
      <c r="T313" s="8"/>
      <c r="V313" s="59"/>
      <c r="W313" s="60"/>
    </row>
    <row r="314" spans="1:527" ht="18" customHeight="1" x14ac:dyDescent="0.25">
      <c r="A314" s="79" t="str">
        <f>Config!$B$16</f>
        <v>HOSP</v>
      </c>
      <c r="B314" s="80">
        <f>METAS!$AW$32</f>
        <v>0</v>
      </c>
      <c r="C314" s="80">
        <f>ROUNDUP((B314/12)*Config!$C$6,0)</f>
        <v>0</v>
      </c>
      <c r="D314" s="80">
        <f>ACUMULADO!$AV$35</f>
        <v>0</v>
      </c>
      <c r="E314" s="81">
        <f>E313</f>
        <v>100</v>
      </c>
      <c r="F314" s="81"/>
      <c r="G314" s="82">
        <f t="shared" si="89"/>
        <v>0</v>
      </c>
      <c r="H314" s="83">
        <f>IF(G314&lt;$E$3,G314,"")</f>
        <v>0</v>
      </c>
      <c r="I314" s="83" t="str">
        <f>IF(G314&gt;=$E$3,IF(G314&lt;$F$3,G314,""),"")</f>
        <v/>
      </c>
      <c r="J314" s="84" t="str">
        <f t="shared" si="90"/>
        <v/>
      </c>
      <c r="T314" s="8"/>
      <c r="V314" s="59"/>
      <c r="W314" s="60"/>
    </row>
    <row r="315" spans="1:527" ht="18" customHeight="1" x14ac:dyDescent="0.25">
      <c r="A315" s="85" t="str">
        <f>Config!$B$17</f>
        <v>LLUI</v>
      </c>
      <c r="B315" s="80">
        <f>METAS!$AY$32</f>
        <v>1</v>
      </c>
      <c r="C315" s="61">
        <f>ROUNDUP((B315/12)*Config!$C$6,0)</f>
        <v>1</v>
      </c>
      <c r="D315" s="80">
        <f>ACUMULADO!$AX$35</f>
        <v>1</v>
      </c>
      <c r="E315" s="81">
        <f t="shared" ref="E315:E322" si="91">E314</f>
        <v>100</v>
      </c>
      <c r="F315" s="90"/>
      <c r="G315" s="86">
        <f t="shared" si="89"/>
        <v>100</v>
      </c>
      <c r="H315" s="83" t="str">
        <f t="shared" ref="H315:H322" si="92">IF(G315&lt;$E$3,G315,"")</f>
        <v/>
      </c>
      <c r="I315" s="83" t="str">
        <f t="shared" ref="I315:I322" si="93">IF(G315&gt;=$E$3,IF(G315&lt;$F$3,G315,""),"")</f>
        <v/>
      </c>
      <c r="J315" s="88">
        <f t="shared" si="90"/>
        <v>100</v>
      </c>
      <c r="T315" s="8"/>
      <c r="V315" s="59"/>
      <c r="W315" s="60"/>
    </row>
    <row r="316" spans="1:527" ht="18" customHeight="1" x14ac:dyDescent="0.25">
      <c r="A316" s="85" t="str">
        <f>Config!$B$18</f>
        <v>JERI</v>
      </c>
      <c r="B316" s="80">
        <f>METAS!$AZ$32</f>
        <v>0</v>
      </c>
      <c r="C316" s="61">
        <f>ROUNDUP((B316/12)*Config!$C$6,0)</f>
        <v>0</v>
      </c>
      <c r="D316" s="80">
        <f>ACUMULADO!$AY$35</f>
        <v>0</v>
      </c>
      <c r="E316" s="81">
        <f t="shared" si="91"/>
        <v>100</v>
      </c>
      <c r="F316" s="90"/>
      <c r="G316" s="86">
        <f t="shared" si="89"/>
        <v>0</v>
      </c>
      <c r="H316" s="83">
        <f t="shared" si="92"/>
        <v>0</v>
      </c>
      <c r="I316" s="83" t="str">
        <f t="shared" si="93"/>
        <v/>
      </c>
      <c r="J316" s="88" t="str">
        <f t="shared" si="90"/>
        <v/>
      </c>
      <c r="T316" s="8"/>
      <c r="U316" s="8"/>
      <c r="V316" s="59"/>
    </row>
    <row r="317" spans="1:527" s="8" customFormat="1" ht="18" customHeight="1" x14ac:dyDescent="0.25">
      <c r="A317" s="85" t="str">
        <f>Config!$B$19</f>
        <v>YANT</v>
      </c>
      <c r="B317" s="80">
        <f>METAS!$BA$32</f>
        <v>1</v>
      </c>
      <c r="C317" s="61">
        <f>ROUNDUP((B317/12)*Config!$C$6,0)</f>
        <v>1</v>
      </c>
      <c r="D317" s="80">
        <f>ACUMULADO!$AZ$35</f>
        <v>0</v>
      </c>
      <c r="E317" s="81">
        <f t="shared" si="91"/>
        <v>100</v>
      </c>
      <c r="F317" s="90"/>
      <c r="G317" s="86">
        <f t="shared" si="89"/>
        <v>0</v>
      </c>
      <c r="H317" s="83">
        <f t="shared" si="92"/>
        <v>0</v>
      </c>
      <c r="I317" s="83" t="str">
        <f t="shared" si="93"/>
        <v/>
      </c>
      <c r="J317" s="88" t="str">
        <f t="shared" si="90"/>
        <v/>
      </c>
      <c r="K317"/>
      <c r="L317"/>
      <c r="M317"/>
      <c r="N317"/>
      <c r="O317"/>
      <c r="P317"/>
      <c r="Q317"/>
      <c r="R317"/>
      <c r="S317"/>
      <c r="V317" s="59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</row>
    <row r="318" spans="1:527" s="8" customFormat="1" ht="18" customHeight="1" x14ac:dyDescent="0.25">
      <c r="A318" s="85" t="str">
        <f>Config!$B$20</f>
        <v>SORI</v>
      </c>
      <c r="B318" s="80">
        <f>METAS!$BB$32</f>
        <v>1</v>
      </c>
      <c r="C318" s="61">
        <f>ROUNDUP((B318/12)*Config!$C$6,0)</f>
        <v>1</v>
      </c>
      <c r="D318" s="80">
        <f>ACUMULADO!$BA$35</f>
        <v>1</v>
      </c>
      <c r="E318" s="81">
        <f t="shared" si="91"/>
        <v>100</v>
      </c>
      <c r="F318" s="90"/>
      <c r="G318" s="86">
        <f t="shared" si="89"/>
        <v>100</v>
      </c>
      <c r="H318" s="83" t="str">
        <f t="shared" si="92"/>
        <v/>
      </c>
      <c r="I318" s="83" t="str">
        <f t="shared" si="93"/>
        <v/>
      </c>
      <c r="J318" s="88">
        <f t="shared" si="90"/>
        <v>100</v>
      </c>
      <c r="K318"/>
      <c r="L318"/>
      <c r="M318"/>
      <c r="N318"/>
      <c r="O318"/>
      <c r="P318"/>
      <c r="Q318"/>
      <c r="R318"/>
      <c r="S318"/>
      <c r="V318" s="59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</row>
    <row r="319" spans="1:527" s="8" customFormat="1" ht="18" customHeight="1" x14ac:dyDescent="0.25">
      <c r="A319" s="85" t="str">
        <f>Config!$B$21</f>
        <v>JEPE</v>
      </c>
      <c r="B319" s="80">
        <f>METAS!$BC$32</f>
        <v>1</v>
      </c>
      <c r="C319" s="61">
        <f>ROUNDUP((B319/12)*Config!$C$6,0)</f>
        <v>1</v>
      </c>
      <c r="D319" s="80">
        <f>ACUMULADO!$BB$35</f>
        <v>1</v>
      </c>
      <c r="E319" s="81">
        <f t="shared" si="91"/>
        <v>100</v>
      </c>
      <c r="F319" s="90"/>
      <c r="G319" s="86">
        <f>IFERROR(ROUND(D319*100/B319,2),0)</f>
        <v>100</v>
      </c>
      <c r="H319" s="83" t="str">
        <f t="shared" si="92"/>
        <v/>
      </c>
      <c r="I319" s="83" t="str">
        <f t="shared" si="93"/>
        <v/>
      </c>
      <c r="J319" s="88">
        <f t="shared" si="90"/>
        <v>100</v>
      </c>
      <c r="K319"/>
      <c r="L319"/>
      <c r="M319"/>
      <c r="N319"/>
      <c r="O319"/>
      <c r="P319"/>
      <c r="Q319"/>
      <c r="R319"/>
      <c r="S319"/>
      <c r="U319" s="58"/>
      <c r="V319" s="59"/>
      <c r="W319" s="60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</row>
    <row r="320" spans="1:527" s="8" customFormat="1" ht="18" customHeight="1" x14ac:dyDescent="0.25">
      <c r="A320" s="85" t="str">
        <f>Config!$B$22</f>
        <v>ROQU</v>
      </c>
      <c r="B320" s="80">
        <f>METAS!$BD$32</f>
        <v>1</v>
      </c>
      <c r="C320" s="61">
        <f>ROUNDUP((B320/12)*Config!$C$6,0)</f>
        <v>1</v>
      </c>
      <c r="D320" s="80">
        <f>ACUMULADO!$BC$35</f>
        <v>0</v>
      </c>
      <c r="E320" s="81">
        <f t="shared" si="91"/>
        <v>100</v>
      </c>
      <c r="F320" s="90"/>
      <c r="G320" s="86">
        <f>IFERROR(ROUND(D320*100/B320,2),0)</f>
        <v>0</v>
      </c>
      <c r="H320" s="83">
        <f t="shared" si="92"/>
        <v>0</v>
      </c>
      <c r="I320" s="83" t="str">
        <f t="shared" si="93"/>
        <v/>
      </c>
      <c r="J320" s="88" t="str">
        <f t="shared" si="90"/>
        <v/>
      </c>
      <c r="K320"/>
      <c r="L320"/>
      <c r="M320"/>
      <c r="N320"/>
      <c r="O320"/>
      <c r="P320"/>
      <c r="Q320"/>
      <c r="R320"/>
      <c r="S320"/>
      <c r="U320" s="58"/>
      <c r="V320" s="9"/>
      <c r="W320" s="6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</row>
    <row r="321" spans="1:527" s="8" customFormat="1" ht="18" customHeight="1" x14ac:dyDescent="0.25">
      <c r="A321" s="85" t="str">
        <f>Config!$B$23</f>
        <v>CALZ</v>
      </c>
      <c r="B321" s="80">
        <f>METAS!$BE$32</f>
        <v>1</v>
      </c>
      <c r="C321" s="61">
        <f>ROUNDUP((B321/12)*Config!$C$6,0)</f>
        <v>1</v>
      </c>
      <c r="D321" s="80">
        <f>ACUMULADO!$BD$35</f>
        <v>1</v>
      </c>
      <c r="E321" s="81">
        <f t="shared" si="91"/>
        <v>100</v>
      </c>
      <c r="F321" s="90"/>
      <c r="G321" s="86">
        <f t="shared" ref="G321:G322" si="94">IFERROR(ROUND(D321*100/B321,2),0)</f>
        <v>100</v>
      </c>
      <c r="H321" s="83" t="str">
        <f t="shared" si="92"/>
        <v/>
      </c>
      <c r="I321" s="83" t="str">
        <f t="shared" si="93"/>
        <v/>
      </c>
      <c r="J321" s="88">
        <f t="shared" si="90"/>
        <v>100</v>
      </c>
      <c r="K321"/>
      <c r="L321"/>
      <c r="M321"/>
      <c r="N321"/>
      <c r="O321"/>
      <c r="P321"/>
      <c r="Q321"/>
      <c r="R321"/>
      <c r="S321"/>
      <c r="V321" s="9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</row>
    <row r="322" spans="1:527" s="8" customFormat="1" ht="18" customHeight="1" x14ac:dyDescent="0.25">
      <c r="A322" s="85" t="str">
        <f>Config!$B$24</f>
        <v>PUEB</v>
      </c>
      <c r="B322" s="80">
        <f>METAS!$BF$32</f>
        <v>0</v>
      </c>
      <c r="C322" s="61">
        <f>ROUNDUP((B322/12)*Config!$C$6,0)</f>
        <v>0</v>
      </c>
      <c r="D322" s="80">
        <f>ACUMULADO!$BE$35</f>
        <v>0</v>
      </c>
      <c r="E322" s="81">
        <f t="shared" si="91"/>
        <v>100</v>
      </c>
      <c r="F322" s="90"/>
      <c r="G322" s="86">
        <f t="shared" si="94"/>
        <v>0</v>
      </c>
      <c r="H322" s="83">
        <f t="shared" si="92"/>
        <v>0</v>
      </c>
      <c r="I322" s="83" t="str">
        <f t="shared" si="93"/>
        <v/>
      </c>
      <c r="J322" s="88" t="str">
        <f t="shared" si="90"/>
        <v/>
      </c>
      <c r="K322"/>
      <c r="L322"/>
      <c r="M322"/>
      <c r="N322"/>
      <c r="O322"/>
      <c r="P322"/>
      <c r="Q322"/>
      <c r="R322"/>
      <c r="S322"/>
      <c r="U322" s="58"/>
      <c r="V322" s="9"/>
      <c r="W322" s="60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</row>
    <row r="323" spans="1:527" s="8" customFormat="1" ht="18" customHeight="1" x14ac:dyDescent="0.25">
      <c r="A323" s="4"/>
      <c r="B323"/>
      <c r="C323"/>
      <c r="D323" s="6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V323" s="78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</row>
    <row r="324" spans="1:527" s="8" customFormat="1" ht="18" customHeight="1" x14ac:dyDescent="0.25">
      <c r="A324" s="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V324" s="78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</row>
    <row r="325" spans="1:527" s="8" customFormat="1" ht="18" customHeight="1" x14ac:dyDescent="0.25">
      <c r="A325" s="4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V325" s="78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</row>
    <row r="326" spans="1:527" s="8" customFormat="1" ht="18" customHeight="1" x14ac:dyDescent="0.25">
      <c r="A326" s="4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V326" s="78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</row>
    <row r="327" spans="1:527" s="8" customFormat="1" ht="18" customHeight="1" x14ac:dyDescent="0.25">
      <c r="A327" s="91"/>
      <c r="B327" s="65"/>
      <c r="C327" s="63"/>
      <c r="D327" s="65"/>
      <c r="E327" s="65"/>
      <c r="F327" s="65"/>
      <c r="G327" s="65"/>
      <c r="H327" s="65"/>
      <c r="I327" s="65"/>
      <c r="J327" s="65"/>
      <c r="K327"/>
      <c r="L327"/>
      <c r="M327"/>
      <c r="N327"/>
      <c r="O327"/>
      <c r="P327"/>
      <c r="Q327"/>
      <c r="R327"/>
      <c r="S327"/>
      <c r="U327" s="58"/>
      <c r="V327" s="78"/>
      <c r="W327" s="60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</row>
    <row r="328" spans="1:527" s="8" customFormat="1" ht="18" customHeight="1" x14ac:dyDescent="0.25">
      <c r="A328" s="91"/>
      <c r="B328" s="65"/>
      <c r="C328" s="63"/>
      <c r="D328" s="65"/>
      <c r="E328" s="65"/>
      <c r="F328" s="65"/>
      <c r="G328" s="65"/>
      <c r="H328" s="371"/>
      <c r="I328" s="371"/>
      <c r="J328" s="371"/>
      <c r="K328"/>
      <c r="L328"/>
      <c r="M328"/>
      <c r="N328"/>
      <c r="O328"/>
      <c r="P328"/>
      <c r="Q328"/>
      <c r="R328"/>
      <c r="S328"/>
      <c r="U328" s="58"/>
      <c r="V328" s="9"/>
      <c r="W328" s="60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</row>
    <row r="329" spans="1:527" s="8" customFormat="1" ht="18" customHeight="1" x14ac:dyDescent="0.25">
      <c r="A329" s="91"/>
      <c r="B329" s="65"/>
      <c r="C329" s="63"/>
      <c r="D329" s="65"/>
      <c r="E329" s="65"/>
      <c r="F329" s="65"/>
      <c r="G329" s="65"/>
      <c r="H329" s="372"/>
      <c r="I329" s="372"/>
      <c r="J329" s="372"/>
      <c r="K329"/>
      <c r="L329"/>
      <c r="M329"/>
      <c r="N329"/>
      <c r="O329"/>
      <c r="P329"/>
      <c r="Q329"/>
      <c r="R329"/>
      <c r="S329"/>
      <c r="U329" s="58"/>
      <c r="V329" s="9"/>
      <c r="W329" s="60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</row>
    <row r="330" spans="1:527" s="8" customFormat="1" ht="18" customHeight="1" x14ac:dyDescent="0.25">
      <c r="A330" s="4"/>
      <c r="B330" s="96"/>
      <c r="C330" s="95"/>
      <c r="D330" s="96"/>
      <c r="E330" s="96"/>
      <c r="F330" s="97"/>
      <c r="G330" s="65"/>
      <c r="H330" s="372"/>
      <c r="I330" s="372"/>
      <c r="J330" s="372"/>
      <c r="K330"/>
      <c r="L330"/>
      <c r="M330"/>
      <c r="N330"/>
      <c r="O330"/>
      <c r="P330"/>
      <c r="Q330"/>
      <c r="R330"/>
      <c r="S330"/>
      <c r="U330" s="58"/>
      <c r="V330" s="78"/>
      <c r="W330" s="6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</row>
    <row r="331" spans="1:527" s="8" customFormat="1" ht="18" customHeight="1" x14ac:dyDescent="0.25">
      <c r="A331" s="66" t="str">
        <f>METAS!B33</f>
        <v xml:space="preserve">FAMILIAS QUE RECIBEN SESIONES DEMOSTRATIVAS PARA LA PREVENCION Y CONTROL DE ENFERMEDADES METAXENICAS </v>
      </c>
      <c r="B331" s="96"/>
      <c r="C331" s="95"/>
      <c r="D331" s="96"/>
      <c r="E331" s="96"/>
      <c r="F331" s="97"/>
      <c r="G331" s="65"/>
      <c r="H331" s="65"/>
      <c r="I331" s="65"/>
      <c r="J331" s="65"/>
      <c r="K331" t="s">
        <v>543</v>
      </c>
      <c r="L331"/>
      <c r="M331"/>
      <c r="N331"/>
      <c r="O331"/>
      <c r="P331"/>
      <c r="Q331"/>
      <c r="R331"/>
      <c r="S331"/>
      <c r="U331" s="58"/>
      <c r="V331" s="59" t="str">
        <f>A331</f>
        <v xml:space="preserve">FAMILIAS QUE RECIBEN SESIONES DEMOSTRATIVAS PARA LA PREVENCION Y CONTROL DE ENFERMEDADES METAXENICAS </v>
      </c>
      <c r="W331" s="60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</row>
    <row r="332" spans="1:527" s="8" customFormat="1" ht="48" customHeight="1" x14ac:dyDescent="0.25">
      <c r="A332" s="68" t="s">
        <v>2</v>
      </c>
      <c r="B332" s="69" t="s">
        <v>87</v>
      </c>
      <c r="C332" s="70" t="s">
        <v>69</v>
      </c>
      <c r="D332" s="69" t="s">
        <v>661</v>
      </c>
      <c r="E332" s="69" t="s">
        <v>1</v>
      </c>
      <c r="F332" s="71"/>
      <c r="G332" s="72" t="s">
        <v>9</v>
      </c>
      <c r="H332" s="73" t="str">
        <f>"DEFICIENTE &lt; "&amp;$E$3</f>
        <v>DEFICIENTE &lt; 90</v>
      </c>
      <c r="I332" s="73" t="str">
        <f>"PROCESO &gt; "&amp;$E$3&amp;"  -  &lt; "&amp;$F$3</f>
        <v>PROCESO &gt; 90  -  &lt; 100</v>
      </c>
      <c r="J332" s="73" t="str">
        <f>"OPTIMO &gt;= "&amp;$F$3</f>
        <v>OPTIMO &gt;= 100</v>
      </c>
      <c r="K332"/>
      <c r="L332"/>
      <c r="M332"/>
      <c r="N332"/>
      <c r="O332"/>
      <c r="P332"/>
      <c r="Q332"/>
      <c r="R332"/>
      <c r="S332"/>
      <c r="U332" s="58"/>
      <c r="V332" s="89" t="str">
        <f>$V$1&amp;"  "&amp;V331&amp;"  "&amp;$V$3&amp;"  "&amp;$V$2</f>
        <v>RED. MOYOBAMBA:  FAMILIAS QUE RECIBEN SESIONES DEMOSTRATIVAS PARA LA PREVENCION Y CONTROL DE ENFERMEDADES METAXENICAS   - POR MICROREDES :   ENERO - DICIEMBRE 2024</v>
      </c>
      <c r="W332" s="60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</row>
    <row r="333" spans="1:527" s="8" customFormat="1" ht="18" customHeight="1" thickBot="1" x14ac:dyDescent="0.3">
      <c r="A333" s="74" t="str">
        <f>Config!$B$15</f>
        <v>RED</v>
      </c>
      <c r="B333" s="75">
        <f>SUM(B334:B342)</f>
        <v>27514</v>
      </c>
      <c r="C333" s="75">
        <f>SUM(C334:C342)</f>
        <v>27514</v>
      </c>
      <c r="D333" s="75">
        <f>SUM(D334:D342)</f>
        <v>15742</v>
      </c>
      <c r="E333" s="75">
        <f>Config!$C$9</f>
        <v>100</v>
      </c>
      <c r="F333" s="76"/>
      <c r="G333" s="75">
        <f t="shared" ref="G333:G336" si="95">IFERROR(ROUND(D333*100/B333,2),0)</f>
        <v>57.21</v>
      </c>
      <c r="H333" s="77">
        <f>IF(G333&lt;$E$3,G333,"")</f>
        <v>57.21</v>
      </c>
      <c r="I333" s="77" t="str">
        <f>IF(G333&gt;=$E$3,IF(G333&lt;$F$3,G333,""),"")</f>
        <v/>
      </c>
      <c r="J333" s="75" t="str">
        <f t="shared" ref="J333:J342" si="96">IF(G333&gt;=$F$3,G333,"")</f>
        <v/>
      </c>
      <c r="K333"/>
      <c r="L333"/>
      <c r="M333"/>
      <c r="N333"/>
      <c r="O333"/>
      <c r="P333"/>
      <c r="Q333"/>
      <c r="R333"/>
      <c r="S333"/>
      <c r="U333" s="58"/>
      <c r="V333" s="59"/>
      <c r="W333" s="60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</row>
    <row r="334" spans="1:527" s="8" customFormat="1" ht="18" customHeight="1" x14ac:dyDescent="0.25">
      <c r="A334" s="79" t="str">
        <f>Config!$B$16</f>
        <v>HOSP</v>
      </c>
      <c r="B334" s="80">
        <f>METAS!$AW$33</f>
        <v>0</v>
      </c>
      <c r="C334" s="80">
        <f>ROUNDUP((B334/12)*Config!$C$6,0)</f>
        <v>0</v>
      </c>
      <c r="D334" s="80">
        <f>ACUMULADO!$AV$36</f>
        <v>0</v>
      </c>
      <c r="E334" s="81">
        <f>E333</f>
        <v>100</v>
      </c>
      <c r="F334" s="81"/>
      <c r="G334" s="82">
        <f t="shared" si="95"/>
        <v>0</v>
      </c>
      <c r="H334" s="83">
        <f>IF(G334&lt;$E$3,G334,"")</f>
        <v>0</v>
      </c>
      <c r="I334" s="83" t="str">
        <f>IF(G334&gt;=$E$3,IF(G334&lt;$F$3,G334,""),"")</f>
        <v/>
      </c>
      <c r="J334" s="84" t="str">
        <f t="shared" si="96"/>
        <v/>
      </c>
      <c r="K334"/>
      <c r="L334"/>
      <c r="M334"/>
      <c r="N334"/>
      <c r="O334"/>
      <c r="P334"/>
      <c r="Q334"/>
      <c r="R334"/>
      <c r="S334"/>
      <c r="U334" s="58"/>
      <c r="V334" s="59"/>
      <c r="W334" s="60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</row>
    <row r="335" spans="1:527" s="8" customFormat="1" ht="18" customHeight="1" x14ac:dyDescent="0.25">
      <c r="A335" s="85" t="str">
        <f>Config!$B$17</f>
        <v>LLUI</v>
      </c>
      <c r="B335" s="80">
        <f>METAS!$AY$33</f>
        <v>11811</v>
      </c>
      <c r="C335" s="61">
        <f>ROUNDUP((B335/12)*Config!$C$6,0)</f>
        <v>11811</v>
      </c>
      <c r="D335" s="80">
        <f>ACUMULADO!$AX$36</f>
        <v>8301</v>
      </c>
      <c r="E335" s="81">
        <f t="shared" ref="E335:E342" si="97">E334</f>
        <v>100</v>
      </c>
      <c r="F335" s="90"/>
      <c r="G335" s="86">
        <f t="shared" si="95"/>
        <v>70.28</v>
      </c>
      <c r="H335" s="83">
        <f t="shared" ref="H335:H342" si="98">IF(G335&lt;$E$3,G335,"")</f>
        <v>70.28</v>
      </c>
      <c r="I335" s="83" t="str">
        <f t="shared" ref="I335:I342" si="99">IF(G335&gt;=$E$3,IF(G335&lt;$F$3,G335,""),"")</f>
        <v/>
      </c>
      <c r="J335" s="88" t="str">
        <f t="shared" si="96"/>
        <v/>
      </c>
      <c r="K335"/>
      <c r="L335"/>
      <c r="M335"/>
      <c r="N335"/>
      <c r="O335"/>
      <c r="P335"/>
      <c r="Q335"/>
      <c r="R335"/>
      <c r="S335"/>
      <c r="U335" s="58"/>
      <c r="V335" s="59"/>
      <c r="W335" s="60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</row>
    <row r="336" spans="1:527" s="8" customFormat="1" ht="18" customHeight="1" x14ac:dyDescent="0.25">
      <c r="A336" s="85" t="str">
        <f>Config!$B$18</f>
        <v>JERI</v>
      </c>
      <c r="B336" s="80">
        <f>METAS!$AZ$33</f>
        <v>1022</v>
      </c>
      <c r="C336" s="61">
        <f>ROUNDUP((B336/12)*Config!$C$6,0)</f>
        <v>1022</v>
      </c>
      <c r="D336" s="80">
        <f>ACUMULADO!$AY$36</f>
        <v>1041</v>
      </c>
      <c r="E336" s="81">
        <f t="shared" si="97"/>
        <v>100</v>
      </c>
      <c r="F336" s="90"/>
      <c r="G336" s="86">
        <f t="shared" si="95"/>
        <v>101.86</v>
      </c>
      <c r="H336" s="83" t="str">
        <f t="shared" si="98"/>
        <v/>
      </c>
      <c r="I336" s="83" t="str">
        <f t="shared" si="99"/>
        <v/>
      </c>
      <c r="J336" s="88">
        <f t="shared" si="96"/>
        <v>101.86</v>
      </c>
      <c r="K336"/>
      <c r="L336"/>
      <c r="M336"/>
      <c r="N336"/>
      <c r="O336"/>
      <c r="P336"/>
      <c r="Q336"/>
      <c r="R336"/>
      <c r="S336"/>
      <c r="U336" s="58"/>
      <c r="V336" s="59"/>
      <c r="W336" s="60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</row>
    <row r="337" spans="1:527" s="8" customFormat="1" ht="18" customHeight="1" x14ac:dyDescent="0.25">
      <c r="A337" s="85" t="str">
        <f>Config!$B$19</f>
        <v>YANT</v>
      </c>
      <c r="B337" s="80">
        <f>METAS!$BA$33</f>
        <v>2032</v>
      </c>
      <c r="C337" s="61">
        <f>ROUNDUP((B337/12)*Config!$C$6,0)</f>
        <v>2032</v>
      </c>
      <c r="D337" s="80">
        <f>ACUMULADO!$AZ$36</f>
        <v>610</v>
      </c>
      <c r="E337" s="81">
        <f t="shared" si="97"/>
        <v>100</v>
      </c>
      <c r="F337" s="90"/>
      <c r="G337" s="86">
        <f>IFERROR(ROUND(D337*100/B337,2),0)</f>
        <v>30.02</v>
      </c>
      <c r="H337" s="83">
        <f t="shared" si="98"/>
        <v>30.02</v>
      </c>
      <c r="I337" s="83" t="str">
        <f t="shared" si="99"/>
        <v/>
      </c>
      <c r="J337" s="88" t="str">
        <f t="shared" si="96"/>
        <v/>
      </c>
      <c r="K337"/>
      <c r="L337"/>
      <c r="M337"/>
      <c r="N337"/>
      <c r="O337"/>
      <c r="P337"/>
      <c r="Q337"/>
      <c r="R337"/>
      <c r="S337"/>
      <c r="U337" s="58"/>
      <c r="V337" s="59"/>
      <c r="W337" s="60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</row>
    <row r="338" spans="1:527" s="8" customFormat="1" ht="18" customHeight="1" x14ac:dyDescent="0.25">
      <c r="A338" s="85" t="str">
        <f>Config!$B$20</f>
        <v>SORI</v>
      </c>
      <c r="B338" s="80">
        <f>METAS!$BB$33</f>
        <v>5605</v>
      </c>
      <c r="C338" s="61">
        <f>ROUNDUP((B338/12)*Config!$C$6,0)</f>
        <v>5605</v>
      </c>
      <c r="D338" s="80">
        <f>ACUMULADO!$BA$36</f>
        <v>2791</v>
      </c>
      <c r="E338" s="81">
        <f t="shared" si="97"/>
        <v>100</v>
      </c>
      <c r="F338" s="90"/>
      <c r="G338" s="86">
        <f t="shared" ref="G338" si="100">IFERROR(ROUND(D338*100/B338,2),0)</f>
        <v>49.79</v>
      </c>
      <c r="H338" s="83">
        <f t="shared" si="98"/>
        <v>49.79</v>
      </c>
      <c r="I338" s="83" t="str">
        <f t="shared" si="99"/>
        <v/>
      </c>
      <c r="J338" s="88" t="str">
        <f t="shared" si="96"/>
        <v/>
      </c>
      <c r="K338"/>
      <c r="L338"/>
      <c r="M338"/>
      <c r="N338"/>
      <c r="O338"/>
      <c r="P338"/>
      <c r="Q338"/>
      <c r="R338"/>
      <c r="S338"/>
      <c r="U338" s="58"/>
      <c r="V338" s="59"/>
      <c r="W338" s="60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</row>
    <row r="339" spans="1:527" s="8" customFormat="1" ht="18" customHeight="1" x14ac:dyDescent="0.25">
      <c r="A339" s="85" t="str">
        <f>Config!$B$21</f>
        <v>JEPE</v>
      </c>
      <c r="B339" s="80">
        <f>METAS!$BC$33</f>
        <v>1983</v>
      </c>
      <c r="C339" s="61">
        <f>ROUNDUP((B339/12)*Config!$C$6,0)</f>
        <v>1983</v>
      </c>
      <c r="D339" s="80">
        <f>ACUMULADO!$BB$36</f>
        <v>889</v>
      </c>
      <c r="E339" s="81">
        <f t="shared" si="97"/>
        <v>100</v>
      </c>
      <c r="F339" s="90"/>
      <c r="G339" s="86">
        <f>IFERROR(ROUND(D339*100/B339,2),0)</f>
        <v>44.83</v>
      </c>
      <c r="H339" s="83">
        <f t="shared" si="98"/>
        <v>44.83</v>
      </c>
      <c r="I339" s="83" t="str">
        <f t="shared" si="99"/>
        <v/>
      </c>
      <c r="J339" s="88" t="str">
        <f t="shared" si="96"/>
        <v/>
      </c>
      <c r="K339"/>
      <c r="L339"/>
      <c r="M339"/>
      <c r="N339"/>
      <c r="O339"/>
      <c r="P339"/>
      <c r="Q339"/>
      <c r="R339"/>
      <c r="S339"/>
      <c r="U339" s="58"/>
      <c r="V339" s="59"/>
      <c r="W339" s="60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</row>
    <row r="340" spans="1:527" s="8" customFormat="1" ht="18" customHeight="1" x14ac:dyDescent="0.25">
      <c r="A340" s="85" t="str">
        <f>Config!$B$22</f>
        <v>ROQU</v>
      </c>
      <c r="B340" s="80">
        <f>METAS!$BD$33</f>
        <v>1743</v>
      </c>
      <c r="C340" s="61">
        <f>ROUNDUP((B340/12)*Config!$C$6,0)</f>
        <v>1743</v>
      </c>
      <c r="D340" s="80">
        <f>ACUMULADO!$BC$36</f>
        <v>272</v>
      </c>
      <c r="E340" s="81">
        <f t="shared" si="97"/>
        <v>100</v>
      </c>
      <c r="F340" s="90"/>
      <c r="G340" s="86">
        <f>IFERROR(ROUND(D340*100/B340,2),0)</f>
        <v>15.61</v>
      </c>
      <c r="H340" s="83">
        <f t="shared" si="98"/>
        <v>15.61</v>
      </c>
      <c r="I340" s="83" t="str">
        <f t="shared" si="99"/>
        <v/>
      </c>
      <c r="J340" s="88" t="str">
        <f t="shared" si="96"/>
        <v/>
      </c>
      <c r="K340"/>
      <c r="L340"/>
      <c r="M340"/>
      <c r="N340"/>
      <c r="O340"/>
      <c r="P340"/>
      <c r="Q340"/>
      <c r="R340"/>
      <c r="S340"/>
      <c r="U340" s="58"/>
      <c r="V340" s="9"/>
      <c r="W340" s="6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</row>
    <row r="341" spans="1:527" s="8" customFormat="1" ht="18" customHeight="1" x14ac:dyDescent="0.25">
      <c r="A341" s="85" t="str">
        <f>Config!$B$23</f>
        <v>CALZ</v>
      </c>
      <c r="B341" s="80">
        <f>METAS!$BE$33</f>
        <v>1439</v>
      </c>
      <c r="C341" s="61">
        <f>ROUNDUP((B341/12)*Config!$C$6,0)</f>
        <v>1439</v>
      </c>
      <c r="D341" s="80">
        <f>ACUMULADO!$BD$36</f>
        <v>1418</v>
      </c>
      <c r="E341" s="81">
        <f t="shared" si="97"/>
        <v>100</v>
      </c>
      <c r="F341" s="90"/>
      <c r="G341" s="86">
        <f t="shared" ref="G341:G342" si="101">IFERROR(ROUND(D341*100/B341,2),0)</f>
        <v>98.54</v>
      </c>
      <c r="H341" s="83" t="str">
        <f t="shared" si="98"/>
        <v/>
      </c>
      <c r="I341" s="83">
        <f t="shared" si="99"/>
        <v>98.54</v>
      </c>
      <c r="J341" s="88" t="str">
        <f t="shared" si="96"/>
        <v/>
      </c>
      <c r="K341"/>
      <c r="L341"/>
      <c r="M341"/>
      <c r="N341"/>
      <c r="O341"/>
      <c r="P341"/>
      <c r="Q341"/>
      <c r="R341"/>
      <c r="S341"/>
      <c r="U341" s="58"/>
      <c r="V341" s="9"/>
      <c r="W341" s="60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</row>
    <row r="342" spans="1:527" s="8" customFormat="1" ht="18" customHeight="1" x14ac:dyDescent="0.25">
      <c r="A342" s="85" t="str">
        <f>Config!$B$24</f>
        <v>PUEB</v>
      </c>
      <c r="B342" s="80">
        <f>METAS!$BF$33</f>
        <v>1879</v>
      </c>
      <c r="C342" s="61">
        <f>ROUNDUP((B342/12)*Config!$C$6,0)</f>
        <v>1879</v>
      </c>
      <c r="D342" s="80">
        <f>ACUMULADO!$BE$36</f>
        <v>420</v>
      </c>
      <c r="E342" s="81">
        <f t="shared" si="97"/>
        <v>100</v>
      </c>
      <c r="F342" s="90"/>
      <c r="G342" s="86">
        <f t="shared" si="101"/>
        <v>22.35</v>
      </c>
      <c r="H342" s="83">
        <f t="shared" si="98"/>
        <v>22.35</v>
      </c>
      <c r="I342" s="83" t="str">
        <f t="shared" si="99"/>
        <v/>
      </c>
      <c r="J342" s="88" t="str">
        <f t="shared" si="96"/>
        <v/>
      </c>
      <c r="K342"/>
      <c r="L342"/>
      <c r="M342"/>
      <c r="N342"/>
      <c r="O342"/>
      <c r="P342"/>
      <c r="Q342"/>
      <c r="R342"/>
      <c r="S342"/>
      <c r="U342" s="58"/>
      <c r="V342" s="78"/>
      <c r="W342" s="60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</row>
    <row r="343" spans="1:527" s="8" customFormat="1" ht="18" customHeight="1" x14ac:dyDescent="0.25">
      <c r="A343" s="91"/>
      <c r="B343" s="65"/>
      <c r="C343" s="63"/>
      <c r="D343" s="63"/>
      <c r="E343" s="65"/>
      <c r="F343" s="65"/>
      <c r="G343" s="65"/>
      <c r="H343" s="65"/>
      <c r="I343" s="65"/>
      <c r="J343" s="65"/>
      <c r="K343"/>
      <c r="L343"/>
      <c r="M343"/>
      <c r="N343"/>
      <c r="O343"/>
      <c r="P343"/>
      <c r="Q343"/>
      <c r="R343"/>
      <c r="S343"/>
      <c r="U343" s="58"/>
      <c r="V343" s="78"/>
      <c r="W343" s="60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</row>
    <row r="344" spans="1:527" s="8" customFormat="1" ht="18" customHeight="1" x14ac:dyDescent="0.25">
      <c r="A344" s="91"/>
      <c r="B344" s="65"/>
      <c r="C344" s="63"/>
      <c r="D344" s="63"/>
      <c r="E344" s="65"/>
      <c r="F344" s="65"/>
      <c r="G344" s="65"/>
      <c r="H344" s="65"/>
      <c r="I344" s="65"/>
      <c r="J344" s="65"/>
      <c r="K344"/>
      <c r="L344"/>
      <c r="M344"/>
      <c r="N344"/>
      <c r="O344"/>
      <c r="P344"/>
      <c r="Q344"/>
      <c r="R344"/>
      <c r="S344"/>
      <c r="U344" s="58"/>
      <c r="V344" s="78"/>
      <c r="W344" s="60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</row>
    <row r="345" spans="1:527" s="8" customFormat="1" ht="18" customHeight="1" x14ac:dyDescent="0.25">
      <c r="A345" s="91"/>
      <c r="B345" s="65"/>
      <c r="C345" s="63"/>
      <c r="D345" s="63"/>
      <c r="E345" s="65"/>
      <c r="F345" s="65"/>
      <c r="G345" s="65"/>
      <c r="H345" s="65"/>
      <c r="I345" s="65"/>
      <c r="J345" s="65"/>
      <c r="K345"/>
      <c r="L345"/>
      <c r="M345"/>
      <c r="N345"/>
      <c r="O345"/>
      <c r="P345"/>
      <c r="Q345"/>
      <c r="R345"/>
      <c r="S345"/>
      <c r="U345" s="58"/>
      <c r="V345" s="78"/>
      <c r="W345" s="60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</row>
    <row r="346" spans="1:527" s="8" customFormat="1" ht="18" customHeight="1" x14ac:dyDescent="0.25">
      <c r="A346" s="91"/>
      <c r="B346" s="65"/>
      <c r="C346" s="63"/>
      <c r="D346" s="63"/>
      <c r="E346" s="65"/>
      <c r="F346" s="65"/>
      <c r="G346" s="65"/>
      <c r="H346" s="65"/>
      <c r="I346" s="65"/>
      <c r="J346" s="65"/>
      <c r="K346"/>
      <c r="L346"/>
      <c r="M346"/>
      <c r="N346"/>
      <c r="O346"/>
      <c r="P346"/>
      <c r="Q346"/>
      <c r="R346"/>
      <c r="S346"/>
      <c r="U346" s="58"/>
      <c r="V346" s="78"/>
      <c r="W346" s="60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</row>
    <row r="347" spans="1:527" s="8" customFormat="1" ht="18" customHeight="1" x14ac:dyDescent="0.25">
      <c r="A347" s="91"/>
      <c r="B347" s="65"/>
      <c r="C347" s="63"/>
      <c r="D347" s="65"/>
      <c r="E347" s="65"/>
      <c r="F347" s="65"/>
      <c r="G347" s="65"/>
      <c r="H347" s="65"/>
      <c r="I347" s="65"/>
      <c r="J347" s="65"/>
      <c r="K347"/>
      <c r="L347"/>
      <c r="M347"/>
      <c r="N347"/>
      <c r="O347"/>
      <c r="P347"/>
      <c r="Q347"/>
      <c r="R347"/>
      <c r="S347"/>
      <c r="U347" s="58"/>
      <c r="V347" s="78"/>
      <c r="W347" s="60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</row>
    <row r="348" spans="1:527" s="8" customFormat="1" ht="18" customHeight="1" x14ac:dyDescent="0.25">
      <c r="A348" s="91"/>
      <c r="B348" s="65"/>
      <c r="C348" s="63"/>
      <c r="D348" s="65"/>
      <c r="E348" s="65"/>
      <c r="F348" s="65"/>
      <c r="G348" s="65"/>
      <c r="H348" s="65"/>
      <c r="I348" s="65"/>
      <c r="J348" s="65"/>
      <c r="K348"/>
      <c r="L348"/>
      <c r="M348"/>
      <c r="N348"/>
      <c r="O348"/>
      <c r="P348"/>
      <c r="Q348"/>
      <c r="R348"/>
      <c r="S348"/>
      <c r="U348" s="58"/>
      <c r="V348" s="78"/>
      <c r="W348" s="60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</row>
    <row r="349" spans="1:527" s="8" customFormat="1" ht="18" customHeight="1" x14ac:dyDescent="0.25">
      <c r="A349" s="91"/>
      <c r="B349" s="65"/>
      <c r="C349" s="63"/>
      <c r="D349" s="65"/>
      <c r="E349" s="65"/>
      <c r="F349" s="65"/>
      <c r="G349" s="65"/>
      <c r="H349" s="65"/>
      <c r="I349" s="65"/>
      <c r="J349" s="65"/>
      <c r="K349"/>
      <c r="L349"/>
      <c r="M349"/>
      <c r="N349"/>
      <c r="O349"/>
      <c r="P349"/>
      <c r="Q349"/>
      <c r="R349"/>
      <c r="S349"/>
      <c r="U349" s="58"/>
      <c r="V349" s="78"/>
      <c r="W349" s="60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</row>
    <row r="350" spans="1:527" x14ac:dyDescent="0.25">
      <c r="H350" s="371"/>
      <c r="I350" s="371"/>
      <c r="J350" s="371"/>
    </row>
    <row r="351" spans="1:527" x14ac:dyDescent="0.25">
      <c r="B351" s="65"/>
      <c r="H351" s="372"/>
      <c r="I351" s="372"/>
      <c r="J351" s="372"/>
    </row>
    <row r="352" spans="1:527" s="8" customFormat="1" ht="18" customHeight="1" x14ac:dyDescent="0.25">
      <c r="A352" s="4"/>
      <c r="B352" s="96"/>
      <c r="C352" s="95"/>
      <c r="D352" s="96"/>
      <c r="E352" s="96"/>
      <c r="F352" s="97"/>
      <c r="G352" s="65"/>
      <c r="H352" s="372"/>
      <c r="I352" s="372"/>
      <c r="J352" s="372"/>
      <c r="K352"/>
      <c r="L352"/>
      <c r="M352"/>
      <c r="N352"/>
      <c r="O352"/>
      <c r="P352"/>
      <c r="Q352"/>
      <c r="R352"/>
      <c r="S352"/>
      <c r="U352" s="58"/>
      <c r="V352" s="78"/>
      <c r="W352" s="60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</row>
    <row r="353" spans="1:527" s="8" customFormat="1" ht="18" customHeight="1" x14ac:dyDescent="0.25">
      <c r="A353" s="66" t="str">
        <f>METAS!B34</f>
        <v>FAMILIAS QUE RECIBEN SESIONES EDUCATIVAS  PARA LA PREVENCION Y CONTROL DE ENFERMEDADES  ZOONOTICAS.</v>
      </c>
      <c r="B353" s="96"/>
      <c r="C353" s="95"/>
      <c r="D353" s="96"/>
      <c r="E353" s="96"/>
      <c r="F353" s="97"/>
      <c r="G353" s="65"/>
      <c r="H353" s="65"/>
      <c r="I353" s="65"/>
      <c r="J353" s="65"/>
      <c r="K353" t="s">
        <v>543</v>
      </c>
      <c r="L353"/>
      <c r="M353"/>
      <c r="N353"/>
      <c r="O353"/>
      <c r="P353"/>
      <c r="Q353"/>
      <c r="R353"/>
      <c r="S353"/>
      <c r="U353" s="58"/>
      <c r="V353" s="59" t="str">
        <f>A353</f>
        <v>FAMILIAS QUE RECIBEN SESIONES EDUCATIVAS  PARA LA PREVENCION Y CONTROL DE ENFERMEDADES  ZOONOTICAS.</v>
      </c>
      <c r="W353" s="60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</row>
    <row r="354" spans="1:527" s="8" customFormat="1" ht="48" customHeight="1" x14ac:dyDescent="0.25">
      <c r="A354" s="68" t="s">
        <v>2</v>
      </c>
      <c r="B354" s="69" t="s">
        <v>87</v>
      </c>
      <c r="C354" s="70" t="s">
        <v>69</v>
      </c>
      <c r="D354" s="69" t="s">
        <v>661</v>
      </c>
      <c r="E354" s="69" t="s">
        <v>1</v>
      </c>
      <c r="F354" s="71"/>
      <c r="G354" s="72" t="s">
        <v>9</v>
      </c>
      <c r="H354" s="73" t="str">
        <f>"DEFICIENTE &lt; "&amp;$E$3</f>
        <v>DEFICIENTE &lt; 90</v>
      </c>
      <c r="I354" s="73" t="str">
        <f>"PROCESO &gt; "&amp;$E$3&amp;"  -  &lt; "&amp;$F$3</f>
        <v>PROCESO &gt; 90  -  &lt; 100</v>
      </c>
      <c r="J354" s="73" t="str">
        <f>"OPTIMO &gt;= "&amp;$F$3</f>
        <v>OPTIMO &gt;= 100</v>
      </c>
      <c r="K354"/>
      <c r="L354"/>
      <c r="M354"/>
      <c r="N354"/>
      <c r="O354"/>
      <c r="P354"/>
      <c r="Q354"/>
      <c r="R354"/>
      <c r="S354"/>
      <c r="U354" s="58"/>
      <c r="V354" s="89" t="str">
        <f>$V$1&amp;"  "&amp;V353&amp;"  "&amp;$V$3&amp;"  "&amp;$V$2</f>
        <v>RED. MOYOBAMBA:  FAMILIAS QUE RECIBEN SESIONES EDUCATIVAS  PARA LA PREVENCION Y CONTROL DE ENFERMEDADES  ZOONOTICAS.  - POR MICROREDES :   ENERO - DICIEMBRE 2024</v>
      </c>
      <c r="W354" s="60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</row>
    <row r="355" spans="1:527" s="8" customFormat="1" ht="18" customHeight="1" thickBot="1" x14ac:dyDescent="0.3">
      <c r="A355" s="74" t="str">
        <f>Config!$B$15</f>
        <v>RED</v>
      </c>
      <c r="B355" s="75">
        <f>SUM(B356:B364)</f>
        <v>27514</v>
      </c>
      <c r="C355" s="75">
        <f>SUM(C356:C364)</f>
        <v>27514</v>
      </c>
      <c r="D355" s="75">
        <f>SUM(D356:D364)</f>
        <v>9974</v>
      </c>
      <c r="E355" s="75">
        <f>Config!$C$9</f>
        <v>100</v>
      </c>
      <c r="F355" s="76"/>
      <c r="G355" s="75">
        <f t="shared" ref="G355:G358" si="102">IFERROR(ROUND(D355*100/B355,2),0)</f>
        <v>36.25</v>
      </c>
      <c r="H355" s="77">
        <f>IF(G355&lt;$E$3,G355,"")</f>
        <v>36.25</v>
      </c>
      <c r="I355" s="77" t="str">
        <f>IF(G355&gt;=$E$3,IF(G355&lt;$F$3,G355,""),"")</f>
        <v/>
      </c>
      <c r="J355" s="75" t="str">
        <f t="shared" ref="J355:J364" si="103">IF(G355&gt;=$F$3,G355,"")</f>
        <v/>
      </c>
      <c r="K355"/>
      <c r="L355"/>
      <c r="M355"/>
      <c r="N355"/>
      <c r="O355"/>
      <c r="P355"/>
      <c r="Q355"/>
      <c r="R355"/>
      <c r="S355"/>
      <c r="U355" s="58"/>
      <c r="V355" s="59"/>
      <c r="W355" s="60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</row>
    <row r="356" spans="1:527" s="8" customFormat="1" ht="18" customHeight="1" x14ac:dyDescent="0.25">
      <c r="A356" s="79" t="str">
        <f>Config!$B$16</f>
        <v>HOSP</v>
      </c>
      <c r="B356" s="80">
        <f>METAS!$AW$34</f>
        <v>0</v>
      </c>
      <c r="C356" s="80">
        <f>ROUNDUP((B356/12)*Config!$C$6,0)</f>
        <v>0</v>
      </c>
      <c r="D356" s="80">
        <f>ACUMULADO!$AV$37</f>
        <v>0</v>
      </c>
      <c r="E356" s="81">
        <f>E355</f>
        <v>100</v>
      </c>
      <c r="F356" s="81"/>
      <c r="G356" s="82">
        <f t="shared" si="102"/>
        <v>0</v>
      </c>
      <c r="H356" s="83">
        <f>IF(G356&lt;$E$3,G356,"")</f>
        <v>0</v>
      </c>
      <c r="I356" s="83" t="str">
        <f>IF(G356&gt;=$E$3,IF(G356&lt;$F$3,G356,""),"")</f>
        <v/>
      </c>
      <c r="J356" s="84" t="str">
        <f t="shared" si="103"/>
        <v/>
      </c>
      <c r="K356"/>
      <c r="L356"/>
      <c r="M356"/>
      <c r="N356"/>
      <c r="O356"/>
      <c r="P356"/>
      <c r="Q356"/>
      <c r="R356"/>
      <c r="S356"/>
      <c r="U356" s="58"/>
      <c r="V356" s="59"/>
      <c r="W356" s="60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</row>
    <row r="357" spans="1:527" s="8" customFormat="1" ht="18" customHeight="1" x14ac:dyDescent="0.25">
      <c r="A357" s="85" t="str">
        <f>Config!$B$17</f>
        <v>LLUI</v>
      </c>
      <c r="B357" s="80">
        <f>METAS!$AY$34</f>
        <v>11811</v>
      </c>
      <c r="C357" s="61">
        <f>ROUNDUP((B357/12)*Config!$C$6,0)</f>
        <v>11811</v>
      </c>
      <c r="D357" s="80">
        <f>ACUMULADO!$AX$37</f>
        <v>6889</v>
      </c>
      <c r="E357" s="81">
        <f t="shared" ref="E357:E364" si="104">E356</f>
        <v>100</v>
      </c>
      <c r="F357" s="90"/>
      <c r="G357" s="86">
        <f t="shared" si="102"/>
        <v>58.33</v>
      </c>
      <c r="H357" s="83">
        <f t="shared" ref="H357:H364" si="105">IF(G357&lt;$E$3,G357,"")</f>
        <v>58.33</v>
      </c>
      <c r="I357" s="83" t="str">
        <f t="shared" ref="I357:I364" si="106">IF(G357&gt;=$E$3,IF(G357&lt;$F$3,G357,""),"")</f>
        <v/>
      </c>
      <c r="J357" s="88" t="str">
        <f t="shared" si="103"/>
        <v/>
      </c>
      <c r="K357"/>
      <c r="L357"/>
      <c r="M357"/>
      <c r="N357"/>
      <c r="O357"/>
      <c r="P357"/>
      <c r="Q357"/>
      <c r="R357"/>
      <c r="S357"/>
      <c r="U357" s="58"/>
      <c r="V357" s="59"/>
      <c r="W357" s="60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</row>
    <row r="358" spans="1:527" s="8" customFormat="1" ht="18" customHeight="1" x14ac:dyDescent="0.25">
      <c r="A358" s="85" t="str">
        <f>Config!$B$18</f>
        <v>JERI</v>
      </c>
      <c r="B358" s="80">
        <f>METAS!$AZ$34</f>
        <v>1022</v>
      </c>
      <c r="C358" s="61">
        <f>ROUNDUP((B358/12)*Config!$C$6,0)</f>
        <v>1022</v>
      </c>
      <c r="D358" s="80">
        <f>ACUMULADO!$AY$37</f>
        <v>893</v>
      </c>
      <c r="E358" s="81">
        <f t="shared" si="104"/>
        <v>100</v>
      </c>
      <c r="F358" s="90"/>
      <c r="G358" s="86">
        <f t="shared" si="102"/>
        <v>87.38</v>
      </c>
      <c r="H358" s="83">
        <f t="shared" si="105"/>
        <v>87.38</v>
      </c>
      <c r="I358" s="83" t="str">
        <f t="shared" si="106"/>
        <v/>
      </c>
      <c r="J358" s="88" t="str">
        <f t="shared" si="103"/>
        <v/>
      </c>
      <c r="K358"/>
      <c r="L358"/>
      <c r="M358"/>
      <c r="N358"/>
      <c r="O358"/>
      <c r="P358"/>
      <c r="Q358"/>
      <c r="R358"/>
      <c r="S358"/>
      <c r="U358" s="58"/>
      <c r="V358" s="59"/>
      <c r="W358" s="6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</row>
    <row r="359" spans="1:527" s="8" customFormat="1" ht="18" customHeight="1" x14ac:dyDescent="0.25">
      <c r="A359" s="85" t="str">
        <f>Config!$B$19</f>
        <v>YANT</v>
      </c>
      <c r="B359" s="80">
        <f>METAS!$BA$34</f>
        <v>2032</v>
      </c>
      <c r="C359" s="61">
        <f>ROUNDUP((B359/12)*Config!$C$6,0)</f>
        <v>2032</v>
      </c>
      <c r="D359" s="80">
        <f>ACUMULADO!$AZ$37</f>
        <v>427</v>
      </c>
      <c r="E359" s="81">
        <f t="shared" si="104"/>
        <v>100</v>
      </c>
      <c r="F359" s="90"/>
      <c r="G359" s="86">
        <f>IFERROR(ROUND(D359*100/B359,2),0)</f>
        <v>21.01</v>
      </c>
      <c r="H359" s="83">
        <f t="shared" si="105"/>
        <v>21.01</v>
      </c>
      <c r="I359" s="83" t="str">
        <f t="shared" si="106"/>
        <v/>
      </c>
      <c r="J359" s="88" t="str">
        <f t="shared" si="103"/>
        <v/>
      </c>
      <c r="K359"/>
      <c r="L359"/>
      <c r="M359"/>
      <c r="N359"/>
      <c r="O359"/>
      <c r="P359"/>
      <c r="Q359"/>
      <c r="R359"/>
      <c r="S359"/>
      <c r="U359" s="58"/>
      <c r="V359" s="59"/>
      <c r="W359" s="6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</row>
    <row r="360" spans="1:527" s="8" customFormat="1" ht="18" customHeight="1" x14ac:dyDescent="0.25">
      <c r="A360" s="85" t="str">
        <f>Config!$B$20</f>
        <v>SORI</v>
      </c>
      <c r="B360" s="80">
        <f>METAS!$BB$34</f>
        <v>5605</v>
      </c>
      <c r="C360" s="61">
        <f>ROUNDUP((B360/12)*Config!$C$6,0)</f>
        <v>5605</v>
      </c>
      <c r="D360" s="80">
        <f>ACUMULADO!$BA$37</f>
        <v>0</v>
      </c>
      <c r="E360" s="81">
        <f t="shared" si="104"/>
        <v>100</v>
      </c>
      <c r="F360" s="90"/>
      <c r="G360" s="86">
        <f t="shared" ref="G360" si="107">IFERROR(ROUND(D360*100/B360,2),0)</f>
        <v>0</v>
      </c>
      <c r="H360" s="83">
        <f t="shared" si="105"/>
        <v>0</v>
      </c>
      <c r="I360" s="83" t="str">
        <f t="shared" si="106"/>
        <v/>
      </c>
      <c r="J360" s="88" t="str">
        <f t="shared" si="103"/>
        <v/>
      </c>
      <c r="K360"/>
      <c r="L360"/>
      <c r="M360"/>
      <c r="N360"/>
      <c r="O360"/>
      <c r="P360"/>
      <c r="Q360"/>
      <c r="R360"/>
      <c r="S360"/>
      <c r="U360" s="58"/>
      <c r="V360" s="59"/>
      <c r="W360" s="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</row>
    <row r="361" spans="1:527" s="8" customFormat="1" ht="18" customHeight="1" x14ac:dyDescent="0.25">
      <c r="A361" s="85" t="str">
        <f>Config!$B$21</f>
        <v>JEPE</v>
      </c>
      <c r="B361" s="80">
        <f>METAS!$BC$34</f>
        <v>1983</v>
      </c>
      <c r="C361" s="61">
        <f>ROUNDUP((B361/12)*Config!$C$6,0)</f>
        <v>1983</v>
      </c>
      <c r="D361" s="80">
        <f>ACUMULADO!$BB$37</f>
        <v>81</v>
      </c>
      <c r="E361" s="81">
        <f t="shared" si="104"/>
        <v>100</v>
      </c>
      <c r="F361" s="90"/>
      <c r="G361" s="86">
        <f>IFERROR(ROUND(D361*100/B361,2),0)</f>
        <v>4.08</v>
      </c>
      <c r="H361" s="83">
        <f t="shared" si="105"/>
        <v>4.08</v>
      </c>
      <c r="I361" s="83" t="str">
        <f t="shared" si="106"/>
        <v/>
      </c>
      <c r="J361" s="88" t="str">
        <f t="shared" si="103"/>
        <v/>
      </c>
      <c r="K361"/>
      <c r="L361"/>
      <c r="M361"/>
      <c r="N361"/>
      <c r="O361"/>
      <c r="P361"/>
      <c r="Q361"/>
      <c r="R361"/>
      <c r="S361"/>
      <c r="U361" s="58"/>
      <c r="V361" s="59"/>
      <c r="W361" s="60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</row>
    <row r="362" spans="1:527" s="8" customFormat="1" ht="18" customHeight="1" x14ac:dyDescent="0.25">
      <c r="A362" s="85" t="str">
        <f>Config!$B$22</f>
        <v>ROQU</v>
      </c>
      <c r="B362" s="80">
        <f>METAS!$BD$34</f>
        <v>1743</v>
      </c>
      <c r="C362" s="61">
        <f>ROUNDUP((B362/12)*Config!$C$6,0)</f>
        <v>1743</v>
      </c>
      <c r="D362" s="80">
        <f>ACUMULADO!$BC$37</f>
        <v>166</v>
      </c>
      <c r="E362" s="81">
        <f t="shared" si="104"/>
        <v>100</v>
      </c>
      <c r="F362" s="90"/>
      <c r="G362" s="86">
        <f>IFERROR(ROUND(D362*100/B362,2),0)</f>
        <v>9.52</v>
      </c>
      <c r="H362" s="83">
        <f t="shared" si="105"/>
        <v>9.52</v>
      </c>
      <c r="I362" s="83" t="str">
        <f t="shared" si="106"/>
        <v/>
      </c>
      <c r="J362" s="88" t="str">
        <f t="shared" si="103"/>
        <v/>
      </c>
      <c r="K362"/>
      <c r="L362"/>
      <c r="M362"/>
      <c r="N362"/>
      <c r="O362"/>
      <c r="P362"/>
      <c r="Q362"/>
      <c r="R362"/>
      <c r="S362"/>
      <c r="U362" s="58"/>
      <c r="V362" s="9"/>
      <c r="W362" s="60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</row>
    <row r="363" spans="1:527" s="8" customFormat="1" ht="18" customHeight="1" x14ac:dyDescent="0.25">
      <c r="A363" s="85" t="str">
        <f>Config!$B$23</f>
        <v>CALZ</v>
      </c>
      <c r="B363" s="80">
        <f>METAS!$BE$34</f>
        <v>1439</v>
      </c>
      <c r="C363" s="61">
        <f>ROUNDUP((B363/12)*Config!$C$6,0)</f>
        <v>1439</v>
      </c>
      <c r="D363" s="80">
        <f>ACUMULADO!$BD$37</f>
        <v>1518</v>
      </c>
      <c r="E363" s="81">
        <f t="shared" si="104"/>
        <v>100</v>
      </c>
      <c r="F363" s="90"/>
      <c r="G363" s="86">
        <f t="shared" ref="G363:G364" si="108">IFERROR(ROUND(D363*100/B363,2),0)</f>
        <v>105.49</v>
      </c>
      <c r="H363" s="83" t="str">
        <f t="shared" si="105"/>
        <v/>
      </c>
      <c r="I363" s="83" t="str">
        <f t="shared" si="106"/>
        <v/>
      </c>
      <c r="J363" s="88">
        <f t="shared" si="103"/>
        <v>105.49</v>
      </c>
      <c r="K363"/>
      <c r="L363"/>
      <c r="M363"/>
      <c r="N363"/>
      <c r="O363"/>
      <c r="P363"/>
      <c r="Q363"/>
      <c r="R363"/>
      <c r="S363"/>
      <c r="U363" s="58"/>
      <c r="V363" s="9"/>
      <c r="W363" s="60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</row>
    <row r="364" spans="1:527" s="8" customFormat="1" ht="18" customHeight="1" x14ac:dyDescent="0.25">
      <c r="A364" s="85" t="str">
        <f>Config!$B$24</f>
        <v>PUEB</v>
      </c>
      <c r="B364" s="80">
        <f>METAS!$BF$34</f>
        <v>1879</v>
      </c>
      <c r="C364" s="61">
        <f>ROUNDUP((B364/12)*Config!$C$6,0)</f>
        <v>1879</v>
      </c>
      <c r="D364" s="80">
        <f>ACUMULADO!$BE$37</f>
        <v>0</v>
      </c>
      <c r="E364" s="81">
        <f t="shared" si="104"/>
        <v>100</v>
      </c>
      <c r="F364" s="90"/>
      <c r="G364" s="86">
        <f t="shared" si="108"/>
        <v>0</v>
      </c>
      <c r="H364" s="83">
        <f t="shared" si="105"/>
        <v>0</v>
      </c>
      <c r="I364" s="83" t="str">
        <f t="shared" si="106"/>
        <v/>
      </c>
      <c r="J364" s="88" t="str">
        <f t="shared" si="103"/>
        <v/>
      </c>
      <c r="K364"/>
      <c r="L364"/>
      <c r="M364"/>
      <c r="N364"/>
      <c r="O364"/>
      <c r="P364"/>
      <c r="Q364"/>
      <c r="R364"/>
      <c r="S364"/>
      <c r="U364" s="58"/>
      <c r="V364" s="78"/>
      <c r="W364" s="60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</row>
    <row r="365" spans="1:527" s="8" customFormat="1" ht="18" customHeight="1" x14ac:dyDescent="0.25">
      <c r="A365" s="91"/>
      <c r="B365" s="65"/>
      <c r="C365" s="63"/>
      <c r="D365" s="63"/>
      <c r="E365" s="65"/>
      <c r="F365" s="65"/>
      <c r="G365" s="65"/>
      <c r="H365" s="65"/>
      <c r="I365" s="65"/>
      <c r="J365" s="65"/>
      <c r="K365"/>
      <c r="L365"/>
      <c r="M365"/>
      <c r="N365"/>
      <c r="O365"/>
      <c r="P365"/>
      <c r="Q365"/>
      <c r="R365"/>
      <c r="S365"/>
      <c r="U365" s="58"/>
      <c r="V365" s="78"/>
      <c r="W365" s="60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</row>
    <row r="366" spans="1:527" s="8" customFormat="1" ht="18" customHeight="1" x14ac:dyDescent="0.25">
      <c r="A366" s="91"/>
      <c r="B366" s="65"/>
      <c r="C366" s="63"/>
      <c r="D366" s="63"/>
      <c r="E366" s="65"/>
      <c r="F366" s="65"/>
      <c r="G366" s="65"/>
      <c r="H366" s="65"/>
      <c r="I366" s="65"/>
      <c r="J366" s="65"/>
      <c r="K366"/>
      <c r="L366"/>
      <c r="M366"/>
      <c r="N366"/>
      <c r="O366"/>
      <c r="P366"/>
      <c r="Q366"/>
      <c r="R366"/>
      <c r="S366"/>
      <c r="U366" s="58"/>
      <c r="V366" s="78"/>
      <c r="W366" s="60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</row>
    <row r="367" spans="1:527" s="8" customFormat="1" ht="18" customHeight="1" x14ac:dyDescent="0.25">
      <c r="A367" s="91"/>
      <c r="B367" s="65"/>
      <c r="C367" s="63"/>
      <c r="D367" s="63"/>
      <c r="E367" s="65"/>
      <c r="F367" s="65"/>
      <c r="G367" s="65"/>
      <c r="H367" s="65"/>
      <c r="I367" s="65"/>
      <c r="J367" s="65"/>
      <c r="K367"/>
      <c r="L367"/>
      <c r="M367"/>
      <c r="N367"/>
      <c r="O367"/>
      <c r="P367"/>
      <c r="Q367"/>
      <c r="R367"/>
      <c r="S367"/>
      <c r="U367" s="58"/>
      <c r="V367" s="78"/>
      <c r="W367" s="60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</row>
    <row r="368" spans="1:527" s="8" customFormat="1" ht="18" customHeight="1" x14ac:dyDescent="0.25">
      <c r="A368" s="91"/>
      <c r="B368" s="65"/>
      <c r="C368" s="63"/>
      <c r="D368" s="63"/>
      <c r="E368" s="65"/>
      <c r="F368" s="65"/>
      <c r="G368" s="65"/>
      <c r="H368" s="65"/>
      <c r="I368" s="65"/>
      <c r="J368" s="65"/>
      <c r="K368"/>
      <c r="L368"/>
      <c r="M368"/>
      <c r="N368"/>
      <c r="O368"/>
      <c r="P368"/>
      <c r="Q368"/>
      <c r="R368"/>
      <c r="S368"/>
      <c r="U368" s="58"/>
      <c r="V368" s="78"/>
      <c r="W368" s="60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</row>
    <row r="369" spans="1:527" s="8" customFormat="1" x14ac:dyDescent="0.25">
      <c r="A369" s="91"/>
      <c r="B369" s="65"/>
      <c r="C369" s="63"/>
      <c r="D369" s="65"/>
      <c r="E369" s="65"/>
      <c r="F369" s="65"/>
      <c r="G369" s="65"/>
      <c r="H369" s="65"/>
      <c r="I369" s="65"/>
      <c r="J369" s="65"/>
      <c r="K369"/>
      <c r="L369"/>
      <c r="M369"/>
      <c r="N369"/>
      <c r="O369"/>
      <c r="P369"/>
      <c r="Q369"/>
      <c r="R369"/>
      <c r="S369"/>
      <c r="U369" s="58"/>
      <c r="V369" s="78"/>
      <c r="W369" s="60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</row>
    <row r="370" spans="1:527" s="8" customFormat="1" ht="18" customHeight="1" x14ac:dyDescent="0.25">
      <c r="A370" s="91"/>
      <c r="B370" s="65"/>
      <c r="C370" s="63"/>
      <c r="D370" s="65"/>
      <c r="E370" s="65"/>
      <c r="F370" s="65"/>
      <c r="G370" s="65"/>
      <c r="H370" s="65"/>
      <c r="I370" s="65"/>
      <c r="J370" s="65"/>
      <c r="K370"/>
      <c r="L370"/>
      <c r="M370"/>
      <c r="N370"/>
      <c r="O370"/>
      <c r="P370"/>
      <c r="Q370"/>
      <c r="R370"/>
      <c r="S370"/>
      <c r="U370" s="58"/>
      <c r="V370" s="78"/>
      <c r="W370" s="6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</row>
    <row r="371" spans="1:527" s="8" customFormat="1" ht="18" customHeight="1" x14ac:dyDescent="0.25">
      <c r="A371" s="4"/>
      <c r="B371" s="65"/>
      <c r="C371" s="63"/>
      <c r="D371" s="65"/>
      <c r="E371" s="65"/>
      <c r="F371" s="65"/>
      <c r="G371" s="65"/>
      <c r="H371" s="65"/>
      <c r="I371" s="65"/>
      <c r="J371" s="65"/>
      <c r="K371"/>
      <c r="L371"/>
      <c r="M371"/>
      <c r="N371"/>
      <c r="O371"/>
      <c r="P371"/>
      <c r="Q371"/>
      <c r="R371"/>
      <c r="S371"/>
      <c r="U371" s="58"/>
      <c r="V371" s="78"/>
      <c r="W371" s="60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</row>
    <row r="372" spans="1:527" s="8" customFormat="1" ht="18" customHeight="1" x14ac:dyDescent="0.25">
      <c r="A372" s="4"/>
      <c r="B372"/>
      <c r="C372" s="63"/>
      <c r="D372" s="64"/>
      <c r="E372" s="64"/>
      <c r="F372" s="65"/>
      <c r="G372" s="65"/>
      <c r="H372" s="65"/>
      <c r="I372" s="65"/>
      <c r="J372" s="65"/>
      <c r="K372"/>
      <c r="L372"/>
      <c r="M372"/>
      <c r="N372"/>
      <c r="O372"/>
      <c r="P372"/>
      <c r="Q372"/>
      <c r="R372"/>
      <c r="S372"/>
      <c r="U372" s="58"/>
      <c r="V372" s="59" t="str">
        <f>A373</f>
        <v>COMUNIDADES PRIORIZADAS EN EL DISTRITO QUE  ESTAN IMPLEMENTANDO LA VIGILANCIA COMUNITARIA ASOCIADA A ENFERMEDADES METAXÉNICAS Y ZOONOTICAS.</v>
      </c>
      <c r="W372" s="60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</row>
    <row r="373" spans="1:527" s="8" customFormat="1" ht="18" customHeight="1" x14ac:dyDescent="0.25">
      <c r="A373" s="66" t="str">
        <f>METAS!B35</f>
        <v>COMUNIDADES PRIORIZADAS EN EL DISTRITO QUE  ESTAN IMPLEMENTANDO LA VIGILANCIA COMUNITARIA ASOCIADA A ENFERMEDADES METAXÉNICAS Y ZOONOTICAS.</v>
      </c>
      <c r="B373"/>
      <c r="C373" s="63"/>
      <c r="D373" s="64"/>
      <c r="E373" s="64"/>
      <c r="F373" s="65"/>
      <c r="G373" s="65"/>
      <c r="H373" s="65"/>
      <c r="I373" s="65"/>
      <c r="J373" s="65"/>
      <c r="K373" t="s">
        <v>543</v>
      </c>
      <c r="L373"/>
      <c r="M373"/>
      <c r="N373"/>
      <c r="O373"/>
      <c r="P373"/>
      <c r="Q373"/>
      <c r="R373"/>
      <c r="S373"/>
      <c r="U373" s="58"/>
      <c r="V373" s="89" t="str">
        <f>$V$1&amp;"  "&amp;V372&amp;"  "&amp;$V$3&amp;"  "&amp;$V$2</f>
        <v>RED. MOYOBAMBA:  COMUNIDADES PRIORIZADAS EN EL DISTRITO QUE  ESTAN IMPLEMENTANDO LA VIGILANCIA COMUNITARIA ASOCIADA A ENFERMEDADES METAXÉNICAS Y ZOONOTICAS.  - POR MICROREDES :   ENERO - DICIEMBRE 2024</v>
      </c>
      <c r="W373" s="60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</row>
    <row r="374" spans="1:527" s="8" customFormat="1" ht="48" customHeight="1" x14ac:dyDescent="0.25">
      <c r="A374" s="68" t="s">
        <v>2</v>
      </c>
      <c r="B374" s="69" t="s">
        <v>87</v>
      </c>
      <c r="C374" s="70" t="s">
        <v>69</v>
      </c>
      <c r="D374" s="69" t="s">
        <v>661</v>
      </c>
      <c r="E374" s="69" t="s">
        <v>1</v>
      </c>
      <c r="F374" s="71"/>
      <c r="G374" s="72" t="s">
        <v>9</v>
      </c>
      <c r="H374" s="73" t="str">
        <f>"DEFICIENTE &lt; "&amp;$E$3</f>
        <v>DEFICIENTE &lt; 90</v>
      </c>
      <c r="I374" s="73" t="str">
        <f>"PROCESO &gt; "&amp;$E$3&amp;"  -  &lt; "&amp;$F$3</f>
        <v>PROCESO &gt; 90  -  &lt; 100</v>
      </c>
      <c r="J374" s="73" t="str">
        <f>"OPTIMO &gt;= "&amp;$F$3</f>
        <v>OPTIMO &gt;= 100</v>
      </c>
      <c r="K374"/>
      <c r="L374"/>
      <c r="M374"/>
      <c r="N374"/>
      <c r="O374"/>
      <c r="P374"/>
      <c r="Q374"/>
      <c r="R374"/>
      <c r="S374"/>
      <c r="U374" s="58"/>
      <c r="V374" s="59"/>
      <c r="W374" s="60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</row>
    <row r="375" spans="1:527" s="8" customFormat="1" ht="18" customHeight="1" thickBot="1" x14ac:dyDescent="0.3">
      <c r="A375" s="74" t="str">
        <f>Config!$B$15</f>
        <v>RED</v>
      </c>
      <c r="B375" s="75">
        <f>SUM(B376:B384)</f>
        <v>245</v>
      </c>
      <c r="C375" s="75">
        <f>SUM(C376:C384)</f>
        <v>245</v>
      </c>
      <c r="D375" s="75">
        <f>SUM(D376:D384)</f>
        <v>16</v>
      </c>
      <c r="E375" s="75">
        <f>Config!$C$9</f>
        <v>100</v>
      </c>
      <c r="F375" s="76"/>
      <c r="G375" s="75">
        <f t="shared" ref="G375:G378" si="109">IFERROR(ROUND(D375*100/B375,2),0)</f>
        <v>6.53</v>
      </c>
      <c r="H375" s="77">
        <f>IF(G375&lt;$E$3,G375,"")</f>
        <v>6.53</v>
      </c>
      <c r="I375" s="77" t="str">
        <f>IF(G375&gt;=$E$3,IF(G375&lt;$F$3,G375,""),"")</f>
        <v/>
      </c>
      <c r="J375" s="75" t="str">
        <f t="shared" ref="J375:J384" si="110">IF(G375&gt;=$F$3,G375,"")</f>
        <v/>
      </c>
      <c r="K375"/>
      <c r="L375"/>
      <c r="M375"/>
      <c r="N375"/>
      <c r="O375"/>
      <c r="P375"/>
      <c r="Q375"/>
      <c r="R375"/>
      <c r="S375"/>
      <c r="U375" s="58"/>
      <c r="V375" s="59"/>
      <c r="W375" s="60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</row>
    <row r="376" spans="1:527" s="8" customFormat="1" ht="18" customHeight="1" x14ac:dyDescent="0.25">
      <c r="A376" s="79" t="str">
        <f>Config!$B$16</f>
        <v>HOSP</v>
      </c>
      <c r="B376" s="80">
        <f>METAS!$AW$35</f>
        <v>0</v>
      </c>
      <c r="C376" s="80">
        <f>ROUNDUP((B376/12)*Config!$C$6,0)</f>
        <v>0</v>
      </c>
      <c r="D376" s="80">
        <f>ACUMULADO!$AV$38</f>
        <v>0</v>
      </c>
      <c r="E376" s="81">
        <f>E375</f>
        <v>100</v>
      </c>
      <c r="F376" s="81"/>
      <c r="G376" s="82">
        <f t="shared" si="109"/>
        <v>0</v>
      </c>
      <c r="H376" s="83">
        <f>IF(G376&lt;$E$3,G376,"")</f>
        <v>0</v>
      </c>
      <c r="I376" s="83" t="str">
        <f>IF(G376&gt;=$E$3,IF(G376&lt;$F$3,G376,""),"")</f>
        <v/>
      </c>
      <c r="J376" s="84" t="str">
        <f t="shared" si="110"/>
        <v/>
      </c>
      <c r="K376"/>
      <c r="L376"/>
      <c r="M376"/>
      <c r="N376"/>
      <c r="O376"/>
      <c r="P376"/>
      <c r="Q376"/>
      <c r="R376"/>
      <c r="S376"/>
      <c r="U376" s="58"/>
      <c r="V376" s="59"/>
      <c r="W376" s="60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</row>
    <row r="377" spans="1:527" s="8" customFormat="1" ht="18" customHeight="1" x14ac:dyDescent="0.25">
      <c r="A377" s="85" t="str">
        <f>Config!$B$17</f>
        <v>LLUI</v>
      </c>
      <c r="B377" s="80">
        <f>METAS!$AY$35</f>
        <v>55</v>
      </c>
      <c r="C377" s="61">
        <f>ROUNDUP((B377/12)*Config!$C$6,0)</f>
        <v>55</v>
      </c>
      <c r="D377" s="80">
        <f>ACUMULADO!$AX$38</f>
        <v>11</v>
      </c>
      <c r="E377" s="81">
        <f t="shared" ref="E377:E384" si="111">E376</f>
        <v>100</v>
      </c>
      <c r="F377" s="90"/>
      <c r="G377" s="86">
        <f t="shared" si="109"/>
        <v>20</v>
      </c>
      <c r="H377" s="83">
        <f t="shared" ref="H377:H384" si="112">IF(G377&lt;$E$3,G377,"")</f>
        <v>20</v>
      </c>
      <c r="I377" s="83" t="str">
        <f t="shared" ref="I377:I384" si="113">IF(G377&gt;=$E$3,IF(G377&lt;$F$3,G377,""),"")</f>
        <v/>
      </c>
      <c r="J377" s="88" t="str">
        <f t="shared" si="110"/>
        <v/>
      </c>
      <c r="K377"/>
      <c r="L377"/>
      <c r="M377"/>
      <c r="N377"/>
      <c r="O377"/>
      <c r="P377"/>
      <c r="Q377"/>
      <c r="R377"/>
      <c r="S377"/>
      <c r="U377" s="58"/>
      <c r="V377" s="59"/>
      <c r="W377" s="60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</row>
    <row r="378" spans="1:527" s="8" customFormat="1" ht="18" customHeight="1" x14ac:dyDescent="0.25">
      <c r="A378" s="85" t="str">
        <f>Config!$B$18</f>
        <v>JERI</v>
      </c>
      <c r="B378" s="80">
        <f>METAS!$AZ$35</f>
        <v>25</v>
      </c>
      <c r="C378" s="61">
        <f>ROUNDUP((B378/12)*Config!$C$6,0)</f>
        <v>25</v>
      </c>
      <c r="D378" s="80">
        <f>ACUMULADO!$AY$38</f>
        <v>0</v>
      </c>
      <c r="E378" s="81">
        <f t="shared" si="111"/>
        <v>100</v>
      </c>
      <c r="F378" s="90"/>
      <c r="G378" s="86">
        <f t="shared" si="109"/>
        <v>0</v>
      </c>
      <c r="H378" s="83">
        <f t="shared" si="112"/>
        <v>0</v>
      </c>
      <c r="I378" s="83" t="str">
        <f t="shared" si="113"/>
        <v/>
      </c>
      <c r="J378" s="88" t="str">
        <f t="shared" si="110"/>
        <v/>
      </c>
      <c r="K378"/>
      <c r="L378"/>
      <c r="M378"/>
      <c r="N378"/>
      <c r="O378"/>
      <c r="P378"/>
      <c r="Q378"/>
      <c r="R378"/>
      <c r="S378"/>
      <c r="U378" s="58"/>
      <c r="V378" s="9"/>
      <c r="W378" s="60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</row>
    <row r="379" spans="1:527" s="8" customFormat="1" ht="18" customHeight="1" x14ac:dyDescent="0.25">
      <c r="A379" s="85" t="str">
        <f>Config!$B$19</f>
        <v>YANT</v>
      </c>
      <c r="B379" s="80">
        <f>METAS!$BA$35</f>
        <v>25</v>
      </c>
      <c r="C379" s="61">
        <f>ROUNDUP((B379/12)*Config!$C$6,0)</f>
        <v>25</v>
      </c>
      <c r="D379" s="80">
        <f>ACUMULADO!$AZ$38</f>
        <v>0</v>
      </c>
      <c r="E379" s="81">
        <f t="shared" si="111"/>
        <v>100</v>
      </c>
      <c r="F379" s="90"/>
      <c r="G379" s="86">
        <f>IFERROR(ROUND(D379*100/B379,2),0)</f>
        <v>0</v>
      </c>
      <c r="H379" s="83">
        <f t="shared" si="112"/>
        <v>0</v>
      </c>
      <c r="I379" s="83" t="str">
        <f t="shared" si="113"/>
        <v/>
      </c>
      <c r="J379" s="88" t="str">
        <f t="shared" si="110"/>
        <v/>
      </c>
      <c r="K379"/>
      <c r="L379"/>
      <c r="M379"/>
      <c r="N379"/>
      <c r="O379"/>
      <c r="P379"/>
      <c r="Q379"/>
      <c r="R379"/>
      <c r="S379"/>
      <c r="U379" s="58"/>
      <c r="V379" s="9"/>
      <c r="W379" s="60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</row>
    <row r="380" spans="1:527" s="8" customFormat="1" ht="18" customHeight="1" x14ac:dyDescent="0.25">
      <c r="A380" s="85" t="str">
        <f>Config!$B$20</f>
        <v>SORI</v>
      </c>
      <c r="B380" s="80">
        <f>METAS!$BB$35</f>
        <v>40</v>
      </c>
      <c r="C380" s="61">
        <f>ROUNDUP((B380/12)*Config!$C$6,0)</f>
        <v>40</v>
      </c>
      <c r="D380" s="80">
        <f>ACUMULADO!$BA$38</f>
        <v>1</v>
      </c>
      <c r="E380" s="81">
        <f t="shared" si="111"/>
        <v>100</v>
      </c>
      <c r="F380" s="90"/>
      <c r="G380" s="86">
        <f t="shared" ref="G380" si="114">IFERROR(ROUND(D380*100/B380,2),0)</f>
        <v>2.5</v>
      </c>
      <c r="H380" s="83">
        <f t="shared" si="112"/>
        <v>2.5</v>
      </c>
      <c r="I380" s="83" t="str">
        <f t="shared" si="113"/>
        <v/>
      </c>
      <c r="J380" s="88" t="str">
        <f t="shared" si="110"/>
        <v/>
      </c>
      <c r="K380"/>
      <c r="L380"/>
      <c r="M380"/>
      <c r="N380"/>
      <c r="O380"/>
      <c r="P380"/>
      <c r="Q380"/>
      <c r="R380"/>
      <c r="S380"/>
      <c r="U380" s="58"/>
      <c r="V380" s="9"/>
      <c r="W380" s="6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</row>
    <row r="381" spans="1:527" s="8" customFormat="1" ht="18" customHeight="1" x14ac:dyDescent="0.25">
      <c r="A381" s="85" t="str">
        <f>Config!$B$21</f>
        <v>JEPE</v>
      </c>
      <c r="B381" s="80">
        <f>METAS!$BC$35</f>
        <v>30</v>
      </c>
      <c r="C381" s="61">
        <f>ROUNDUP((B381/12)*Config!$C$6,0)</f>
        <v>30</v>
      </c>
      <c r="D381" s="80">
        <f>ACUMULADO!$BB$38</f>
        <v>1</v>
      </c>
      <c r="E381" s="81">
        <f t="shared" si="111"/>
        <v>100</v>
      </c>
      <c r="F381" s="90"/>
      <c r="G381" s="86">
        <f>IFERROR(ROUND(D381*100/B381,2),0)</f>
        <v>3.33</v>
      </c>
      <c r="H381" s="83">
        <f t="shared" si="112"/>
        <v>3.33</v>
      </c>
      <c r="I381" s="83" t="str">
        <f t="shared" si="113"/>
        <v/>
      </c>
      <c r="J381" s="88" t="str">
        <f t="shared" si="110"/>
        <v/>
      </c>
      <c r="K381"/>
      <c r="L381"/>
      <c r="M381"/>
      <c r="N381"/>
      <c r="O381"/>
      <c r="P381"/>
      <c r="Q381"/>
      <c r="R381"/>
      <c r="S381"/>
      <c r="U381" s="58"/>
      <c r="V381" s="9"/>
      <c r="W381" s="60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</row>
    <row r="382" spans="1:527" s="8" customFormat="1" ht="18" customHeight="1" x14ac:dyDescent="0.25">
      <c r="A382" s="85" t="str">
        <f>Config!$B$22</f>
        <v>ROQU</v>
      </c>
      <c r="B382" s="80">
        <f>METAS!$BD$35</f>
        <v>20</v>
      </c>
      <c r="C382" s="61">
        <f>ROUNDUP((B382/12)*Config!$C$6,0)</f>
        <v>20</v>
      </c>
      <c r="D382" s="80">
        <f>ACUMULADO!$BC$38</f>
        <v>0</v>
      </c>
      <c r="E382" s="81">
        <f t="shared" si="111"/>
        <v>100</v>
      </c>
      <c r="F382" s="90"/>
      <c r="G382" s="86">
        <f>IFERROR(ROUND(D382*100/B382,2),0)</f>
        <v>0</v>
      </c>
      <c r="H382" s="83">
        <f t="shared" si="112"/>
        <v>0</v>
      </c>
      <c r="I382" s="83" t="str">
        <f t="shared" si="113"/>
        <v/>
      </c>
      <c r="J382" s="88" t="str">
        <f t="shared" si="110"/>
        <v/>
      </c>
      <c r="K382"/>
      <c r="L382"/>
      <c r="M382"/>
      <c r="N382"/>
      <c r="O382"/>
      <c r="P382"/>
      <c r="Q382"/>
      <c r="R382"/>
      <c r="S382"/>
      <c r="U382" s="58"/>
      <c r="V382" s="78"/>
      <c r="W382" s="60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</row>
    <row r="383" spans="1:527" s="8" customFormat="1" ht="18" customHeight="1" x14ac:dyDescent="0.25">
      <c r="A383" s="85" t="str">
        <f>Config!$B$23</f>
        <v>CALZ</v>
      </c>
      <c r="B383" s="80">
        <f>METAS!$BE$35</f>
        <v>25</v>
      </c>
      <c r="C383" s="61">
        <f>ROUNDUP((B383/12)*Config!$C$6,0)</f>
        <v>25</v>
      </c>
      <c r="D383" s="80">
        <f>ACUMULADO!$BD$38</f>
        <v>3</v>
      </c>
      <c r="E383" s="81">
        <f t="shared" si="111"/>
        <v>100</v>
      </c>
      <c r="F383" s="90"/>
      <c r="G383" s="86">
        <f t="shared" ref="G383:G384" si="115">IFERROR(ROUND(D383*100/B383,2),0)</f>
        <v>12</v>
      </c>
      <c r="H383" s="83">
        <f t="shared" si="112"/>
        <v>12</v>
      </c>
      <c r="I383" s="83" t="str">
        <f t="shared" si="113"/>
        <v/>
      </c>
      <c r="J383" s="88" t="str">
        <f t="shared" si="110"/>
        <v/>
      </c>
      <c r="K383"/>
      <c r="L383"/>
      <c r="M383"/>
      <c r="N383"/>
      <c r="O383"/>
      <c r="P383"/>
      <c r="Q383"/>
      <c r="R383"/>
      <c r="S383"/>
      <c r="U383" s="58"/>
      <c r="V383" s="78"/>
      <c r="W383" s="60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</row>
    <row r="384" spans="1:527" s="8" customFormat="1" ht="18" customHeight="1" x14ac:dyDescent="0.25">
      <c r="A384" s="85" t="str">
        <f>Config!$B$24</f>
        <v>PUEB</v>
      </c>
      <c r="B384" s="80">
        <f>METAS!$BF$35</f>
        <v>25</v>
      </c>
      <c r="C384" s="61">
        <f>ROUNDUP((B384/12)*Config!$C$6,0)</f>
        <v>25</v>
      </c>
      <c r="D384" s="80">
        <f>ACUMULADO!$BE$38</f>
        <v>0</v>
      </c>
      <c r="E384" s="81">
        <f t="shared" si="111"/>
        <v>100</v>
      </c>
      <c r="F384" s="90"/>
      <c r="G384" s="86">
        <f t="shared" si="115"/>
        <v>0</v>
      </c>
      <c r="H384" s="83">
        <f t="shared" si="112"/>
        <v>0</v>
      </c>
      <c r="I384" s="83" t="str">
        <f t="shared" si="113"/>
        <v/>
      </c>
      <c r="J384" s="88" t="str">
        <f t="shared" si="110"/>
        <v/>
      </c>
      <c r="K384"/>
      <c r="L384"/>
      <c r="M384"/>
      <c r="N384"/>
      <c r="O384"/>
      <c r="P384"/>
      <c r="Q384"/>
      <c r="R384"/>
      <c r="S384"/>
      <c r="U384" s="58"/>
      <c r="V384" s="78"/>
      <c r="W384" s="60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</row>
    <row r="385" spans="1:527" ht="18" customHeight="1" x14ac:dyDescent="0.25">
      <c r="A385" s="91"/>
      <c r="B385" s="65"/>
      <c r="D385" s="63"/>
      <c r="E385" s="65"/>
      <c r="I385" s="65"/>
      <c r="J385" s="65"/>
      <c r="T385" s="8"/>
      <c r="W385" s="60"/>
    </row>
    <row r="386" spans="1:527" ht="18" customHeight="1" x14ac:dyDescent="0.25">
      <c r="A386" s="91"/>
      <c r="B386" s="65"/>
      <c r="D386" s="65"/>
      <c r="E386" s="65"/>
      <c r="I386" s="65"/>
      <c r="J386" s="65"/>
      <c r="T386" s="8"/>
      <c r="W386" s="60"/>
    </row>
    <row r="387" spans="1:527" ht="18" customHeight="1" x14ac:dyDescent="0.25">
      <c r="A387" s="91"/>
      <c r="B387" s="65"/>
      <c r="D387" s="65"/>
      <c r="E387" s="65"/>
      <c r="I387" s="65"/>
      <c r="J387" s="65"/>
      <c r="T387" s="8"/>
      <c r="W387" s="60"/>
    </row>
    <row r="388" spans="1:527" ht="18" customHeight="1" x14ac:dyDescent="0.25">
      <c r="A388" s="91"/>
      <c r="B388" s="65"/>
      <c r="D388" s="65"/>
      <c r="E388" s="65"/>
      <c r="I388" s="65"/>
      <c r="J388" s="65"/>
      <c r="T388" s="8"/>
      <c r="W388" s="60"/>
    </row>
    <row r="389" spans="1:527" ht="18" customHeight="1" x14ac:dyDescent="0.25">
      <c r="A389" s="91"/>
      <c r="B389" s="65"/>
      <c r="D389" s="65"/>
      <c r="E389" s="65"/>
      <c r="I389" s="65"/>
      <c r="J389" s="65"/>
      <c r="T389" s="8"/>
      <c r="W389" s="60"/>
    </row>
    <row r="390" spans="1:527" ht="18" customHeight="1" x14ac:dyDescent="0.25">
      <c r="A390" s="94"/>
      <c r="B390" s="65"/>
      <c r="D390" s="65"/>
      <c r="E390" s="65"/>
      <c r="I390" s="65"/>
      <c r="J390" s="65"/>
      <c r="T390" s="8"/>
      <c r="W390" s="60"/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</row>
    <row r="391" spans="1:527" ht="18" customHeight="1" x14ac:dyDescent="0.25">
      <c r="A391" s="94"/>
      <c r="B391" s="65"/>
      <c r="D391" s="65"/>
      <c r="E391" s="65"/>
      <c r="I391" s="65"/>
      <c r="J391" s="65"/>
      <c r="T391" s="8"/>
      <c r="W391" s="60"/>
    </row>
    <row r="392" spans="1:527" ht="18" customHeight="1" x14ac:dyDescent="0.25">
      <c r="A392" s="92"/>
      <c r="B392" s="65"/>
      <c r="D392" s="65"/>
      <c r="E392" s="65"/>
      <c r="I392" s="65"/>
      <c r="J392" s="65"/>
      <c r="T392" s="8"/>
      <c r="W392" s="60"/>
    </row>
    <row r="393" spans="1:527" ht="18" customHeight="1" x14ac:dyDescent="0.25">
      <c r="A393" s="93" t="str">
        <f>METAS!B36</f>
        <v>MUNICIPIOS QUE IMPLEMENTAN ACCIONES PARA MEJORAR O MITIGAR LAS CONDICIONES QUE GENERAN RIESGO PARA ENFERMAR DE ENFERMEDADES METAXÉNICAS Y ZOONOTICAS</v>
      </c>
      <c r="B393" s="65"/>
      <c r="D393" s="65"/>
      <c r="E393" s="65"/>
      <c r="I393" s="65"/>
      <c r="J393" s="65"/>
      <c r="K393" t="s">
        <v>89</v>
      </c>
      <c r="T393" s="8"/>
      <c r="V393" s="59" t="str">
        <f>A393</f>
        <v>MUNICIPIOS QUE IMPLEMENTAN ACCIONES PARA MEJORAR O MITIGAR LAS CONDICIONES QUE GENERAN RIESGO PARA ENFERMAR DE ENFERMEDADES METAXÉNICAS Y ZOONOTICAS</v>
      </c>
      <c r="W393" s="60"/>
    </row>
    <row r="394" spans="1:527" ht="48" customHeight="1" x14ac:dyDescent="0.25">
      <c r="A394" s="68" t="s">
        <v>2</v>
      </c>
      <c r="B394" s="69" t="s">
        <v>87</v>
      </c>
      <c r="C394" s="70" t="s">
        <v>69</v>
      </c>
      <c r="D394" s="69" t="s">
        <v>661</v>
      </c>
      <c r="E394" s="69" t="s">
        <v>1</v>
      </c>
      <c r="F394" s="71"/>
      <c r="G394" s="72" t="s">
        <v>9</v>
      </c>
      <c r="H394" s="73" t="str">
        <f>"DEFICIENTE &lt; "&amp;$E$3</f>
        <v>DEFICIENTE &lt; 90</v>
      </c>
      <c r="I394" s="73" t="str">
        <f>"PROCESO &gt; "&amp;$E$3&amp;"  -  &lt; "&amp;$F$3</f>
        <v>PROCESO &gt; 90  -  &lt; 100</v>
      </c>
      <c r="J394" s="73" t="str">
        <f>"OPTIMO &gt;= "&amp;$F$3</f>
        <v>OPTIMO &gt;= 100</v>
      </c>
      <c r="T394" s="8"/>
      <c r="V394" s="89" t="str">
        <f>V$1&amp;"  "&amp;V393&amp;"  "&amp;$V$3&amp;"  "&amp;$V$2</f>
        <v>RED. MOYOBAMBA:  MUNICIPIOS QUE IMPLEMENTAN ACCIONES PARA MEJORAR O MITIGAR LAS CONDICIONES QUE GENERAN RIESGO PARA ENFERMAR DE ENFERMEDADES METAXÉNICAS Y ZOONOTICAS  - POR MICROREDES :   ENERO - DICIEMBRE 2024</v>
      </c>
      <c r="W394" s="60"/>
    </row>
    <row r="395" spans="1:527" ht="18" customHeight="1" thickBot="1" x14ac:dyDescent="0.3">
      <c r="A395" s="74" t="str">
        <f>Config!$B$15</f>
        <v>RED</v>
      </c>
      <c r="B395" s="75">
        <f>SUM(B396:B404)</f>
        <v>6</v>
      </c>
      <c r="C395" s="75">
        <f>SUM(C396:C404)</f>
        <v>6</v>
      </c>
      <c r="D395" s="75">
        <f>SUM(D396:D404)</f>
        <v>3</v>
      </c>
      <c r="E395" s="75">
        <f>Config!$C$9</f>
        <v>100</v>
      </c>
      <c r="F395" s="76"/>
      <c r="G395" s="75">
        <f t="shared" ref="G395:G398" si="116">IFERROR(ROUND(D395*100/B395,2),0)</f>
        <v>50</v>
      </c>
      <c r="H395" s="77">
        <f>IF(G395&lt;$E$3,G395,"")</f>
        <v>50</v>
      </c>
      <c r="I395" s="77" t="str">
        <f>IF(G395&gt;=$E$3,IF(G395&lt;$F$3,G395,""),"")</f>
        <v/>
      </c>
      <c r="J395" s="75" t="str">
        <f t="shared" ref="J395:J404" si="117">IF(G395&gt;=$F$3,G395,"")</f>
        <v/>
      </c>
      <c r="T395" s="8"/>
      <c r="V395" s="59"/>
      <c r="W395" s="60"/>
    </row>
    <row r="396" spans="1:527" ht="18" customHeight="1" x14ac:dyDescent="0.25">
      <c r="A396" s="79" t="str">
        <f>Config!$B$16</f>
        <v>HOSP</v>
      </c>
      <c r="B396" s="80">
        <f>METAS!$AW$36</f>
        <v>0</v>
      </c>
      <c r="C396" s="80">
        <f>ROUNDUP((B396/12)*Config!$C$6,0)</f>
        <v>0</v>
      </c>
      <c r="D396" s="80">
        <f>ACUMULADO!$AV$39</f>
        <v>0</v>
      </c>
      <c r="E396" s="81">
        <f>E395</f>
        <v>100</v>
      </c>
      <c r="F396" s="81"/>
      <c r="G396" s="82">
        <f t="shared" si="116"/>
        <v>0</v>
      </c>
      <c r="H396" s="83">
        <f>IF(G396&lt;$E$3,G396,"")</f>
        <v>0</v>
      </c>
      <c r="I396" s="83" t="str">
        <f>IF(G396&gt;=$E$3,IF(G396&lt;$F$3,G396,""),"")</f>
        <v/>
      </c>
      <c r="J396" s="84" t="str">
        <f t="shared" si="117"/>
        <v/>
      </c>
      <c r="T396" s="8"/>
      <c r="V396" s="59"/>
      <c r="W396" s="60"/>
    </row>
    <row r="397" spans="1:527" ht="18" customHeight="1" x14ac:dyDescent="0.25">
      <c r="A397" s="85" t="str">
        <f>Config!$B$17</f>
        <v>LLUI</v>
      </c>
      <c r="B397" s="80">
        <f>METAS!$AY$36</f>
        <v>1</v>
      </c>
      <c r="C397" s="61">
        <f>ROUNDUP((B397/12)*Config!$C$6,0)</f>
        <v>1</v>
      </c>
      <c r="D397" s="80">
        <f>ACUMULADO!$AX$39</f>
        <v>1</v>
      </c>
      <c r="E397" s="81">
        <f t="shared" ref="E397:E404" si="118">E396</f>
        <v>100</v>
      </c>
      <c r="F397" s="90"/>
      <c r="G397" s="86">
        <f t="shared" si="116"/>
        <v>100</v>
      </c>
      <c r="H397" s="83" t="str">
        <f t="shared" ref="H397:H404" si="119">IF(G397&lt;$E$3,G397,"")</f>
        <v/>
      </c>
      <c r="I397" s="83" t="str">
        <f t="shared" ref="I397:I404" si="120">IF(G397&gt;=$E$3,IF(G397&lt;$F$3,G397,""),"")</f>
        <v/>
      </c>
      <c r="J397" s="88">
        <f t="shared" si="117"/>
        <v>100</v>
      </c>
      <c r="T397" s="8"/>
      <c r="V397" s="59"/>
      <c r="W397" s="60"/>
    </row>
    <row r="398" spans="1:527" ht="18" customHeight="1" x14ac:dyDescent="0.25">
      <c r="A398" s="85" t="str">
        <f>Config!$B$18</f>
        <v>JERI</v>
      </c>
      <c r="B398" s="80">
        <f>METAS!$AZ$36</f>
        <v>0</v>
      </c>
      <c r="C398" s="61">
        <f>ROUNDUP((B398/12)*Config!$C$6,0)</f>
        <v>0</v>
      </c>
      <c r="D398" s="80">
        <f>ACUMULADO!$AY$39</f>
        <v>0</v>
      </c>
      <c r="E398" s="81">
        <f t="shared" si="118"/>
        <v>100</v>
      </c>
      <c r="F398" s="90"/>
      <c r="G398" s="86">
        <f t="shared" si="116"/>
        <v>0</v>
      </c>
      <c r="H398" s="83">
        <f t="shared" si="119"/>
        <v>0</v>
      </c>
      <c r="I398" s="83" t="str">
        <f t="shared" si="120"/>
        <v/>
      </c>
      <c r="J398" s="88" t="str">
        <f t="shared" si="117"/>
        <v/>
      </c>
      <c r="T398" s="8"/>
      <c r="V398" s="9"/>
      <c r="W398" s="60"/>
    </row>
    <row r="399" spans="1:527" ht="18" customHeight="1" x14ac:dyDescent="0.25">
      <c r="A399" s="85" t="str">
        <f>Config!$B$19</f>
        <v>YANT</v>
      </c>
      <c r="B399" s="80">
        <f>METAS!$BA$36</f>
        <v>1</v>
      </c>
      <c r="C399" s="61">
        <f>ROUNDUP((B399/12)*Config!$C$6,0)</f>
        <v>1</v>
      </c>
      <c r="D399" s="80">
        <f>ACUMULADO!$AZ$39</f>
        <v>0</v>
      </c>
      <c r="E399" s="81">
        <f t="shared" si="118"/>
        <v>100</v>
      </c>
      <c r="F399" s="90"/>
      <c r="G399" s="86">
        <f>IFERROR(ROUND(D399*100/B399,2),0)</f>
        <v>0</v>
      </c>
      <c r="H399" s="83">
        <f t="shared" si="119"/>
        <v>0</v>
      </c>
      <c r="I399" s="83" t="str">
        <f t="shared" si="120"/>
        <v/>
      </c>
      <c r="J399" s="88" t="str">
        <f t="shared" si="117"/>
        <v/>
      </c>
      <c r="T399" s="8"/>
      <c r="V399" s="9"/>
      <c r="W399" s="60"/>
    </row>
    <row r="400" spans="1:527" ht="18" customHeight="1" x14ac:dyDescent="0.25">
      <c r="A400" s="85" t="str">
        <f>Config!$B$20</f>
        <v>SORI</v>
      </c>
      <c r="B400" s="80">
        <f>METAS!$BB$36</f>
        <v>1</v>
      </c>
      <c r="C400" s="61">
        <f>ROUNDUP((B400/12)*Config!$C$6,0)</f>
        <v>1</v>
      </c>
      <c r="D400" s="80">
        <f>ACUMULADO!$BA$39</f>
        <v>0</v>
      </c>
      <c r="E400" s="81">
        <f t="shared" si="118"/>
        <v>100</v>
      </c>
      <c r="F400" s="90"/>
      <c r="G400" s="86">
        <f t="shared" ref="G400" si="121">IFERROR(ROUND(D400*100/B400,2),0)</f>
        <v>0</v>
      </c>
      <c r="H400" s="83">
        <f t="shared" si="119"/>
        <v>0</v>
      </c>
      <c r="I400" s="83" t="str">
        <f t="shared" si="120"/>
        <v/>
      </c>
      <c r="J400" s="88" t="str">
        <f t="shared" si="117"/>
        <v/>
      </c>
      <c r="T400" s="8"/>
      <c r="V400" s="9"/>
      <c r="W400" s="60"/>
    </row>
    <row r="401" spans="1:527" s="8" customFormat="1" ht="18" customHeight="1" x14ac:dyDescent="0.25">
      <c r="A401" s="85" t="str">
        <f>Config!$B$21</f>
        <v>JEPE</v>
      </c>
      <c r="B401" s="80">
        <f>METAS!$BC$36</f>
        <v>1</v>
      </c>
      <c r="C401" s="61">
        <f>ROUNDUP((B401/12)*Config!$C$6,0)</f>
        <v>1</v>
      </c>
      <c r="D401" s="80">
        <f>ACUMULADO!$BB$39</f>
        <v>1</v>
      </c>
      <c r="E401" s="81">
        <f t="shared" si="118"/>
        <v>100</v>
      </c>
      <c r="F401" s="90"/>
      <c r="G401" s="86">
        <f>IFERROR(ROUND(D401*100/B401,2),0)</f>
        <v>100</v>
      </c>
      <c r="H401" s="83" t="str">
        <f t="shared" si="119"/>
        <v/>
      </c>
      <c r="I401" s="83" t="str">
        <f t="shared" si="120"/>
        <v/>
      </c>
      <c r="J401" s="88">
        <f t="shared" si="117"/>
        <v>100</v>
      </c>
      <c r="K401"/>
      <c r="L401"/>
      <c r="M401"/>
      <c r="N401"/>
      <c r="O401"/>
      <c r="P401"/>
      <c r="Q401"/>
      <c r="R401"/>
      <c r="S401"/>
      <c r="U401" s="58"/>
      <c r="V401" s="9"/>
      <c r="W401" s="60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</row>
    <row r="402" spans="1:527" s="8" customFormat="1" ht="18" customHeight="1" x14ac:dyDescent="0.25">
      <c r="A402" s="85" t="str">
        <f>Config!$B$22</f>
        <v>ROQU</v>
      </c>
      <c r="B402" s="80">
        <f>METAS!$BD$36</f>
        <v>1</v>
      </c>
      <c r="C402" s="61">
        <f>ROUNDUP((B402/12)*Config!$C$6,0)</f>
        <v>1</v>
      </c>
      <c r="D402" s="80">
        <f>ACUMULADO!$BC$39</f>
        <v>0</v>
      </c>
      <c r="E402" s="81">
        <f t="shared" si="118"/>
        <v>100</v>
      </c>
      <c r="F402" s="90"/>
      <c r="G402" s="86">
        <f>IFERROR(ROUND(D402*100/B402,2),0)</f>
        <v>0</v>
      </c>
      <c r="H402" s="83">
        <f t="shared" si="119"/>
        <v>0</v>
      </c>
      <c r="I402" s="83" t="str">
        <f t="shared" si="120"/>
        <v/>
      </c>
      <c r="J402" s="88" t="str">
        <f t="shared" si="117"/>
        <v/>
      </c>
      <c r="K402"/>
      <c r="L402"/>
      <c r="M402"/>
      <c r="N402"/>
      <c r="O402"/>
      <c r="P402"/>
      <c r="Q402"/>
      <c r="R402"/>
      <c r="S402"/>
      <c r="U402" s="58"/>
      <c r="V402" s="78"/>
      <c r="W402" s="60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</row>
    <row r="403" spans="1:527" s="8" customFormat="1" ht="18" customHeight="1" x14ac:dyDescent="0.25">
      <c r="A403" s="85" t="str">
        <f>Config!$B$23</f>
        <v>CALZ</v>
      </c>
      <c r="B403" s="80">
        <f>METAS!$BE$36</f>
        <v>1</v>
      </c>
      <c r="C403" s="61">
        <f>ROUNDUP((B403/12)*Config!$C$6,0)</f>
        <v>1</v>
      </c>
      <c r="D403" s="80">
        <f>ACUMULADO!$BD$39</f>
        <v>1</v>
      </c>
      <c r="E403" s="81">
        <f t="shared" si="118"/>
        <v>100</v>
      </c>
      <c r="F403" s="90"/>
      <c r="G403" s="86">
        <f t="shared" ref="G403:G404" si="122">IFERROR(ROUND(D403*100/B403,2),0)</f>
        <v>100</v>
      </c>
      <c r="H403" s="83" t="str">
        <f t="shared" si="119"/>
        <v/>
      </c>
      <c r="I403" s="83" t="str">
        <f t="shared" si="120"/>
        <v/>
      </c>
      <c r="J403" s="88">
        <f t="shared" si="117"/>
        <v>100</v>
      </c>
      <c r="K403"/>
      <c r="L403"/>
      <c r="M403"/>
      <c r="N403"/>
      <c r="O403"/>
      <c r="P403"/>
      <c r="Q403"/>
      <c r="R403"/>
      <c r="S403"/>
      <c r="U403" s="58"/>
      <c r="V403" s="78"/>
      <c r="W403" s="60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</row>
    <row r="404" spans="1:527" s="8" customFormat="1" ht="18" customHeight="1" x14ac:dyDescent="0.25">
      <c r="A404" s="85" t="str">
        <f>Config!$B$24</f>
        <v>PUEB</v>
      </c>
      <c r="B404" s="80">
        <f>METAS!$BF$36</f>
        <v>0</v>
      </c>
      <c r="C404" s="61">
        <f>ROUNDUP((B404/12)*Config!$C$6,0)</f>
        <v>0</v>
      </c>
      <c r="D404" s="80">
        <f>ACUMULADO!$BE$39</f>
        <v>0</v>
      </c>
      <c r="E404" s="81">
        <f t="shared" si="118"/>
        <v>100</v>
      </c>
      <c r="F404" s="90"/>
      <c r="G404" s="86">
        <f t="shared" si="122"/>
        <v>0</v>
      </c>
      <c r="H404" s="83">
        <f t="shared" si="119"/>
        <v>0</v>
      </c>
      <c r="I404" s="83" t="str">
        <f t="shared" si="120"/>
        <v/>
      </c>
      <c r="J404" s="88" t="str">
        <f t="shared" si="117"/>
        <v/>
      </c>
      <c r="K404"/>
      <c r="L404"/>
      <c r="M404"/>
      <c r="N404"/>
      <c r="O404"/>
      <c r="P404"/>
      <c r="Q404"/>
      <c r="R404"/>
      <c r="S404"/>
      <c r="U404" s="58"/>
      <c r="V404" s="78"/>
      <c r="W404" s="6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</row>
    <row r="405" spans="1:527" s="8" customFormat="1" ht="18" customHeight="1" x14ac:dyDescent="0.25">
      <c r="A405" s="4"/>
      <c r="B405"/>
      <c r="C405" s="63"/>
      <c r="D405" s="63"/>
      <c r="E405" s="64"/>
      <c r="F405" s="65"/>
      <c r="G405" s="65"/>
      <c r="H405" s="65"/>
      <c r="I405"/>
      <c r="J405"/>
      <c r="K405"/>
      <c r="L405"/>
      <c r="M405"/>
      <c r="N405"/>
      <c r="O405"/>
      <c r="P405"/>
      <c r="Q405"/>
      <c r="R405"/>
      <c r="S405"/>
      <c r="U405" s="58"/>
      <c r="V405" s="78"/>
      <c r="W405" s="60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</row>
    <row r="406" spans="1:527" s="8" customFormat="1" ht="18" customHeight="1" x14ac:dyDescent="0.25">
      <c r="A406" s="4"/>
      <c r="B406"/>
      <c r="C406" s="63"/>
      <c r="D406" s="64"/>
      <c r="E406" s="64"/>
      <c r="F406" s="65"/>
      <c r="G406" s="65"/>
      <c r="H406" s="65"/>
      <c r="I406"/>
      <c r="J406"/>
      <c r="K406"/>
      <c r="L406"/>
      <c r="M406"/>
      <c r="N406"/>
      <c r="O406"/>
      <c r="P406"/>
      <c r="Q406"/>
      <c r="R406"/>
      <c r="S406"/>
      <c r="U406" s="58"/>
      <c r="V406" s="78"/>
      <c r="W406" s="60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</row>
    <row r="407" spans="1:527" s="8" customFormat="1" ht="18" customHeight="1" x14ac:dyDescent="0.25">
      <c r="A407" s="4"/>
      <c r="B407"/>
      <c r="C407" s="63"/>
      <c r="D407" s="64"/>
      <c r="E407" s="64"/>
      <c r="F407" s="65"/>
      <c r="G407" s="65"/>
      <c r="H407" s="65"/>
      <c r="I407"/>
      <c r="J407"/>
      <c r="K407"/>
      <c r="L407"/>
      <c r="M407"/>
      <c r="N407"/>
      <c r="O407"/>
      <c r="P407"/>
      <c r="Q407"/>
      <c r="R407"/>
      <c r="S407"/>
      <c r="U407" s="58"/>
      <c r="V407" s="78"/>
      <c r="W407" s="60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</row>
    <row r="408" spans="1:527" s="8" customFormat="1" ht="18" customHeight="1" x14ac:dyDescent="0.25">
      <c r="A408" s="91"/>
      <c r="B408" s="65"/>
      <c r="C408" s="63"/>
      <c r="D408" s="65"/>
      <c r="E408" s="65"/>
      <c r="F408" s="65"/>
      <c r="G408" s="65"/>
      <c r="H408" s="65"/>
      <c r="I408" s="65"/>
      <c r="J408" s="65"/>
      <c r="K408"/>
      <c r="L408"/>
      <c r="M408"/>
      <c r="N408"/>
      <c r="O408"/>
      <c r="P408"/>
      <c r="Q408"/>
      <c r="R408"/>
      <c r="S408"/>
      <c r="U408" s="58"/>
      <c r="V408" s="78"/>
      <c r="W408" s="60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</row>
    <row r="409" spans="1:527" s="8" customFormat="1" ht="18" customHeight="1" x14ac:dyDescent="0.25">
      <c r="A409" s="91"/>
      <c r="B409" s="65"/>
      <c r="C409" s="63"/>
      <c r="D409" s="65"/>
      <c r="E409" s="65"/>
      <c r="F409" s="65"/>
      <c r="G409" s="65"/>
      <c r="H409" s="65"/>
      <c r="I409" s="65"/>
      <c r="J409" s="65"/>
      <c r="K409"/>
      <c r="L409"/>
      <c r="M409"/>
      <c r="N409"/>
      <c r="O409"/>
      <c r="P409"/>
      <c r="Q409"/>
      <c r="R409"/>
      <c r="S409"/>
      <c r="U409" s="58"/>
      <c r="V409" s="78"/>
      <c r="W409" s="60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</row>
    <row r="410" spans="1:527" s="8" customFormat="1" ht="18" customHeight="1" x14ac:dyDescent="0.25">
      <c r="A410" s="91"/>
      <c r="B410" s="65"/>
      <c r="C410" s="63"/>
      <c r="D410" s="65"/>
      <c r="E410" s="65"/>
      <c r="F410" s="65"/>
      <c r="G410" s="65"/>
      <c r="H410" s="65"/>
      <c r="I410" s="65"/>
      <c r="J410" s="65"/>
      <c r="K410"/>
      <c r="L410"/>
      <c r="M410"/>
      <c r="N410"/>
      <c r="O410"/>
      <c r="P410"/>
      <c r="Q410"/>
      <c r="R410"/>
      <c r="S410"/>
      <c r="U410" s="58"/>
      <c r="V410" s="78"/>
      <c r="W410" s="6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</row>
    <row r="411" spans="1:527" s="8" customFormat="1" ht="18" customHeight="1" x14ac:dyDescent="0.25">
      <c r="A411" s="91"/>
      <c r="B411" s="65"/>
      <c r="C411" s="63"/>
      <c r="D411" s="65"/>
      <c r="E411" s="65"/>
      <c r="F411" s="65"/>
      <c r="G411" s="65"/>
      <c r="H411" s="65"/>
      <c r="I411" s="65"/>
      <c r="J411" s="65"/>
      <c r="K411"/>
      <c r="L411"/>
      <c r="M411"/>
      <c r="N411"/>
      <c r="O411"/>
      <c r="P411"/>
      <c r="Q411"/>
      <c r="R411"/>
      <c r="S411"/>
      <c r="U411" s="58"/>
      <c r="V411" s="78"/>
      <c r="W411" s="60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</row>
    <row r="412" spans="1:527" s="8" customFormat="1" ht="18" customHeight="1" x14ac:dyDescent="0.25">
      <c r="A412" s="92"/>
      <c r="B412" s="65"/>
      <c r="C412" s="63"/>
      <c r="D412" s="65"/>
      <c r="E412" s="65"/>
      <c r="F412" s="65"/>
      <c r="G412" s="65"/>
      <c r="H412" s="65"/>
      <c r="I412" s="65"/>
      <c r="J412" s="65"/>
      <c r="K412"/>
      <c r="L412"/>
      <c r="M412"/>
      <c r="N412"/>
      <c r="O412"/>
      <c r="P412"/>
      <c r="Q412"/>
      <c r="R412"/>
      <c r="S412"/>
      <c r="U412" s="58"/>
      <c r="V412" s="78"/>
      <c r="W412" s="60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</row>
    <row r="413" spans="1:527" s="8" customFormat="1" ht="18" customHeight="1" x14ac:dyDescent="0.25">
      <c r="A413" s="93" t="str">
        <f>METAS!B37</f>
        <v>DOCENTES  CAPACITADOS Y COMPROMETIDOS A DESARROLLAR ACCIONES PARA LA PROMOCION DE PRACTICAS SALUDABLES PARA LA PREVENCIÓN DE LAS ENFERMEDADES METAXENICAS Y ZOONOTICAS</v>
      </c>
      <c r="B413" s="65"/>
      <c r="C413" s="63"/>
      <c r="D413" s="65"/>
      <c r="E413" s="65"/>
      <c r="F413" s="65"/>
      <c r="G413" s="65"/>
      <c r="H413" s="65"/>
      <c r="I413" s="65"/>
      <c r="J413" s="65"/>
      <c r="K413" t="s">
        <v>543</v>
      </c>
      <c r="L413"/>
      <c r="M413"/>
      <c r="N413"/>
      <c r="O413"/>
      <c r="P413"/>
      <c r="Q413"/>
      <c r="R413"/>
      <c r="S413"/>
      <c r="U413" s="58"/>
      <c r="V413" s="59" t="str">
        <f>A413</f>
        <v>DOCENTES  CAPACITADOS Y COMPROMETIDOS A DESARROLLAR ACCIONES PARA LA PROMOCION DE PRACTICAS SALUDABLES PARA LA PREVENCIÓN DE LAS ENFERMEDADES METAXENICAS Y ZOONOTICAS</v>
      </c>
      <c r="W413" s="60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</row>
    <row r="414" spans="1:527" s="8" customFormat="1" ht="48" customHeight="1" x14ac:dyDescent="0.25">
      <c r="A414" s="68" t="s">
        <v>2</v>
      </c>
      <c r="B414" s="69" t="s">
        <v>87</v>
      </c>
      <c r="C414" s="70" t="s">
        <v>69</v>
      </c>
      <c r="D414" s="69" t="s">
        <v>661</v>
      </c>
      <c r="E414" s="69" t="s">
        <v>1</v>
      </c>
      <c r="F414" s="71"/>
      <c r="G414" s="72" t="s">
        <v>9</v>
      </c>
      <c r="H414" s="73" t="str">
        <f>"DEFICIENTE &lt; "&amp;$E$3</f>
        <v>DEFICIENTE &lt; 90</v>
      </c>
      <c r="I414" s="73" t="str">
        <f>"PROCESO &gt; "&amp;$E$3&amp;"  -  &lt; "&amp;$F$3</f>
        <v>PROCESO &gt; 90  -  &lt; 100</v>
      </c>
      <c r="J414" s="73" t="str">
        <f>"OPTIMO &gt;= "&amp;$F$3</f>
        <v>OPTIMO &gt;= 100</v>
      </c>
      <c r="K414"/>
      <c r="L414"/>
      <c r="M414"/>
      <c r="N414"/>
      <c r="O414"/>
      <c r="P414"/>
      <c r="Q414"/>
      <c r="R414"/>
      <c r="S414"/>
      <c r="U414" s="58"/>
      <c r="V414" s="78" t="str">
        <f>V$1&amp;"  "&amp;V413&amp;"  "&amp;$V$3&amp;"  "&amp;$V$2</f>
        <v>RED. MOYOBAMBA:  DOCENTES  CAPACITADOS Y COMPROMETIDOS A DESARROLLAR ACCIONES PARA LA PROMOCION DE PRACTICAS SALUDABLES PARA LA PREVENCIÓN DE LAS ENFERMEDADES METAXENICAS Y ZOONOTICAS  - POR MICROREDES :   ENERO - DICIEMBRE 2024</v>
      </c>
      <c r="W414" s="60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</row>
    <row r="415" spans="1:527" s="8" customFormat="1" ht="18" customHeight="1" thickBot="1" x14ac:dyDescent="0.3">
      <c r="A415" s="74" t="str">
        <f>Config!$B$15</f>
        <v>RED</v>
      </c>
      <c r="B415" s="75">
        <f>SUM(B416:B424)</f>
        <v>120</v>
      </c>
      <c r="C415" s="75">
        <f>SUM(C416:C424)</f>
        <v>120</v>
      </c>
      <c r="D415" s="75">
        <f>SUM(D416:D424)</f>
        <v>359</v>
      </c>
      <c r="E415" s="75">
        <f>Config!$C$9</f>
        <v>100</v>
      </c>
      <c r="F415" s="76"/>
      <c r="G415" s="75">
        <f t="shared" ref="G415:G420" si="123">IFERROR(ROUND(D415*100/B415,2),0)</f>
        <v>299.17</v>
      </c>
      <c r="H415" s="77" t="str">
        <f>IF(G415&lt;$E$3,G415,"")</f>
        <v/>
      </c>
      <c r="I415" s="77" t="str">
        <f>IF(G415&gt;=$E$3,IF(G415&lt;$F$3,G415,""),"")</f>
        <v/>
      </c>
      <c r="J415" s="75">
        <f t="shared" ref="J415:J424" si="124">IF(G415&gt;=$F$3,G415,"")</f>
        <v>299.17</v>
      </c>
      <c r="K415"/>
      <c r="L415"/>
      <c r="M415"/>
      <c r="N415"/>
      <c r="O415"/>
      <c r="P415"/>
      <c r="Q415"/>
      <c r="R415"/>
      <c r="S415"/>
      <c r="U415" s="58"/>
      <c r="V415" s="59"/>
      <c r="W415" s="60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</row>
    <row r="416" spans="1:527" s="8" customFormat="1" ht="18" customHeight="1" x14ac:dyDescent="0.25">
      <c r="A416" s="79" t="str">
        <f>Config!$B$16</f>
        <v>HOSP</v>
      </c>
      <c r="B416" s="80">
        <f>METAS!$AW$37</f>
        <v>0</v>
      </c>
      <c r="C416" s="80">
        <f>ROUNDUP((B416/12)*Config!$C$6,0)</f>
        <v>0</v>
      </c>
      <c r="D416" s="80">
        <f>ACUMULADO!$AV$40</f>
        <v>0</v>
      </c>
      <c r="E416" s="81">
        <f>E415</f>
        <v>100</v>
      </c>
      <c r="F416" s="81"/>
      <c r="G416" s="82">
        <f t="shared" si="123"/>
        <v>0</v>
      </c>
      <c r="H416" s="83">
        <f>IF(G416&lt;$E$3,G416,"")</f>
        <v>0</v>
      </c>
      <c r="I416" s="83" t="str">
        <f>IF(G416&gt;=$E$3,IF(G416&lt;$F$3,G416,""),"")</f>
        <v/>
      </c>
      <c r="J416" s="84" t="str">
        <f t="shared" si="124"/>
        <v/>
      </c>
      <c r="K416"/>
      <c r="L416"/>
      <c r="M416"/>
      <c r="N416"/>
      <c r="O416"/>
      <c r="P416"/>
      <c r="Q416"/>
      <c r="R416"/>
      <c r="S416"/>
      <c r="U416" s="58"/>
      <c r="V416" s="59"/>
      <c r="W416" s="60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</row>
    <row r="417" spans="1:527" s="8" customFormat="1" ht="18" customHeight="1" x14ac:dyDescent="0.25">
      <c r="A417" s="85" t="str">
        <f>Config!$B$17</f>
        <v>LLUI</v>
      </c>
      <c r="B417" s="80">
        <f>METAS!$AY$37</f>
        <v>62</v>
      </c>
      <c r="C417" s="61">
        <f>ROUNDUP((B417/12)*Config!$C$6,0)</f>
        <v>62</v>
      </c>
      <c r="D417" s="80">
        <f>ACUMULADO!$AX$40</f>
        <v>70</v>
      </c>
      <c r="E417" s="81">
        <f t="shared" ref="E417:E424" si="125">E416</f>
        <v>100</v>
      </c>
      <c r="F417" s="90"/>
      <c r="G417" s="86">
        <f t="shared" si="123"/>
        <v>112.9</v>
      </c>
      <c r="H417" s="83" t="str">
        <f t="shared" ref="H417:H424" si="126">IF(G417&lt;$E$3,G417,"")</f>
        <v/>
      </c>
      <c r="I417" s="83" t="str">
        <f t="shared" ref="I417:I424" si="127">IF(G417&gt;=$E$3,IF(G417&lt;$F$3,G417,""),"")</f>
        <v/>
      </c>
      <c r="J417" s="88">
        <f t="shared" si="124"/>
        <v>112.9</v>
      </c>
      <c r="K417"/>
      <c r="L417"/>
      <c r="M417"/>
      <c r="N417"/>
      <c r="O417"/>
      <c r="P417"/>
      <c r="Q417"/>
      <c r="R417"/>
      <c r="S417"/>
      <c r="U417" s="58"/>
      <c r="V417" s="59"/>
      <c r="W417" s="60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</row>
    <row r="418" spans="1:527" s="8" customFormat="1" ht="18" customHeight="1" x14ac:dyDescent="0.25">
      <c r="A418" s="85" t="str">
        <f>Config!$B$18</f>
        <v>JERI</v>
      </c>
      <c r="B418" s="80">
        <f>METAS!$AZ$37</f>
        <v>4</v>
      </c>
      <c r="C418" s="61">
        <f>ROUNDUP((B418/12)*Config!$C$6,0)</f>
        <v>4</v>
      </c>
      <c r="D418" s="80">
        <f>ACUMULADO!$AY$40</f>
        <v>30</v>
      </c>
      <c r="E418" s="81">
        <f t="shared" si="125"/>
        <v>100</v>
      </c>
      <c r="F418" s="90"/>
      <c r="G418" s="86">
        <f t="shared" si="123"/>
        <v>750</v>
      </c>
      <c r="H418" s="83" t="str">
        <f t="shared" si="126"/>
        <v/>
      </c>
      <c r="I418" s="83" t="str">
        <f t="shared" si="127"/>
        <v/>
      </c>
      <c r="J418" s="88">
        <f t="shared" si="124"/>
        <v>750</v>
      </c>
      <c r="K418"/>
      <c r="L418"/>
      <c r="M418"/>
      <c r="N418"/>
      <c r="O418"/>
      <c r="P418"/>
      <c r="Q418"/>
      <c r="R418"/>
      <c r="S418"/>
      <c r="U418" s="58"/>
      <c r="V418" s="9"/>
      <c r="W418" s="60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</row>
    <row r="419" spans="1:527" s="8" customFormat="1" ht="18" customHeight="1" x14ac:dyDescent="0.25">
      <c r="A419" s="85" t="str">
        <f>Config!$B$19</f>
        <v>YANT</v>
      </c>
      <c r="B419" s="80">
        <f>METAS!$BA$37</f>
        <v>6</v>
      </c>
      <c r="C419" s="61">
        <f>ROUNDUP((B419/12)*Config!$C$6,0)</f>
        <v>6</v>
      </c>
      <c r="D419" s="80">
        <f>ACUMULADO!$AZ$40</f>
        <v>34</v>
      </c>
      <c r="E419" s="81">
        <f t="shared" si="125"/>
        <v>100</v>
      </c>
      <c r="F419" s="90"/>
      <c r="G419" s="86">
        <f t="shared" si="123"/>
        <v>566.66999999999996</v>
      </c>
      <c r="H419" s="83" t="str">
        <f t="shared" si="126"/>
        <v/>
      </c>
      <c r="I419" s="83" t="str">
        <f t="shared" si="127"/>
        <v/>
      </c>
      <c r="J419" s="88">
        <f t="shared" si="124"/>
        <v>566.66999999999996</v>
      </c>
      <c r="K419"/>
      <c r="L419"/>
      <c r="M419"/>
      <c r="N419"/>
      <c r="O419"/>
      <c r="P419"/>
      <c r="Q419"/>
      <c r="R419"/>
      <c r="S419"/>
      <c r="U419" s="58"/>
      <c r="V419" s="9"/>
      <c r="W419" s="60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</row>
    <row r="420" spans="1:527" s="8" customFormat="1" ht="18" customHeight="1" x14ac:dyDescent="0.25">
      <c r="A420" s="85" t="str">
        <f>Config!$B$20</f>
        <v>SORI</v>
      </c>
      <c r="B420" s="80">
        <f>METAS!$BB$37</f>
        <v>21</v>
      </c>
      <c r="C420" s="61">
        <f>ROUNDUP((B420/12)*Config!$C$6,0)</f>
        <v>21</v>
      </c>
      <c r="D420" s="80">
        <f>ACUMULADO!$BA$40</f>
        <v>49</v>
      </c>
      <c r="E420" s="81">
        <f t="shared" si="125"/>
        <v>100</v>
      </c>
      <c r="F420" s="90"/>
      <c r="G420" s="86">
        <f t="shared" si="123"/>
        <v>233.33</v>
      </c>
      <c r="H420" s="83" t="str">
        <f t="shared" si="126"/>
        <v/>
      </c>
      <c r="I420" s="83" t="str">
        <f t="shared" si="127"/>
        <v/>
      </c>
      <c r="J420" s="88">
        <f t="shared" si="124"/>
        <v>233.33</v>
      </c>
      <c r="K420"/>
      <c r="L420"/>
      <c r="M420"/>
      <c r="N420"/>
      <c r="O420"/>
      <c r="P420"/>
      <c r="Q420"/>
      <c r="R420"/>
      <c r="S420"/>
      <c r="U420" s="58"/>
      <c r="V420" s="9"/>
      <c r="W420" s="6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</row>
    <row r="421" spans="1:527" s="8" customFormat="1" ht="18" customHeight="1" x14ac:dyDescent="0.25">
      <c r="A421" s="85" t="str">
        <f>Config!$B$21</f>
        <v>JEPE</v>
      </c>
      <c r="B421" s="80">
        <f>METAS!$BC$37</f>
        <v>10</v>
      </c>
      <c r="C421" s="61">
        <f>ROUNDUP((B421/12)*Config!$C$6,0)</f>
        <v>10</v>
      </c>
      <c r="D421" s="80">
        <f>ACUMULADO!$BB$40</f>
        <v>129</v>
      </c>
      <c r="E421" s="81">
        <f t="shared" si="125"/>
        <v>100</v>
      </c>
      <c r="F421" s="90"/>
      <c r="G421" s="86">
        <f>IFERROR(ROUND(D421*100/B421,2),0)</f>
        <v>1290</v>
      </c>
      <c r="H421" s="83" t="str">
        <f t="shared" si="126"/>
        <v/>
      </c>
      <c r="I421" s="83" t="str">
        <f t="shared" si="127"/>
        <v/>
      </c>
      <c r="J421" s="88">
        <f t="shared" si="124"/>
        <v>1290</v>
      </c>
      <c r="K421"/>
      <c r="L421"/>
      <c r="M421"/>
      <c r="N421"/>
      <c r="O421"/>
      <c r="P421"/>
      <c r="Q421"/>
      <c r="R421"/>
      <c r="S421"/>
      <c r="U421" s="58"/>
      <c r="V421" s="9"/>
      <c r="W421" s="60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</row>
    <row r="422" spans="1:527" s="8" customFormat="1" ht="18" customHeight="1" x14ac:dyDescent="0.25">
      <c r="A422" s="85" t="str">
        <f>Config!$B$22</f>
        <v>ROQU</v>
      </c>
      <c r="B422" s="80">
        <f>METAS!$BD$37</f>
        <v>8</v>
      </c>
      <c r="C422" s="61">
        <f>ROUNDUP((B422/12)*Config!$C$6,0)</f>
        <v>8</v>
      </c>
      <c r="D422" s="80">
        <f>ACUMULADO!$BC$40</f>
        <v>9</v>
      </c>
      <c r="E422" s="81">
        <f t="shared" si="125"/>
        <v>100</v>
      </c>
      <c r="F422" s="90"/>
      <c r="G422" s="86">
        <f>IFERROR(ROUND(D422*100/B422,2),0)</f>
        <v>112.5</v>
      </c>
      <c r="H422" s="83" t="str">
        <f t="shared" si="126"/>
        <v/>
      </c>
      <c r="I422" s="83" t="str">
        <f t="shared" si="127"/>
        <v/>
      </c>
      <c r="J422" s="88">
        <f t="shared" si="124"/>
        <v>112.5</v>
      </c>
      <c r="K422"/>
      <c r="L422"/>
      <c r="M422"/>
      <c r="N422"/>
      <c r="O422"/>
      <c r="P422"/>
      <c r="Q422"/>
      <c r="R422"/>
      <c r="S422"/>
      <c r="U422" s="58"/>
      <c r="V422" s="9"/>
      <c r="W422" s="60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</row>
    <row r="423" spans="1:527" s="8" customFormat="1" ht="18" customHeight="1" x14ac:dyDescent="0.25">
      <c r="A423" s="85" t="str">
        <f>Config!$B$23</f>
        <v>CALZ</v>
      </c>
      <c r="B423" s="80">
        <f>METAS!$BE$37</f>
        <v>5</v>
      </c>
      <c r="C423" s="61">
        <f>ROUNDUP((B423/12)*Config!$C$6,0)</f>
        <v>5</v>
      </c>
      <c r="D423" s="80">
        <f>ACUMULADO!$BD$40</f>
        <v>5</v>
      </c>
      <c r="E423" s="81">
        <f t="shared" si="125"/>
        <v>100</v>
      </c>
      <c r="F423" s="90"/>
      <c r="G423" s="86">
        <f t="shared" ref="G423:G424" si="128">IFERROR(ROUND(D423*100/B423,2),0)</f>
        <v>100</v>
      </c>
      <c r="H423" s="83" t="str">
        <f t="shared" si="126"/>
        <v/>
      </c>
      <c r="I423" s="83" t="str">
        <f t="shared" si="127"/>
        <v/>
      </c>
      <c r="J423" s="88">
        <f t="shared" si="124"/>
        <v>100</v>
      </c>
      <c r="K423"/>
      <c r="L423"/>
      <c r="M423"/>
      <c r="N423"/>
      <c r="O423"/>
      <c r="P423"/>
      <c r="Q423"/>
      <c r="R423"/>
      <c r="S423"/>
      <c r="U423" s="58"/>
      <c r="V423" s="78"/>
      <c r="W423" s="60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</row>
    <row r="424" spans="1:527" s="8" customFormat="1" ht="18" customHeight="1" x14ac:dyDescent="0.25">
      <c r="A424" s="85" t="str">
        <f>Config!$B$24</f>
        <v>PUEB</v>
      </c>
      <c r="B424" s="80">
        <f>METAS!$BF$37</f>
        <v>4</v>
      </c>
      <c r="C424" s="61">
        <f>ROUNDUP((B424/12)*Config!$C$6,0)</f>
        <v>4</v>
      </c>
      <c r="D424" s="80">
        <f>ACUMULADO!$BE$40</f>
        <v>33</v>
      </c>
      <c r="E424" s="81">
        <f t="shared" si="125"/>
        <v>100</v>
      </c>
      <c r="F424" s="90"/>
      <c r="G424" s="86">
        <f t="shared" si="128"/>
        <v>825</v>
      </c>
      <c r="H424" s="83" t="str">
        <f t="shared" si="126"/>
        <v/>
      </c>
      <c r="I424" s="83" t="str">
        <f t="shared" si="127"/>
        <v/>
      </c>
      <c r="J424" s="88">
        <f t="shared" si="124"/>
        <v>825</v>
      </c>
      <c r="K424"/>
      <c r="L424"/>
      <c r="M424"/>
      <c r="N424"/>
      <c r="O424"/>
      <c r="P424"/>
      <c r="Q424"/>
      <c r="R424"/>
      <c r="S424"/>
      <c r="U424" s="58"/>
      <c r="V424" s="78"/>
      <c r="W424" s="60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</row>
    <row r="425" spans="1:527" s="8" customFormat="1" ht="18" customHeight="1" x14ac:dyDescent="0.25">
      <c r="A425" s="4"/>
      <c r="B425"/>
      <c r="C425" s="63"/>
      <c r="D425" s="63"/>
      <c r="E425" s="64"/>
      <c r="F425" s="65"/>
      <c r="G425" s="65"/>
      <c r="H425" s="65"/>
      <c r="I425"/>
      <c r="J425"/>
      <c r="K425"/>
      <c r="L425"/>
      <c r="M425"/>
      <c r="N425"/>
      <c r="O425"/>
      <c r="P425"/>
      <c r="Q425"/>
      <c r="R425"/>
      <c r="S425"/>
      <c r="U425" s="58"/>
      <c r="V425" s="78"/>
      <c r="W425" s="60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</row>
    <row r="426" spans="1:527" s="8" customFormat="1" ht="18" customHeight="1" x14ac:dyDescent="0.25">
      <c r="A426" s="4"/>
      <c r="B426"/>
      <c r="C426" s="63"/>
      <c r="D426" s="64"/>
      <c r="E426" s="64"/>
      <c r="F426" s="65"/>
      <c r="G426" s="65"/>
      <c r="H426" s="65"/>
      <c r="I426"/>
      <c r="J426"/>
      <c r="K426"/>
      <c r="L426"/>
      <c r="M426"/>
      <c r="N426"/>
      <c r="O426"/>
      <c r="P426"/>
      <c r="Q426"/>
      <c r="R426"/>
      <c r="S426"/>
      <c r="U426" s="58"/>
      <c r="V426" s="78"/>
      <c r="W426" s="60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</row>
    <row r="427" spans="1:527" s="8" customFormat="1" ht="18" customHeight="1" x14ac:dyDescent="0.25">
      <c r="A427" s="4"/>
      <c r="B427"/>
      <c r="C427" s="63"/>
      <c r="D427" s="64"/>
      <c r="E427" s="64"/>
      <c r="F427" s="65"/>
      <c r="G427" s="65"/>
      <c r="H427" s="65"/>
      <c r="I427"/>
      <c r="J427"/>
      <c r="K427"/>
      <c r="L427"/>
      <c r="M427"/>
      <c r="N427"/>
      <c r="O427"/>
      <c r="P427"/>
      <c r="Q427"/>
      <c r="R427"/>
      <c r="S427"/>
      <c r="U427" s="58"/>
      <c r="V427" s="78"/>
      <c r="W427" s="60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</row>
    <row r="428" spans="1:527" s="8" customFormat="1" ht="18" customHeight="1" x14ac:dyDescent="0.25">
      <c r="A428" s="91"/>
      <c r="B428" s="65"/>
      <c r="C428" s="63"/>
      <c r="D428" s="65"/>
      <c r="E428" s="65"/>
      <c r="F428" s="65"/>
      <c r="G428" s="65"/>
      <c r="H428" s="65"/>
      <c r="I428" s="65"/>
      <c r="J428" s="65"/>
      <c r="K428"/>
      <c r="L428"/>
      <c r="M428"/>
      <c r="N428"/>
      <c r="O428"/>
      <c r="P428"/>
      <c r="Q428"/>
      <c r="R428"/>
      <c r="S428"/>
      <c r="U428" s="58"/>
      <c r="V428" s="78"/>
      <c r="W428" s="60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</row>
    <row r="429" spans="1:527" s="8" customFormat="1" ht="18" customHeight="1" x14ac:dyDescent="0.25">
      <c r="A429" s="91"/>
      <c r="B429" s="65"/>
      <c r="C429" s="63"/>
      <c r="D429" s="65"/>
      <c r="E429" s="65"/>
      <c r="F429" s="65"/>
      <c r="G429" s="65"/>
      <c r="H429" s="65"/>
      <c r="I429" s="65"/>
      <c r="J429" s="65"/>
      <c r="K429"/>
      <c r="L429"/>
      <c r="M429"/>
      <c r="N429"/>
      <c r="O429"/>
      <c r="P429"/>
      <c r="Q429"/>
      <c r="R429"/>
      <c r="S429"/>
      <c r="U429" s="58"/>
      <c r="V429" s="78"/>
      <c r="W429" s="60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</row>
    <row r="430" spans="1:527" s="8" customFormat="1" ht="18" customHeight="1" x14ac:dyDescent="0.25">
      <c r="A430" s="91"/>
      <c r="B430" s="65"/>
      <c r="C430" s="63"/>
      <c r="D430" s="65"/>
      <c r="E430" s="65"/>
      <c r="F430" s="65"/>
      <c r="G430" s="65"/>
      <c r="H430" s="65"/>
      <c r="I430" s="65"/>
      <c r="J430" s="65"/>
      <c r="K430"/>
      <c r="L430"/>
      <c r="M430"/>
      <c r="N430"/>
      <c r="O430"/>
      <c r="P430"/>
      <c r="Q430"/>
      <c r="R430"/>
      <c r="S430"/>
      <c r="U430" s="58"/>
      <c r="V430" s="78"/>
      <c r="W430" s="6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</row>
    <row r="431" spans="1:527" s="8" customFormat="1" ht="18" customHeight="1" x14ac:dyDescent="0.25">
      <c r="A431" s="91"/>
      <c r="B431" s="65"/>
      <c r="C431" s="63"/>
      <c r="D431" s="65"/>
      <c r="E431" s="65"/>
      <c r="F431" s="65"/>
      <c r="G431" s="65"/>
      <c r="H431" s="65"/>
      <c r="I431" s="65"/>
      <c r="J431" s="65"/>
      <c r="K431"/>
      <c r="L431"/>
      <c r="M431"/>
      <c r="N431"/>
      <c r="O431"/>
      <c r="P431"/>
      <c r="Q431"/>
      <c r="R431"/>
      <c r="S431"/>
      <c r="U431" s="58"/>
      <c r="V431" s="78"/>
      <c r="W431" s="60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</row>
    <row r="432" spans="1:527" s="8" customFormat="1" ht="18" customHeight="1" x14ac:dyDescent="0.25">
      <c r="A432" s="91" t="s">
        <v>742</v>
      </c>
      <c r="B432" s="65"/>
      <c r="C432" s="63"/>
      <c r="D432" s="65"/>
      <c r="E432" s="65"/>
      <c r="F432" s="65"/>
      <c r="G432" s="65"/>
      <c r="H432" s="65"/>
      <c r="I432" s="65"/>
      <c r="J432" s="65"/>
      <c r="K432"/>
      <c r="L432"/>
      <c r="M432"/>
      <c r="N432"/>
      <c r="O432"/>
      <c r="P432"/>
      <c r="Q432"/>
      <c r="R432"/>
      <c r="S432"/>
      <c r="U432" s="58"/>
      <c r="V432" s="78"/>
      <c r="W432" s="60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</row>
    <row r="433" spans="1:527" s="8" customFormat="1" ht="18" customHeight="1" x14ac:dyDescent="0.25">
      <c r="A433" s="4"/>
      <c r="B433"/>
      <c r="C433" s="63"/>
      <c r="D433" s="64"/>
      <c r="E433" s="64"/>
      <c r="F433" s="65"/>
      <c r="G433" s="65"/>
      <c r="H433" s="65"/>
      <c r="I433" s="65"/>
      <c r="J433" s="65"/>
      <c r="K433"/>
      <c r="L433"/>
      <c r="M433"/>
      <c r="N433"/>
      <c r="O433"/>
      <c r="P433"/>
      <c r="Q433"/>
      <c r="R433"/>
      <c r="S433"/>
      <c r="U433" s="58"/>
      <c r="V433" s="59" t="str">
        <f>A434</f>
        <v>FAMILIAS QUE RECIBEN SESIONES EDUCATIVAS Y DEMOSTRATIVAS EN PRÁCTICAS SALUDABLES FRENTE A LAS ENFERMEDADES NO TRASMISIBLES</v>
      </c>
      <c r="W433" s="60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</row>
    <row r="434" spans="1:527" s="8" customFormat="1" ht="18" customHeight="1" x14ac:dyDescent="0.25">
      <c r="A434" s="66" t="str">
        <f>METAS!B38</f>
        <v>FAMILIAS QUE RECIBEN SESIONES EDUCATIVAS Y DEMOSTRATIVAS EN PRÁCTICAS SALUDABLES FRENTE A LAS ENFERMEDADES NO TRASMISIBLES</v>
      </c>
      <c r="B434"/>
      <c r="C434" s="63"/>
      <c r="D434" s="64"/>
      <c r="E434" s="64"/>
      <c r="F434" s="65"/>
      <c r="G434" s="65"/>
      <c r="H434" s="65"/>
      <c r="I434" s="65"/>
      <c r="J434" s="65"/>
      <c r="K434" t="s">
        <v>508</v>
      </c>
      <c r="L434"/>
      <c r="M434"/>
      <c r="N434"/>
      <c r="O434"/>
      <c r="P434"/>
      <c r="Q434"/>
      <c r="R434"/>
      <c r="S434"/>
      <c r="U434" s="58"/>
      <c r="V434" s="89" t="str">
        <f>$V$1&amp;"  "&amp;V433&amp;"  "&amp;$V$3&amp;"  "&amp;$V$2</f>
        <v>RED. MOYOBAMBA:  FAMILIAS QUE RECIBEN SESIONES EDUCATIVAS Y DEMOSTRATIVAS EN PRÁCTICAS SALUDABLES FRENTE A LAS ENFERMEDADES NO TRASMISIBLES  - POR MICROREDES :   ENERO - DICIEMBRE 2024</v>
      </c>
      <c r="W434" s="60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</row>
    <row r="435" spans="1:527" s="8" customFormat="1" ht="48" customHeight="1" x14ac:dyDescent="0.25">
      <c r="A435" s="68" t="s">
        <v>2</v>
      </c>
      <c r="B435" s="69" t="s">
        <v>87</v>
      </c>
      <c r="C435" s="70" t="s">
        <v>69</v>
      </c>
      <c r="D435" s="69" t="s">
        <v>661</v>
      </c>
      <c r="E435" s="69" t="s">
        <v>1</v>
      </c>
      <c r="F435" s="71"/>
      <c r="G435" s="72" t="s">
        <v>9</v>
      </c>
      <c r="H435" s="73" t="str">
        <f>"DEFICIENTE &lt; "&amp;$E$3</f>
        <v>DEFICIENTE &lt; 90</v>
      </c>
      <c r="I435" s="73" t="str">
        <f>"PROCESO &gt; "&amp;$E$3&amp;"  -  &lt; "&amp;$F$3</f>
        <v>PROCESO &gt; 90  -  &lt; 100</v>
      </c>
      <c r="J435" s="73" t="str">
        <f>"OPTIMO &gt;= "&amp;$F$3</f>
        <v>OPTIMO &gt;= 100</v>
      </c>
      <c r="K435"/>
      <c r="L435"/>
      <c r="M435"/>
      <c r="N435"/>
      <c r="O435"/>
      <c r="P435"/>
      <c r="Q435"/>
      <c r="R435"/>
      <c r="S435"/>
      <c r="U435" s="58"/>
      <c r="V435" s="59"/>
      <c r="W435" s="60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</row>
    <row r="436" spans="1:527" s="8" customFormat="1" ht="18" customHeight="1" thickBot="1" x14ac:dyDescent="0.3">
      <c r="A436" s="74" t="str">
        <f>Config!$B$15</f>
        <v>RED</v>
      </c>
      <c r="B436" s="75">
        <f>SUM(B437:B445)</f>
        <v>1959</v>
      </c>
      <c r="C436" s="75">
        <f>SUM(C437:C445)</f>
        <v>1959</v>
      </c>
      <c r="D436" s="75">
        <f>SUM(D437:D445)</f>
        <v>3607</v>
      </c>
      <c r="E436" s="75">
        <f>Config!$C$9</f>
        <v>100</v>
      </c>
      <c r="F436" s="76"/>
      <c r="G436" s="75">
        <f t="shared" ref="G436:G441" si="129">IFERROR(ROUND(D436*100/B436,2),0)</f>
        <v>184.12</v>
      </c>
      <c r="H436" s="77" t="str">
        <f>IF(G436&lt;$E$3,G436,"")</f>
        <v/>
      </c>
      <c r="I436" s="77" t="str">
        <f>IF(G436&gt;=$E$3,IF(G436&lt;$F$3,G436,""),"")</f>
        <v/>
      </c>
      <c r="J436" s="75">
        <f t="shared" ref="J436:J445" si="130">IF(G436&gt;=$F$3,G436,"")</f>
        <v>184.12</v>
      </c>
      <c r="K436"/>
      <c r="L436"/>
      <c r="M436"/>
      <c r="N436"/>
      <c r="O436"/>
      <c r="P436"/>
      <c r="Q436"/>
      <c r="R436"/>
      <c r="S436"/>
      <c r="U436" s="58"/>
      <c r="V436" s="59"/>
      <c r="W436" s="60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</row>
    <row r="437" spans="1:527" s="8" customFormat="1" ht="18" customHeight="1" x14ac:dyDescent="0.25">
      <c r="A437" s="79" t="str">
        <f>Config!$B$16</f>
        <v>HOSP</v>
      </c>
      <c r="B437" s="80">
        <f>METAS!$AW$38</f>
        <v>0</v>
      </c>
      <c r="C437" s="80">
        <f>ROUNDUP((B437/12)*Config!$C$6,0)</f>
        <v>0</v>
      </c>
      <c r="D437" s="80">
        <f>ACUMULADO!$AV$41</f>
        <v>0</v>
      </c>
      <c r="E437" s="81">
        <f>E436</f>
        <v>100</v>
      </c>
      <c r="F437" s="81"/>
      <c r="G437" s="82">
        <f t="shared" si="129"/>
        <v>0</v>
      </c>
      <c r="H437" s="83">
        <f>IF(G437&lt;$E$3,G437,"")</f>
        <v>0</v>
      </c>
      <c r="I437" s="83" t="str">
        <f>IF(G437&gt;=$E$3,IF(G437&lt;$F$3,G437,""),"")</f>
        <v/>
      </c>
      <c r="J437" s="84" t="str">
        <f t="shared" si="130"/>
        <v/>
      </c>
      <c r="K437"/>
      <c r="L437"/>
      <c r="M437"/>
      <c r="N437"/>
      <c r="O437"/>
      <c r="P437"/>
      <c r="Q437"/>
      <c r="R437"/>
      <c r="S437"/>
      <c r="U437" s="58"/>
      <c r="V437" s="59"/>
      <c r="W437" s="60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</row>
    <row r="438" spans="1:527" s="8" customFormat="1" ht="18" customHeight="1" x14ac:dyDescent="0.25">
      <c r="A438" s="85" t="str">
        <f>Config!$B$17</f>
        <v>LLUI</v>
      </c>
      <c r="B438" s="80">
        <f>METAS!$AY$38</f>
        <v>375</v>
      </c>
      <c r="C438" s="61">
        <f>ROUNDUP((B438/12)*Config!$C$6,0)</f>
        <v>375</v>
      </c>
      <c r="D438" s="80">
        <f>ACUMULADO!$AX$41</f>
        <v>1507</v>
      </c>
      <c r="E438" s="81">
        <f t="shared" ref="E438:E445" si="131">E437</f>
        <v>100</v>
      </c>
      <c r="F438" s="90"/>
      <c r="G438" s="86">
        <f t="shared" si="129"/>
        <v>401.87</v>
      </c>
      <c r="H438" s="83" t="str">
        <f t="shared" ref="H438:H445" si="132">IF(G438&lt;$E$3,G438,"")</f>
        <v/>
      </c>
      <c r="I438" s="83" t="str">
        <f t="shared" ref="I438:I445" si="133">IF(G438&gt;=$E$3,IF(G438&lt;$F$3,G438,""),"")</f>
        <v/>
      </c>
      <c r="J438" s="88">
        <f t="shared" si="130"/>
        <v>401.87</v>
      </c>
      <c r="K438"/>
      <c r="L438"/>
      <c r="M438"/>
      <c r="N438"/>
      <c r="O438"/>
      <c r="P438"/>
      <c r="Q438"/>
      <c r="R438"/>
      <c r="S438"/>
      <c r="U438" s="58"/>
      <c r="V438" s="59"/>
      <c r="W438" s="60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</row>
    <row r="439" spans="1:527" s="8" customFormat="1" ht="18" customHeight="1" x14ac:dyDescent="0.25">
      <c r="A439" s="85" t="str">
        <f>Config!$B$18</f>
        <v>JERI</v>
      </c>
      <c r="B439" s="80">
        <f>METAS!$AZ$38</f>
        <v>225</v>
      </c>
      <c r="C439" s="61">
        <f>ROUNDUP((B439/12)*Config!$C$6,0)</f>
        <v>225</v>
      </c>
      <c r="D439" s="80">
        <f>ACUMULADO!$AY$41</f>
        <v>251</v>
      </c>
      <c r="E439" s="81">
        <f t="shared" si="131"/>
        <v>100</v>
      </c>
      <c r="F439" s="90"/>
      <c r="G439" s="86">
        <f t="shared" si="129"/>
        <v>111.56</v>
      </c>
      <c r="H439" s="83" t="str">
        <f t="shared" si="132"/>
        <v/>
      </c>
      <c r="I439" s="83" t="str">
        <f t="shared" si="133"/>
        <v/>
      </c>
      <c r="J439" s="88">
        <f t="shared" si="130"/>
        <v>111.56</v>
      </c>
      <c r="K439"/>
      <c r="L439"/>
      <c r="M439"/>
      <c r="N439"/>
      <c r="O439"/>
      <c r="P439"/>
      <c r="Q439"/>
      <c r="R439"/>
      <c r="S439"/>
      <c r="U439" s="58"/>
      <c r="V439" s="9"/>
      <c r="W439" s="60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</row>
    <row r="440" spans="1:527" s="8" customFormat="1" ht="18" customHeight="1" x14ac:dyDescent="0.25">
      <c r="A440" s="85" t="str">
        <f>Config!$B$19</f>
        <v>YANT</v>
      </c>
      <c r="B440" s="80">
        <f>METAS!$BA$38</f>
        <v>175</v>
      </c>
      <c r="C440" s="61">
        <f>ROUNDUP((B440/12)*Config!$C$6,0)</f>
        <v>175</v>
      </c>
      <c r="D440" s="80">
        <f>ACUMULADO!$AZ$41</f>
        <v>917</v>
      </c>
      <c r="E440" s="81">
        <f t="shared" si="131"/>
        <v>100</v>
      </c>
      <c r="F440" s="90"/>
      <c r="G440" s="86">
        <f t="shared" si="129"/>
        <v>524</v>
      </c>
      <c r="H440" s="83" t="str">
        <f t="shared" si="132"/>
        <v/>
      </c>
      <c r="I440" s="83" t="str">
        <f t="shared" si="133"/>
        <v/>
      </c>
      <c r="J440" s="88">
        <f t="shared" si="130"/>
        <v>524</v>
      </c>
      <c r="K440"/>
      <c r="L440"/>
      <c r="M440"/>
      <c r="N440"/>
      <c r="O440"/>
      <c r="P440"/>
      <c r="Q440"/>
      <c r="R440"/>
      <c r="S440"/>
      <c r="U440" s="58"/>
      <c r="V440" s="9"/>
      <c r="W440" s="6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</row>
    <row r="441" spans="1:527" s="8" customFormat="1" ht="18" customHeight="1" x14ac:dyDescent="0.25">
      <c r="A441" s="85" t="str">
        <f>Config!$B$20</f>
        <v>SORI</v>
      </c>
      <c r="B441" s="80">
        <f>METAS!$BB$38</f>
        <v>384</v>
      </c>
      <c r="C441" s="61">
        <f>ROUNDUP((B441/12)*Config!$C$6,0)</f>
        <v>384</v>
      </c>
      <c r="D441" s="80">
        <f>ACUMULADO!$BA$41</f>
        <v>229</v>
      </c>
      <c r="E441" s="81">
        <f t="shared" si="131"/>
        <v>100</v>
      </c>
      <c r="F441" s="90"/>
      <c r="G441" s="86">
        <f t="shared" si="129"/>
        <v>59.64</v>
      </c>
      <c r="H441" s="83">
        <f t="shared" si="132"/>
        <v>59.64</v>
      </c>
      <c r="I441" s="83" t="str">
        <f t="shared" si="133"/>
        <v/>
      </c>
      <c r="J441" s="88" t="str">
        <f t="shared" si="130"/>
        <v/>
      </c>
      <c r="K441"/>
      <c r="L441"/>
      <c r="M441"/>
      <c r="N441"/>
      <c r="O441"/>
      <c r="P441"/>
      <c r="Q441"/>
      <c r="R441"/>
      <c r="S441"/>
      <c r="U441" s="58"/>
      <c r="V441" s="9"/>
      <c r="W441" s="60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</row>
    <row r="442" spans="1:527" s="8" customFormat="1" ht="18" customHeight="1" x14ac:dyDescent="0.25">
      <c r="A442" s="85" t="str">
        <f>Config!$B$21</f>
        <v>JEPE</v>
      </c>
      <c r="B442" s="80">
        <f>METAS!$BC$38</f>
        <v>300</v>
      </c>
      <c r="C442" s="61">
        <f>ROUNDUP((B442/12)*Config!$C$6,0)</f>
        <v>300</v>
      </c>
      <c r="D442" s="80">
        <f>ACUMULADO!$BB$41</f>
        <v>26</v>
      </c>
      <c r="E442" s="81">
        <f t="shared" si="131"/>
        <v>100</v>
      </c>
      <c r="F442" s="90"/>
      <c r="G442" s="86">
        <f>IFERROR(ROUND(D442*100/B442,2),0)</f>
        <v>8.67</v>
      </c>
      <c r="H442" s="83">
        <f t="shared" si="132"/>
        <v>8.67</v>
      </c>
      <c r="I442" s="83" t="str">
        <f t="shared" si="133"/>
        <v/>
      </c>
      <c r="J442" s="88" t="str">
        <f t="shared" si="130"/>
        <v/>
      </c>
      <c r="K442"/>
      <c r="L442"/>
      <c r="M442"/>
      <c r="N442"/>
      <c r="O442"/>
      <c r="P442"/>
      <c r="Q442"/>
      <c r="R442"/>
      <c r="S442"/>
      <c r="U442" s="58"/>
      <c r="V442" s="78"/>
      <c r="W442" s="60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</row>
    <row r="443" spans="1:527" s="8" customFormat="1" ht="18" customHeight="1" x14ac:dyDescent="0.25">
      <c r="A443" s="85" t="str">
        <f>Config!$B$22</f>
        <v>ROQU</v>
      </c>
      <c r="B443" s="80">
        <f>METAS!$BD$38</f>
        <v>150</v>
      </c>
      <c r="C443" s="61">
        <f>ROUNDUP((B443/12)*Config!$C$6,0)</f>
        <v>150</v>
      </c>
      <c r="D443" s="80">
        <f>ACUMULADO!$BC$41</f>
        <v>200</v>
      </c>
      <c r="E443" s="81">
        <f t="shared" si="131"/>
        <v>100</v>
      </c>
      <c r="F443" s="90"/>
      <c r="G443" s="86">
        <f>IFERROR(ROUND(D443*100/B443,2),0)</f>
        <v>133.33000000000001</v>
      </c>
      <c r="H443" s="83" t="str">
        <f t="shared" si="132"/>
        <v/>
      </c>
      <c r="I443" s="83" t="str">
        <f t="shared" si="133"/>
        <v/>
      </c>
      <c r="J443" s="88">
        <f t="shared" si="130"/>
        <v>133.33000000000001</v>
      </c>
      <c r="K443"/>
      <c r="L443"/>
      <c r="M443"/>
      <c r="N443"/>
      <c r="O443"/>
      <c r="P443"/>
      <c r="Q443"/>
      <c r="R443"/>
      <c r="S443"/>
      <c r="U443" s="58"/>
      <c r="V443" s="78"/>
      <c r="W443" s="60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</row>
    <row r="444" spans="1:527" s="8" customFormat="1" ht="18" customHeight="1" x14ac:dyDescent="0.25">
      <c r="A444" s="85" t="str">
        <f>Config!$B$23</f>
        <v>CALZ</v>
      </c>
      <c r="B444" s="80">
        <f>METAS!$BE$38</f>
        <v>175</v>
      </c>
      <c r="C444" s="61">
        <f>ROUNDUP((B444/12)*Config!$C$6,0)</f>
        <v>175</v>
      </c>
      <c r="D444" s="80">
        <f>ACUMULADO!$BD$41</f>
        <v>467</v>
      </c>
      <c r="E444" s="81">
        <f t="shared" si="131"/>
        <v>100</v>
      </c>
      <c r="F444" s="90"/>
      <c r="G444" s="86">
        <f t="shared" ref="G444:G445" si="134">IFERROR(ROUND(D444*100/B444,2),0)</f>
        <v>266.86</v>
      </c>
      <c r="H444" s="83" t="str">
        <f t="shared" si="132"/>
        <v/>
      </c>
      <c r="I444" s="83" t="str">
        <f t="shared" si="133"/>
        <v/>
      </c>
      <c r="J444" s="88">
        <f t="shared" si="130"/>
        <v>266.86</v>
      </c>
      <c r="K444"/>
      <c r="L444"/>
      <c r="M444"/>
      <c r="N444"/>
      <c r="O444"/>
      <c r="P444"/>
      <c r="Q444"/>
      <c r="R444"/>
      <c r="S444"/>
      <c r="U444" s="58"/>
      <c r="V444" s="78"/>
      <c r="W444" s="60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</row>
    <row r="445" spans="1:527" s="8" customFormat="1" ht="18" customHeight="1" x14ac:dyDescent="0.25">
      <c r="A445" s="85" t="str">
        <f>Config!$B$24</f>
        <v>PUEB</v>
      </c>
      <c r="B445" s="80">
        <f>METAS!$BF$38</f>
        <v>175</v>
      </c>
      <c r="C445" s="61">
        <f>ROUNDUP((B445/12)*Config!$C$6,0)</f>
        <v>175</v>
      </c>
      <c r="D445" s="80">
        <f>ACUMULADO!$BE$41</f>
        <v>10</v>
      </c>
      <c r="E445" s="81">
        <f t="shared" si="131"/>
        <v>100</v>
      </c>
      <c r="F445" s="90"/>
      <c r="G445" s="86">
        <f t="shared" si="134"/>
        <v>5.71</v>
      </c>
      <c r="H445" s="83">
        <f t="shared" si="132"/>
        <v>5.71</v>
      </c>
      <c r="I445" s="83" t="str">
        <f t="shared" si="133"/>
        <v/>
      </c>
      <c r="J445" s="88" t="str">
        <f t="shared" si="130"/>
        <v/>
      </c>
      <c r="K445"/>
      <c r="L445"/>
      <c r="M445"/>
      <c r="N445"/>
      <c r="O445"/>
      <c r="P445"/>
      <c r="Q445"/>
      <c r="R445"/>
      <c r="S445"/>
      <c r="U445" s="58"/>
      <c r="V445" s="78"/>
      <c r="W445" s="60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</row>
    <row r="446" spans="1:527" s="8" customFormat="1" ht="18" customHeight="1" x14ac:dyDescent="0.25">
      <c r="A446" s="91"/>
      <c r="B446" s="65"/>
      <c r="C446" s="63"/>
      <c r="D446" s="63"/>
      <c r="E446" s="65"/>
      <c r="F446" s="65"/>
      <c r="G446" s="65"/>
      <c r="H446" s="65"/>
      <c r="I446" s="65"/>
      <c r="J446" s="65"/>
      <c r="K446"/>
      <c r="L446"/>
      <c r="M446"/>
      <c r="N446"/>
      <c r="O446"/>
      <c r="P446"/>
      <c r="Q446"/>
      <c r="R446"/>
      <c r="S446"/>
      <c r="U446" s="58"/>
      <c r="V446" s="78"/>
      <c r="W446" s="60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</row>
    <row r="447" spans="1:527" s="8" customFormat="1" ht="18" customHeight="1" x14ac:dyDescent="0.25">
      <c r="A447" s="91"/>
      <c r="B447" s="65"/>
      <c r="C447" s="63"/>
      <c r="D447" s="65"/>
      <c r="E447" s="65"/>
      <c r="F447" s="65"/>
      <c r="G447" s="65"/>
      <c r="H447" s="65"/>
      <c r="I447" s="65"/>
      <c r="J447" s="65"/>
      <c r="K447"/>
      <c r="L447"/>
      <c r="M447"/>
      <c r="N447"/>
      <c r="O447"/>
      <c r="P447"/>
      <c r="Q447"/>
      <c r="R447"/>
      <c r="S447"/>
      <c r="U447" s="58"/>
      <c r="V447" s="78"/>
      <c r="W447" s="60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</row>
    <row r="448" spans="1:527" s="8" customFormat="1" ht="18" customHeight="1" x14ac:dyDescent="0.25">
      <c r="A448" s="91"/>
      <c r="B448" s="65"/>
      <c r="C448" s="63"/>
      <c r="D448" s="65"/>
      <c r="E448" s="65"/>
      <c r="F448" s="65"/>
      <c r="G448" s="65"/>
      <c r="H448" s="65"/>
      <c r="I448" s="65"/>
      <c r="J448" s="65"/>
      <c r="K448"/>
      <c r="L448"/>
      <c r="M448"/>
      <c r="N448"/>
      <c r="O448"/>
      <c r="P448"/>
      <c r="Q448"/>
      <c r="R448"/>
      <c r="S448"/>
      <c r="U448" s="58"/>
      <c r="V448" s="78"/>
      <c r="W448" s="60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</row>
    <row r="449" spans="1:527" ht="18" customHeight="1" x14ac:dyDescent="0.25">
      <c r="A449" s="91"/>
      <c r="B449" s="65"/>
      <c r="D449" s="65"/>
      <c r="E449" s="65"/>
      <c r="I449" s="65"/>
      <c r="J449" s="65"/>
      <c r="T449" s="8"/>
      <c r="W449" s="60"/>
    </row>
    <row r="450" spans="1:527" ht="18" customHeight="1" x14ac:dyDescent="0.25">
      <c r="A450" s="91"/>
      <c r="B450" s="65"/>
      <c r="D450" s="65"/>
      <c r="E450" s="65"/>
      <c r="I450" s="65"/>
      <c r="J450" s="65"/>
      <c r="T450" s="8"/>
      <c r="W450" s="60"/>
    </row>
    <row r="451" spans="1:527" ht="18" customHeight="1" x14ac:dyDescent="0.25">
      <c r="A451" s="94"/>
      <c r="B451" s="65"/>
      <c r="D451" s="65"/>
      <c r="E451" s="65"/>
      <c r="I451" s="65"/>
      <c r="J451" s="65"/>
      <c r="T451" s="8"/>
      <c r="W451" s="60"/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</row>
    <row r="452" spans="1:527" ht="18" customHeight="1" x14ac:dyDescent="0.25">
      <c r="A452" s="91"/>
      <c r="B452" s="65"/>
      <c r="D452" s="65"/>
      <c r="E452" s="65"/>
      <c r="I452" s="65"/>
      <c r="J452" s="65"/>
      <c r="T452" s="8"/>
      <c r="W452" s="60"/>
    </row>
    <row r="453" spans="1:527" ht="18" customHeight="1" x14ac:dyDescent="0.25">
      <c r="B453" s="65"/>
      <c r="D453" s="65"/>
      <c r="E453" s="65"/>
      <c r="I453" s="65"/>
      <c r="J453" s="65"/>
      <c r="T453" s="8"/>
      <c r="W453" s="60"/>
    </row>
    <row r="454" spans="1:527" ht="18" customHeight="1" x14ac:dyDescent="0.25">
      <c r="I454" s="65"/>
      <c r="J454" s="65"/>
      <c r="T454" s="8"/>
      <c r="V454" s="59" t="str">
        <f>A455</f>
        <v>FUNCIONARIOS MUNICIPALES CAPACITADOS PARA LA GENERACIÓN DE ENTORNOS SALUDABLES FRENTE A LAS ENFERMEDADES NO TRASMISIBLES.</v>
      </c>
      <c r="W454" s="60"/>
    </row>
    <row r="455" spans="1:527" ht="18" customHeight="1" x14ac:dyDescent="0.25">
      <c r="A455" s="66" t="str">
        <f>METAS!B39</f>
        <v>FUNCIONARIOS MUNICIPALES CAPACITADOS PARA LA GENERACIÓN DE ENTORNOS SALUDABLES FRENTE A LAS ENFERMEDADES NO TRASMISIBLES.</v>
      </c>
      <c r="I455" s="65"/>
      <c r="J455" s="65"/>
      <c r="K455" t="s">
        <v>508</v>
      </c>
      <c r="T455" s="8"/>
      <c r="V455" s="89" t="str">
        <f>$V$1&amp;"  "&amp;V454&amp;"  "&amp;$V$3&amp;"  "&amp;$V$2</f>
        <v>RED. MOYOBAMBA:  FUNCIONARIOS MUNICIPALES CAPACITADOS PARA LA GENERACIÓN DE ENTORNOS SALUDABLES FRENTE A LAS ENFERMEDADES NO TRASMISIBLES.  - POR MICROREDES :   ENERO - DICIEMBRE 2024</v>
      </c>
      <c r="W455" s="60"/>
    </row>
    <row r="456" spans="1:527" ht="48" customHeight="1" x14ac:dyDescent="0.25">
      <c r="A456" s="68" t="s">
        <v>2</v>
      </c>
      <c r="B456" s="69" t="s">
        <v>87</v>
      </c>
      <c r="C456" s="70" t="s">
        <v>69</v>
      </c>
      <c r="D456" s="69" t="s">
        <v>661</v>
      </c>
      <c r="E456" s="69" t="s">
        <v>1</v>
      </c>
      <c r="F456" s="71"/>
      <c r="G456" s="72" t="s">
        <v>9</v>
      </c>
      <c r="H456" s="73" t="str">
        <f>"DEFICIENTE &lt; "&amp;$E$3</f>
        <v>DEFICIENTE &lt; 90</v>
      </c>
      <c r="I456" s="73" t="str">
        <f>"PROCESO &gt; "&amp;$E$3&amp;"  -  &lt; "&amp;$F$3</f>
        <v>PROCESO &gt; 90  -  &lt; 100</v>
      </c>
      <c r="J456" s="73" t="str">
        <f>"OPTIMO &gt;= "&amp;$F$3</f>
        <v>OPTIMO &gt;= 100</v>
      </c>
      <c r="T456" s="8"/>
      <c r="V456" s="59"/>
      <c r="W456" s="60"/>
    </row>
    <row r="457" spans="1:527" ht="18" customHeight="1" thickBot="1" x14ac:dyDescent="0.3">
      <c r="A457" s="74" t="str">
        <f>Config!$B$15</f>
        <v>RED</v>
      </c>
      <c r="B457" s="75">
        <f>SUM(B458:B466)</f>
        <v>34</v>
      </c>
      <c r="C457" s="75">
        <f>SUM(C458:C466)</f>
        <v>34</v>
      </c>
      <c r="D457" s="75">
        <f>SUM(D458:D466)</f>
        <v>25</v>
      </c>
      <c r="E457" s="75">
        <f>Config!$C$9</f>
        <v>100</v>
      </c>
      <c r="F457" s="76"/>
      <c r="G457" s="75">
        <f t="shared" ref="G457:G462" si="135">IFERROR(ROUND(D457*100/B457,2),0)</f>
        <v>73.53</v>
      </c>
      <c r="H457" s="77">
        <f>IF(G457&lt;$E$3,G457,"")</f>
        <v>73.53</v>
      </c>
      <c r="I457" s="77" t="str">
        <f>IF(G457&gt;=$E$3,IF(G457&lt;$F$3,G457,""),"")</f>
        <v/>
      </c>
      <c r="J457" s="75" t="str">
        <f t="shared" ref="J457:J466" si="136">IF(G457&gt;=$F$3,G457,"")</f>
        <v/>
      </c>
      <c r="T457" s="8"/>
      <c r="V457" s="59"/>
      <c r="W457" s="60"/>
    </row>
    <row r="458" spans="1:527" ht="18" customHeight="1" x14ac:dyDescent="0.25">
      <c r="A458" s="79" t="str">
        <f>Config!$B$16</f>
        <v>HOSP</v>
      </c>
      <c r="B458" s="80">
        <f>METAS!$AW$39</f>
        <v>0</v>
      </c>
      <c r="C458" s="80">
        <f>ROUNDUP((B458/12)*Config!$C$6,0)</f>
        <v>0</v>
      </c>
      <c r="D458" s="80">
        <f>ACUMULADO!$AV$42</f>
        <v>0</v>
      </c>
      <c r="E458" s="81">
        <f>E457</f>
        <v>100</v>
      </c>
      <c r="F458" s="81"/>
      <c r="G458" s="82">
        <f t="shared" si="135"/>
        <v>0</v>
      </c>
      <c r="H458" s="83">
        <f>IF(G458&lt;$E$3,G458,"")</f>
        <v>0</v>
      </c>
      <c r="I458" s="83" t="str">
        <f>IF(G458&gt;=$E$3,IF(G458&lt;$F$3,G458,""),"")</f>
        <v/>
      </c>
      <c r="J458" s="84" t="str">
        <f t="shared" si="136"/>
        <v/>
      </c>
      <c r="T458" s="8"/>
      <c r="V458" s="59"/>
      <c r="W458" s="60"/>
    </row>
    <row r="459" spans="1:527" ht="18" customHeight="1" x14ac:dyDescent="0.25">
      <c r="A459" s="85" t="str">
        <f>Config!$B$17</f>
        <v>LLUI</v>
      </c>
      <c r="B459" s="80">
        <f>METAS!$AY$39</f>
        <v>10</v>
      </c>
      <c r="C459" s="61">
        <f>ROUNDUP((B459/12)*Config!$C$6,0)</f>
        <v>10</v>
      </c>
      <c r="D459" s="80">
        <f>ACUMULADO!$AX$42</f>
        <v>10</v>
      </c>
      <c r="E459" s="81">
        <f t="shared" ref="E459:E466" si="137">E458</f>
        <v>100</v>
      </c>
      <c r="F459" s="90"/>
      <c r="G459" s="86">
        <f t="shared" si="135"/>
        <v>100</v>
      </c>
      <c r="H459" s="83" t="str">
        <f t="shared" ref="H459:H466" si="138">IF(G459&lt;$E$3,G459,"")</f>
        <v/>
      </c>
      <c r="I459" s="83" t="str">
        <f t="shared" ref="I459:I466" si="139">IF(G459&gt;=$E$3,IF(G459&lt;$F$3,G459,""),"")</f>
        <v/>
      </c>
      <c r="J459" s="88">
        <f t="shared" si="136"/>
        <v>100</v>
      </c>
      <c r="T459" s="8"/>
      <c r="V459" s="59"/>
      <c r="W459" s="60"/>
    </row>
    <row r="460" spans="1:527" ht="18" customHeight="1" x14ac:dyDescent="0.25">
      <c r="A460" s="85" t="str">
        <f>Config!$B$18</f>
        <v>JERI</v>
      </c>
      <c r="B460" s="80">
        <f>METAS!$AZ$39</f>
        <v>0</v>
      </c>
      <c r="C460" s="61">
        <f>ROUNDUP((B460/12)*Config!$C$6,0)</f>
        <v>0</v>
      </c>
      <c r="D460" s="80">
        <f>ACUMULADO!$AY$42</f>
        <v>0</v>
      </c>
      <c r="E460" s="81">
        <f t="shared" si="137"/>
        <v>100</v>
      </c>
      <c r="F460" s="90"/>
      <c r="G460" s="86">
        <f t="shared" si="135"/>
        <v>0</v>
      </c>
      <c r="H460" s="83">
        <f t="shared" si="138"/>
        <v>0</v>
      </c>
      <c r="I460" s="83" t="str">
        <f t="shared" si="139"/>
        <v/>
      </c>
      <c r="J460" s="88" t="str">
        <f t="shared" si="136"/>
        <v/>
      </c>
      <c r="T460" s="8"/>
      <c r="V460" s="9"/>
      <c r="W460" s="60"/>
    </row>
    <row r="461" spans="1:527" ht="18" customHeight="1" x14ac:dyDescent="0.25">
      <c r="A461" s="85" t="str">
        <f>Config!$B$19</f>
        <v>YANT</v>
      </c>
      <c r="B461" s="80">
        <f>METAS!$BA$39</f>
        <v>0</v>
      </c>
      <c r="C461" s="61">
        <f>ROUNDUP((B461/12)*Config!$C$6,0)</f>
        <v>0</v>
      </c>
      <c r="D461" s="80">
        <f>ACUMULADO!$AZ$42</f>
        <v>0</v>
      </c>
      <c r="E461" s="81">
        <f t="shared" si="137"/>
        <v>100</v>
      </c>
      <c r="F461" s="90"/>
      <c r="G461" s="86">
        <f t="shared" si="135"/>
        <v>0</v>
      </c>
      <c r="H461" s="83">
        <f t="shared" si="138"/>
        <v>0</v>
      </c>
      <c r="I461" s="83" t="str">
        <f t="shared" si="139"/>
        <v/>
      </c>
      <c r="J461" s="88" t="str">
        <f t="shared" si="136"/>
        <v/>
      </c>
      <c r="T461" s="8"/>
      <c r="V461" s="9"/>
      <c r="W461" s="60"/>
    </row>
    <row r="462" spans="1:527" ht="18" customHeight="1" x14ac:dyDescent="0.25">
      <c r="A462" s="85" t="str">
        <f>Config!$B$20</f>
        <v>SORI</v>
      </c>
      <c r="B462" s="80">
        <f>METAS!$BB$39</f>
        <v>10</v>
      </c>
      <c r="C462" s="61">
        <f>ROUNDUP((B462/12)*Config!$C$6,0)</f>
        <v>10</v>
      </c>
      <c r="D462" s="80">
        <f>ACUMULADO!$BA$42</f>
        <v>0</v>
      </c>
      <c r="E462" s="81">
        <f t="shared" si="137"/>
        <v>100</v>
      </c>
      <c r="F462" s="90"/>
      <c r="G462" s="86">
        <f t="shared" si="135"/>
        <v>0</v>
      </c>
      <c r="H462" s="83">
        <f t="shared" si="138"/>
        <v>0</v>
      </c>
      <c r="I462" s="83" t="str">
        <f t="shared" si="139"/>
        <v/>
      </c>
      <c r="J462" s="88" t="str">
        <f t="shared" si="136"/>
        <v/>
      </c>
      <c r="T462" s="8"/>
      <c r="V462" s="9"/>
      <c r="W462" s="60"/>
    </row>
    <row r="463" spans="1:527" ht="18" customHeight="1" x14ac:dyDescent="0.25">
      <c r="A463" s="85" t="str">
        <f>Config!$B$21</f>
        <v>JEPE</v>
      </c>
      <c r="B463" s="80">
        <f>METAS!$BC$39</f>
        <v>10</v>
      </c>
      <c r="C463" s="61">
        <f>ROUNDUP((B463/12)*Config!$C$6,0)</f>
        <v>10</v>
      </c>
      <c r="D463" s="80">
        <f>ACUMULADO!$BB$42</f>
        <v>13</v>
      </c>
      <c r="E463" s="81">
        <f t="shared" si="137"/>
        <v>100</v>
      </c>
      <c r="F463" s="90"/>
      <c r="G463" s="86">
        <f>IFERROR(ROUND(D463*100/B463,2),0)</f>
        <v>130</v>
      </c>
      <c r="H463" s="83" t="str">
        <f t="shared" si="138"/>
        <v/>
      </c>
      <c r="I463" s="83" t="str">
        <f t="shared" si="139"/>
        <v/>
      </c>
      <c r="J463" s="88">
        <f t="shared" si="136"/>
        <v>130</v>
      </c>
      <c r="T463" s="8"/>
      <c r="V463" s="9"/>
      <c r="W463" s="60"/>
    </row>
    <row r="464" spans="1:527" ht="18" customHeight="1" x14ac:dyDescent="0.25">
      <c r="A464" s="85" t="str">
        <f>Config!$B$22</f>
        <v>ROQU</v>
      </c>
      <c r="B464" s="80">
        <f>METAS!$BD$39</f>
        <v>2</v>
      </c>
      <c r="C464" s="61">
        <f>ROUNDUP((B464/12)*Config!$C$6,0)</f>
        <v>2</v>
      </c>
      <c r="D464" s="80">
        <f>ACUMULADO!$BC$42</f>
        <v>0</v>
      </c>
      <c r="E464" s="81">
        <f t="shared" si="137"/>
        <v>100</v>
      </c>
      <c r="F464" s="90"/>
      <c r="G464" s="86">
        <f>IFERROR(ROUND(D464*100/B464,2),0)</f>
        <v>0</v>
      </c>
      <c r="H464" s="83">
        <f t="shared" si="138"/>
        <v>0</v>
      </c>
      <c r="I464" s="83" t="str">
        <f t="shared" si="139"/>
        <v/>
      </c>
      <c r="J464" s="88" t="str">
        <f t="shared" si="136"/>
        <v/>
      </c>
      <c r="T464" s="8"/>
      <c r="V464" s="9"/>
      <c r="W464" s="60"/>
    </row>
    <row r="465" spans="1:527" ht="18" customHeight="1" x14ac:dyDescent="0.25">
      <c r="A465" s="85" t="str">
        <f>Config!$B$23</f>
        <v>CALZ</v>
      </c>
      <c r="B465" s="80">
        <f>METAS!$BE$39</f>
        <v>2</v>
      </c>
      <c r="C465" s="61">
        <f>ROUNDUP((B465/12)*Config!$C$6,0)</f>
        <v>2</v>
      </c>
      <c r="D465" s="80">
        <f>ACUMULADO!$BD$42</f>
        <v>2</v>
      </c>
      <c r="E465" s="81">
        <f t="shared" si="137"/>
        <v>100</v>
      </c>
      <c r="F465" s="90"/>
      <c r="G465" s="86">
        <f t="shared" ref="G465:G466" si="140">IFERROR(ROUND(D465*100/B465,2),0)</f>
        <v>100</v>
      </c>
      <c r="H465" s="83" t="str">
        <f t="shared" si="138"/>
        <v/>
      </c>
      <c r="I465" s="83" t="str">
        <f t="shared" si="139"/>
        <v/>
      </c>
      <c r="J465" s="88">
        <f t="shared" si="136"/>
        <v>100</v>
      </c>
      <c r="T465" s="8"/>
      <c r="W465" s="60"/>
    </row>
    <row r="466" spans="1:527" ht="18" customHeight="1" x14ac:dyDescent="0.25">
      <c r="A466" s="85" t="str">
        <f>Config!$B$24</f>
        <v>PUEB</v>
      </c>
      <c r="B466" s="80">
        <f>METAS!$BF$39</f>
        <v>0</v>
      </c>
      <c r="C466" s="61">
        <f>ROUNDUP((B466/12)*Config!$C$6,0)</f>
        <v>0</v>
      </c>
      <c r="D466" s="80">
        <f>ACUMULADO!$BE$42</f>
        <v>0</v>
      </c>
      <c r="E466" s="81">
        <f t="shared" si="137"/>
        <v>100</v>
      </c>
      <c r="F466" s="90"/>
      <c r="G466" s="86">
        <f t="shared" si="140"/>
        <v>0</v>
      </c>
      <c r="H466" s="83">
        <f t="shared" si="138"/>
        <v>0</v>
      </c>
      <c r="I466" s="83" t="str">
        <f t="shared" si="139"/>
        <v/>
      </c>
      <c r="J466" s="88" t="str">
        <f t="shared" si="136"/>
        <v/>
      </c>
      <c r="T466" s="8"/>
      <c r="W466" s="60"/>
    </row>
    <row r="467" spans="1:527" ht="18" customHeight="1" x14ac:dyDescent="0.25">
      <c r="A467" s="91"/>
      <c r="B467" s="65"/>
      <c r="D467" s="63"/>
      <c r="E467" s="65"/>
      <c r="I467" s="65"/>
      <c r="J467" s="65"/>
      <c r="T467" s="8"/>
      <c r="W467" s="60"/>
    </row>
    <row r="468" spans="1:527" ht="18" customHeight="1" x14ac:dyDescent="0.25">
      <c r="A468" s="91"/>
      <c r="B468" s="65"/>
      <c r="D468" s="65"/>
      <c r="E468" s="65"/>
      <c r="I468" s="65"/>
      <c r="J468" s="65"/>
      <c r="T468" s="8"/>
      <c r="W468" s="60"/>
    </row>
    <row r="469" spans="1:527" ht="18" customHeight="1" x14ac:dyDescent="0.25">
      <c r="A469" s="91"/>
      <c r="B469" s="65"/>
      <c r="D469" s="65"/>
      <c r="E469" s="65"/>
      <c r="I469" s="65"/>
      <c r="J469" s="65"/>
      <c r="T469" s="8"/>
      <c r="W469" s="60"/>
    </row>
    <row r="470" spans="1:527" ht="18" customHeight="1" x14ac:dyDescent="0.25">
      <c r="A470" s="91"/>
      <c r="B470" s="65"/>
      <c r="D470" s="65"/>
      <c r="E470" s="65"/>
      <c r="I470" s="65"/>
      <c r="J470" s="65"/>
      <c r="T470" s="8"/>
      <c r="W470" s="60"/>
    </row>
    <row r="471" spans="1:527" ht="18" customHeight="1" x14ac:dyDescent="0.25">
      <c r="A471" s="91"/>
      <c r="B471" s="65"/>
      <c r="D471" s="65"/>
      <c r="E471" s="65"/>
      <c r="I471" s="65"/>
      <c r="J471" s="65"/>
      <c r="T471" s="8"/>
      <c r="W471" s="60"/>
    </row>
    <row r="472" spans="1:527" ht="18" customHeight="1" x14ac:dyDescent="0.25">
      <c r="A472" s="94"/>
      <c r="B472" s="65"/>
      <c r="D472" s="65"/>
      <c r="E472" s="65"/>
      <c r="I472" s="65"/>
      <c r="J472" s="65"/>
      <c r="T472" s="8"/>
      <c r="W472" s="60"/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</row>
    <row r="473" spans="1:527" ht="18" customHeight="1" x14ac:dyDescent="0.25">
      <c r="A473" s="94"/>
      <c r="B473" s="65"/>
      <c r="D473" s="65"/>
      <c r="E473" s="65"/>
      <c r="I473" s="65"/>
      <c r="J473" s="65"/>
      <c r="T473" s="8"/>
      <c r="W473" s="60"/>
    </row>
    <row r="474" spans="1:527" ht="18" customHeight="1" x14ac:dyDescent="0.25">
      <c r="A474" s="94"/>
      <c r="B474" s="65"/>
      <c r="D474" s="65"/>
      <c r="E474" s="65"/>
      <c r="I474" s="65"/>
      <c r="J474" s="65"/>
      <c r="T474" s="8"/>
      <c r="W474" s="60"/>
    </row>
    <row r="475" spans="1:527" ht="18" customHeight="1" x14ac:dyDescent="0.25">
      <c r="A475" s="66" t="str">
        <f>METAS!B40</f>
        <v>DOCENTES COMPROMETIDOS QUE DESARROLLAN ACCIONES PARA LA PROMOCIÓN DE LA ALIMENTACIÓN SALUDABLE, ACTIVIDAD FISICA, SALUD OCULAR Y SALUD BUCAL</v>
      </c>
      <c r="I475" s="65"/>
      <c r="J475" s="65"/>
      <c r="K475" t="s">
        <v>543</v>
      </c>
      <c r="T475" s="8"/>
      <c r="V475" s="59" t="str">
        <f>A475</f>
        <v>DOCENTES COMPROMETIDOS QUE DESARROLLAN ACCIONES PARA LA PROMOCIÓN DE LA ALIMENTACIÓN SALUDABLE, ACTIVIDAD FISICA, SALUD OCULAR Y SALUD BUCAL</v>
      </c>
      <c r="W475" s="60"/>
    </row>
    <row r="476" spans="1:527" ht="48" customHeight="1" x14ac:dyDescent="0.25">
      <c r="A476" s="68" t="s">
        <v>2</v>
      </c>
      <c r="B476" s="69" t="s">
        <v>87</v>
      </c>
      <c r="C476" s="70" t="s">
        <v>69</v>
      </c>
      <c r="D476" s="69" t="s">
        <v>661</v>
      </c>
      <c r="E476" s="69" t="s">
        <v>1</v>
      </c>
      <c r="F476" s="71"/>
      <c r="G476" s="72" t="s">
        <v>9</v>
      </c>
      <c r="H476" s="73" t="str">
        <f>"DEFICIENTE &lt; "&amp;$E$3</f>
        <v>DEFICIENTE &lt; 90</v>
      </c>
      <c r="I476" s="73" t="str">
        <f>"PROCESO &gt; "&amp;$E$3&amp;"  -  &lt; "&amp;$F$3</f>
        <v>PROCESO &gt; 90  -  &lt; 100</v>
      </c>
      <c r="J476" s="73" t="str">
        <f>"OPTIMO &gt;= "&amp;$F$3</f>
        <v>OPTIMO &gt;= 100</v>
      </c>
      <c r="T476" s="8"/>
      <c r="V476" s="89" t="str">
        <f>$V$1&amp;"  "&amp;V475&amp;"  "&amp;$V$3&amp;"  "&amp;$V$2</f>
        <v>RED. MOYOBAMBA:  DOCENTES COMPROMETIDOS QUE DESARROLLAN ACCIONES PARA LA PROMOCIÓN DE LA ALIMENTACIÓN SALUDABLE, ACTIVIDAD FISICA, SALUD OCULAR Y SALUD BUCAL  - POR MICROREDES :   ENERO - DICIEMBRE 2024</v>
      </c>
      <c r="W476" s="60"/>
    </row>
    <row r="477" spans="1:527" ht="18" customHeight="1" thickBot="1" x14ac:dyDescent="0.3">
      <c r="A477" s="74" t="str">
        <f>Config!$B$15</f>
        <v>RED</v>
      </c>
      <c r="B477" s="75">
        <f>SUM(B478:B486)</f>
        <v>558</v>
      </c>
      <c r="C477" s="75">
        <f>SUM(C478:C486)</f>
        <v>558</v>
      </c>
      <c r="D477" s="75">
        <f>SUM(D478:D486)</f>
        <v>210</v>
      </c>
      <c r="E477" s="75">
        <f>Config!$C$9</f>
        <v>100</v>
      </c>
      <c r="F477" s="76"/>
      <c r="G477" s="75">
        <f t="shared" ref="G477:G482" si="141">IFERROR(ROUND(D477*100/B477,2),0)</f>
        <v>37.630000000000003</v>
      </c>
      <c r="H477" s="77">
        <f>IF(G477&lt;$E$3,G477,"")</f>
        <v>37.630000000000003</v>
      </c>
      <c r="I477" s="77" t="str">
        <f>IF(G477&gt;=$E$3,IF(G477&lt;$F$3,G477,""),"")</f>
        <v/>
      </c>
      <c r="J477" s="75" t="str">
        <f t="shared" ref="J477:J486" si="142">IF(G477&gt;=$F$3,G477,"")</f>
        <v/>
      </c>
      <c r="T477" s="8"/>
      <c r="V477" s="59"/>
      <c r="W477" s="60"/>
    </row>
    <row r="478" spans="1:527" ht="18" customHeight="1" x14ac:dyDescent="0.25">
      <c r="A478" s="79" t="str">
        <f>Config!$B$16</f>
        <v>HOSP</v>
      </c>
      <c r="B478" s="80">
        <f>METAS!$AW$40</f>
        <v>0</v>
      </c>
      <c r="C478" s="80">
        <f>ROUNDUP((B478/12)*Config!$C$6,0)</f>
        <v>0</v>
      </c>
      <c r="D478" s="80">
        <f>ACUMULADO!$AV$43</f>
        <v>0</v>
      </c>
      <c r="E478" s="81">
        <f>E477</f>
        <v>100</v>
      </c>
      <c r="F478" s="81"/>
      <c r="G478" s="82">
        <f t="shared" si="141"/>
        <v>0</v>
      </c>
      <c r="H478" s="83">
        <f>IF(G478&lt;$E$3,G478,"")</f>
        <v>0</v>
      </c>
      <c r="I478" s="83" t="str">
        <f>IF(G478&gt;=$E$3,IF(G478&lt;$F$3,G478,""),"")</f>
        <v/>
      </c>
      <c r="J478" s="84" t="str">
        <f t="shared" si="142"/>
        <v/>
      </c>
      <c r="T478" s="8"/>
      <c r="V478" s="59"/>
      <c r="W478" s="60"/>
    </row>
    <row r="479" spans="1:527" ht="18" customHeight="1" x14ac:dyDescent="0.25">
      <c r="A479" s="85" t="str">
        <f>Config!$B$17</f>
        <v>LLUI</v>
      </c>
      <c r="B479" s="80">
        <f>METAS!$AY$40</f>
        <v>54</v>
      </c>
      <c r="C479" s="61">
        <f>ROUNDUP((B479/12)*Config!$C$6,0)</f>
        <v>54</v>
      </c>
      <c r="D479" s="80">
        <f>ACUMULADO!$AX$43</f>
        <v>23</v>
      </c>
      <c r="E479" s="81">
        <f t="shared" ref="E479:E486" si="143">E478</f>
        <v>100</v>
      </c>
      <c r="F479" s="90"/>
      <c r="G479" s="86">
        <f t="shared" si="141"/>
        <v>42.59</v>
      </c>
      <c r="H479" s="83">
        <f t="shared" ref="H479:H486" si="144">IF(G479&lt;$E$3,G479,"")</f>
        <v>42.59</v>
      </c>
      <c r="I479" s="83" t="str">
        <f t="shared" ref="I479:I486" si="145">IF(G479&gt;=$E$3,IF(G479&lt;$F$3,G479,""),"")</f>
        <v/>
      </c>
      <c r="J479" s="88" t="str">
        <f t="shared" si="142"/>
        <v/>
      </c>
      <c r="T479" s="8"/>
      <c r="V479" s="59"/>
      <c r="W479" s="60"/>
    </row>
    <row r="480" spans="1:527" ht="18" customHeight="1" x14ac:dyDescent="0.25">
      <c r="A480" s="85" t="str">
        <f>Config!$B$18</f>
        <v>JERI</v>
      </c>
      <c r="B480" s="80">
        <f>METAS!$AZ$40</f>
        <v>42</v>
      </c>
      <c r="C480" s="61">
        <f>ROUNDUP((B480/12)*Config!$C$6,0)</f>
        <v>42</v>
      </c>
      <c r="D480" s="80">
        <f>ACUMULADO!$AY$43</f>
        <v>48</v>
      </c>
      <c r="E480" s="81">
        <f t="shared" si="143"/>
        <v>100</v>
      </c>
      <c r="F480" s="90"/>
      <c r="G480" s="86">
        <f t="shared" si="141"/>
        <v>114.29</v>
      </c>
      <c r="H480" s="83" t="str">
        <f t="shared" si="144"/>
        <v/>
      </c>
      <c r="I480" s="83" t="str">
        <f t="shared" si="145"/>
        <v/>
      </c>
      <c r="J480" s="88">
        <f t="shared" si="142"/>
        <v>114.29</v>
      </c>
      <c r="T480" s="8"/>
      <c r="U480" s="8"/>
      <c r="V480" s="59"/>
    </row>
    <row r="481" spans="1:527" s="8" customFormat="1" ht="18" customHeight="1" x14ac:dyDescent="0.25">
      <c r="A481" s="85" t="str">
        <f>Config!$B$19</f>
        <v>YANT</v>
      </c>
      <c r="B481" s="80">
        <f>METAS!$BA$40</f>
        <v>26</v>
      </c>
      <c r="C481" s="61">
        <f>ROUNDUP((B481/12)*Config!$C$6,0)</f>
        <v>26</v>
      </c>
      <c r="D481" s="80">
        <f>ACUMULADO!$AZ$43</f>
        <v>16</v>
      </c>
      <c r="E481" s="81">
        <f t="shared" si="143"/>
        <v>100</v>
      </c>
      <c r="F481" s="90"/>
      <c r="G481" s="86">
        <f t="shared" si="141"/>
        <v>61.54</v>
      </c>
      <c r="H481" s="83">
        <f t="shared" si="144"/>
        <v>61.54</v>
      </c>
      <c r="I481" s="83" t="str">
        <f t="shared" si="145"/>
        <v/>
      </c>
      <c r="J481" s="88" t="str">
        <f t="shared" si="142"/>
        <v/>
      </c>
      <c r="K481"/>
      <c r="L481"/>
      <c r="M481"/>
      <c r="N481"/>
      <c r="O481"/>
      <c r="P481"/>
      <c r="Q481"/>
      <c r="R481"/>
      <c r="S481"/>
      <c r="V481" s="59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</row>
    <row r="482" spans="1:527" s="8" customFormat="1" ht="18" customHeight="1" x14ac:dyDescent="0.25">
      <c r="A482" s="85" t="str">
        <f>Config!$B$20</f>
        <v>SORI</v>
      </c>
      <c r="B482" s="80">
        <f>METAS!$BB$40</f>
        <v>186</v>
      </c>
      <c r="C482" s="61">
        <f>ROUNDUP((B482/12)*Config!$C$6,0)</f>
        <v>186</v>
      </c>
      <c r="D482" s="80">
        <f>ACUMULADO!$BA$43</f>
        <v>107</v>
      </c>
      <c r="E482" s="81">
        <f t="shared" si="143"/>
        <v>100</v>
      </c>
      <c r="F482" s="90"/>
      <c r="G482" s="86">
        <f t="shared" si="141"/>
        <v>57.53</v>
      </c>
      <c r="H482" s="83">
        <f t="shared" si="144"/>
        <v>57.53</v>
      </c>
      <c r="I482" s="83" t="str">
        <f t="shared" si="145"/>
        <v/>
      </c>
      <c r="J482" s="88" t="str">
        <f t="shared" si="142"/>
        <v/>
      </c>
      <c r="K482"/>
      <c r="L482"/>
      <c r="M482"/>
      <c r="N482"/>
      <c r="O482"/>
      <c r="P482"/>
      <c r="Q482"/>
      <c r="R482"/>
      <c r="S482"/>
      <c r="V482" s="59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</row>
    <row r="483" spans="1:527" s="8" customFormat="1" ht="18" customHeight="1" x14ac:dyDescent="0.25">
      <c r="A483" s="85" t="str">
        <f>Config!$B$21</f>
        <v>JEPE</v>
      </c>
      <c r="B483" s="80">
        <f>METAS!$BC$40</f>
        <v>174</v>
      </c>
      <c r="C483" s="61">
        <f>ROUNDUP((B483/12)*Config!$C$6,0)</f>
        <v>174</v>
      </c>
      <c r="D483" s="80">
        <f>ACUMULADO!$BB$43</f>
        <v>0</v>
      </c>
      <c r="E483" s="81">
        <f t="shared" si="143"/>
        <v>100</v>
      </c>
      <c r="F483" s="90"/>
      <c r="G483" s="86">
        <f>IFERROR(ROUND(D483*100/B483,2),0)</f>
        <v>0</v>
      </c>
      <c r="H483" s="83">
        <f t="shared" si="144"/>
        <v>0</v>
      </c>
      <c r="I483" s="83" t="str">
        <f t="shared" si="145"/>
        <v/>
      </c>
      <c r="J483" s="88" t="str">
        <f t="shared" si="142"/>
        <v/>
      </c>
      <c r="K483"/>
      <c r="L483"/>
      <c r="M483"/>
      <c r="N483"/>
      <c r="O483"/>
      <c r="P483"/>
      <c r="Q483"/>
      <c r="R483"/>
      <c r="S483"/>
      <c r="U483" s="58"/>
      <c r="V483" s="59"/>
      <c r="W483" s="60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</row>
    <row r="484" spans="1:527" s="8" customFormat="1" ht="18" customHeight="1" x14ac:dyDescent="0.25">
      <c r="A484" s="85" t="str">
        <f>Config!$B$22</f>
        <v>ROQU</v>
      </c>
      <c r="B484" s="80">
        <f>METAS!$BD$40</f>
        <v>24</v>
      </c>
      <c r="C484" s="61">
        <f>ROUNDUP((B484/12)*Config!$C$6,0)</f>
        <v>24</v>
      </c>
      <c r="D484" s="80">
        <f>ACUMULADO!$BC$43</f>
        <v>0</v>
      </c>
      <c r="E484" s="81">
        <f t="shared" si="143"/>
        <v>100</v>
      </c>
      <c r="F484" s="90"/>
      <c r="G484" s="86">
        <f>IFERROR(ROUND(D484*100/B484,2),0)</f>
        <v>0</v>
      </c>
      <c r="H484" s="83">
        <f t="shared" si="144"/>
        <v>0</v>
      </c>
      <c r="I484" s="83" t="str">
        <f t="shared" si="145"/>
        <v/>
      </c>
      <c r="J484" s="88" t="str">
        <f t="shared" si="142"/>
        <v/>
      </c>
      <c r="K484"/>
      <c r="L484"/>
      <c r="M484"/>
      <c r="N484"/>
      <c r="O484"/>
      <c r="P484"/>
      <c r="Q484"/>
      <c r="R484"/>
      <c r="S484"/>
      <c r="U484" s="58"/>
      <c r="V484" s="9"/>
      <c r="W484" s="60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</row>
    <row r="485" spans="1:527" s="8" customFormat="1" ht="18" customHeight="1" x14ac:dyDescent="0.25">
      <c r="A485" s="85" t="str">
        <f>Config!$B$23</f>
        <v>CALZ</v>
      </c>
      <c r="B485" s="80">
        <f>METAS!$BE$40</f>
        <v>26</v>
      </c>
      <c r="C485" s="61">
        <f>ROUNDUP((B485/12)*Config!$C$6,0)</f>
        <v>26</v>
      </c>
      <c r="D485" s="80">
        <f>ACUMULADO!$BD$43</f>
        <v>16</v>
      </c>
      <c r="E485" s="81">
        <f t="shared" si="143"/>
        <v>100</v>
      </c>
      <c r="F485" s="90"/>
      <c r="G485" s="86">
        <f t="shared" ref="G485:G486" si="146">IFERROR(ROUND(D485*100/B485,2),0)</f>
        <v>61.54</v>
      </c>
      <c r="H485" s="83">
        <f t="shared" si="144"/>
        <v>61.54</v>
      </c>
      <c r="I485" s="83" t="str">
        <f t="shared" si="145"/>
        <v/>
      </c>
      <c r="J485" s="88" t="str">
        <f t="shared" si="142"/>
        <v/>
      </c>
      <c r="K485"/>
      <c r="L485"/>
      <c r="M485"/>
      <c r="N485"/>
      <c r="O485"/>
      <c r="P485"/>
      <c r="Q485"/>
      <c r="R485"/>
      <c r="S485"/>
      <c r="V485" s="9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</row>
    <row r="486" spans="1:527" s="8" customFormat="1" ht="18" customHeight="1" x14ac:dyDescent="0.25">
      <c r="A486" s="85" t="str">
        <f>Config!$B$24</f>
        <v>PUEB</v>
      </c>
      <c r="B486" s="80">
        <f>METAS!$BF$40</f>
        <v>26</v>
      </c>
      <c r="C486" s="61">
        <f>ROUNDUP((B486/12)*Config!$C$6,0)</f>
        <v>26</v>
      </c>
      <c r="D486" s="80">
        <f>ACUMULADO!$BE$43</f>
        <v>0</v>
      </c>
      <c r="E486" s="81">
        <f t="shared" si="143"/>
        <v>100</v>
      </c>
      <c r="F486" s="90"/>
      <c r="G486" s="86">
        <f t="shared" si="146"/>
        <v>0</v>
      </c>
      <c r="H486" s="83">
        <f t="shared" si="144"/>
        <v>0</v>
      </c>
      <c r="I486" s="83" t="str">
        <f t="shared" si="145"/>
        <v/>
      </c>
      <c r="J486" s="88" t="str">
        <f t="shared" si="142"/>
        <v/>
      </c>
      <c r="K486"/>
      <c r="L486"/>
      <c r="M486"/>
      <c r="N486"/>
      <c r="O486"/>
      <c r="P486"/>
      <c r="Q486"/>
      <c r="R486"/>
      <c r="S486"/>
      <c r="U486" s="58"/>
      <c r="V486" s="9"/>
      <c r="W486" s="60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</row>
    <row r="487" spans="1:527" s="8" customFormat="1" ht="18" customHeight="1" x14ac:dyDescent="0.25">
      <c r="A487" s="4"/>
      <c r="B487"/>
      <c r="C487"/>
      <c r="D487" s="63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V487" s="78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</row>
    <row r="488" spans="1:527" s="8" customFormat="1" ht="18" customHeight="1" x14ac:dyDescent="0.25">
      <c r="A488" s="4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V488" s="7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</row>
    <row r="489" spans="1:527" s="8" customFormat="1" ht="18" customHeight="1" x14ac:dyDescent="0.25">
      <c r="A489" s="4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V489" s="78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</row>
    <row r="490" spans="1:527" s="8" customFormat="1" ht="18" customHeight="1" x14ac:dyDescent="0.25">
      <c r="A490" s="4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V490" s="78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</row>
    <row r="491" spans="1:527" s="8" customFormat="1" ht="18" customHeight="1" x14ac:dyDescent="0.25">
      <c r="A491" s="91"/>
      <c r="B491" s="65"/>
      <c r="C491" s="63"/>
      <c r="D491" s="65"/>
      <c r="E491" s="65"/>
      <c r="F491" s="65"/>
      <c r="G491" s="65"/>
      <c r="H491" s="65"/>
      <c r="I491" s="65"/>
      <c r="J491" s="65"/>
      <c r="K491"/>
      <c r="L491"/>
      <c r="M491"/>
      <c r="N491"/>
      <c r="O491"/>
      <c r="P491"/>
      <c r="Q491"/>
      <c r="R491"/>
      <c r="S491"/>
      <c r="U491" s="58"/>
      <c r="V491" s="78"/>
      <c r="W491" s="60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</row>
    <row r="492" spans="1:527" s="8" customFormat="1" ht="18" customHeight="1" x14ac:dyDescent="0.25">
      <c r="A492" s="91"/>
      <c r="B492" s="65"/>
      <c r="C492" s="63"/>
      <c r="D492" s="65"/>
      <c r="E492" s="65"/>
      <c r="F492" s="65"/>
      <c r="G492" s="65"/>
      <c r="H492" s="371"/>
      <c r="I492" s="371"/>
      <c r="J492" s="371"/>
      <c r="K492"/>
      <c r="L492"/>
      <c r="M492"/>
      <c r="N492"/>
      <c r="O492"/>
      <c r="P492"/>
      <c r="Q492"/>
      <c r="R492"/>
      <c r="S492"/>
      <c r="U492" s="58"/>
      <c r="V492" s="9"/>
      <c r="W492" s="60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</row>
    <row r="493" spans="1:527" s="8" customFormat="1" ht="18" customHeight="1" x14ac:dyDescent="0.25">
      <c r="A493" s="91"/>
      <c r="B493" s="65"/>
      <c r="C493" s="63"/>
      <c r="D493" s="65"/>
      <c r="E493" s="65"/>
      <c r="F493" s="65"/>
      <c r="G493" s="65"/>
      <c r="H493" s="372"/>
      <c r="I493" s="372"/>
      <c r="J493" s="372"/>
      <c r="K493"/>
      <c r="L493"/>
      <c r="M493"/>
      <c r="N493"/>
      <c r="O493"/>
      <c r="P493"/>
      <c r="Q493"/>
      <c r="R493"/>
      <c r="S493"/>
      <c r="U493" s="58"/>
      <c r="V493" s="9"/>
      <c r="W493" s="60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</row>
    <row r="494" spans="1:527" s="8" customFormat="1" ht="18" customHeight="1" x14ac:dyDescent="0.25">
      <c r="A494" s="4"/>
      <c r="B494" s="96"/>
      <c r="C494" s="95"/>
      <c r="D494" s="96"/>
      <c r="E494" s="96"/>
      <c r="F494" s="97"/>
      <c r="G494" s="65"/>
      <c r="H494" s="372"/>
      <c r="I494" s="372"/>
      <c r="J494" s="372"/>
      <c r="K494"/>
      <c r="L494"/>
      <c r="M494"/>
      <c r="N494"/>
      <c r="O494"/>
      <c r="P494"/>
      <c r="Q494"/>
      <c r="R494"/>
      <c r="S494"/>
      <c r="U494" s="58"/>
      <c r="V494" s="78"/>
      <c r="W494" s="60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</row>
    <row r="495" spans="1:527" s="8" customFormat="1" ht="18" customHeight="1" x14ac:dyDescent="0.25">
      <c r="A495" s="66" t="str">
        <f>METAS!B41</f>
        <v>LIDERES COMUNITARIOS CAPACITADOS REALIZAN VIGILANCIA CIUDADANA PARA LA REDUCCIÓN DE LA CONTAMINACIÓN POR METALES PESADOS, SUSTANCIAS QUÍMICAS E HIDROCARBUROS</v>
      </c>
      <c r="B495" s="96"/>
      <c r="C495" s="95"/>
      <c r="D495" s="96"/>
      <c r="E495" s="96"/>
      <c r="F495" s="97"/>
      <c r="G495" s="65"/>
      <c r="H495" s="65"/>
      <c r="I495" s="65"/>
      <c r="J495" s="65"/>
      <c r="K495" t="s">
        <v>543</v>
      </c>
      <c r="L495"/>
      <c r="M495"/>
      <c r="N495"/>
      <c r="O495"/>
      <c r="P495"/>
      <c r="Q495"/>
      <c r="R495"/>
      <c r="S495"/>
      <c r="U495" s="58"/>
      <c r="V495" s="59" t="str">
        <f>A495</f>
        <v>LIDERES COMUNITARIOS CAPACITADOS REALIZAN VIGILANCIA CIUDADANA PARA LA REDUCCIÓN DE LA CONTAMINACIÓN POR METALES PESADOS, SUSTANCIAS QUÍMICAS E HIDROCARBUROS</v>
      </c>
      <c r="W495" s="60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</row>
    <row r="496" spans="1:527" s="8" customFormat="1" ht="48" customHeight="1" x14ac:dyDescent="0.25">
      <c r="A496" s="68" t="s">
        <v>2</v>
      </c>
      <c r="B496" s="69" t="s">
        <v>87</v>
      </c>
      <c r="C496" s="70" t="s">
        <v>69</v>
      </c>
      <c r="D496" s="69" t="s">
        <v>661</v>
      </c>
      <c r="E496" s="69" t="s">
        <v>1</v>
      </c>
      <c r="F496" s="71"/>
      <c r="G496" s="72" t="s">
        <v>9</v>
      </c>
      <c r="H496" s="73" t="str">
        <f>"DEFICIENTE &lt; "&amp;$E$3</f>
        <v>DEFICIENTE &lt; 90</v>
      </c>
      <c r="I496" s="73" t="str">
        <f>"PROCESO &gt; "&amp;$E$3&amp;"  -  &lt; "&amp;$F$3</f>
        <v>PROCESO &gt; 90  -  &lt; 100</v>
      </c>
      <c r="J496" s="73" t="str">
        <f>"OPTIMO &gt;= "&amp;$F$3</f>
        <v>OPTIMO &gt;= 100</v>
      </c>
      <c r="K496"/>
      <c r="L496"/>
      <c r="M496"/>
      <c r="N496"/>
      <c r="O496"/>
      <c r="P496"/>
      <c r="Q496"/>
      <c r="R496"/>
      <c r="S496"/>
      <c r="U496" s="58"/>
      <c r="V496" s="89" t="str">
        <f>$V$1&amp;"  "&amp;V495&amp;"  "&amp;$V$3&amp;"  "&amp;$V$2</f>
        <v>RED. MOYOBAMBA:  LIDERES COMUNITARIOS CAPACITADOS REALIZAN VIGILANCIA CIUDADANA PARA LA REDUCCIÓN DE LA CONTAMINACIÓN POR METALES PESADOS, SUSTANCIAS QUÍMICAS E HIDROCARBUROS  - POR MICROREDES :   ENERO - DICIEMBRE 2024</v>
      </c>
      <c r="W496" s="60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</row>
    <row r="497" spans="1:527" s="8" customFormat="1" ht="18" customHeight="1" thickBot="1" x14ac:dyDescent="0.3">
      <c r="A497" s="74" t="str">
        <f>Config!$B$15</f>
        <v>RED</v>
      </c>
      <c r="B497" s="75">
        <f>SUM(B498:B506)</f>
        <v>915</v>
      </c>
      <c r="C497" s="75">
        <f>SUM(C498:C506)</f>
        <v>915</v>
      </c>
      <c r="D497" s="75">
        <f>SUM(D498:D506)</f>
        <v>231</v>
      </c>
      <c r="E497" s="75">
        <f>Config!$C$9</f>
        <v>100</v>
      </c>
      <c r="F497" s="76"/>
      <c r="G497" s="75">
        <f t="shared" ref="G497:G500" si="147">IFERROR(ROUND(D497*100/B497,2),0)</f>
        <v>25.25</v>
      </c>
      <c r="H497" s="77">
        <f>IF(G497&lt;$E$3,G497,"")</f>
        <v>25.25</v>
      </c>
      <c r="I497" s="77" t="str">
        <f>IF(G497&gt;=$E$3,IF(G497&lt;$F$3,G497,""),"")</f>
        <v/>
      </c>
      <c r="J497" s="75" t="str">
        <f t="shared" ref="J497:J506" si="148">IF(G497&gt;=$F$3,G497,"")</f>
        <v/>
      </c>
      <c r="K497"/>
      <c r="L497"/>
      <c r="M497"/>
      <c r="N497"/>
      <c r="O497"/>
      <c r="P497"/>
      <c r="Q497"/>
      <c r="R497"/>
      <c r="S497"/>
      <c r="U497" s="58"/>
      <c r="V497" s="59"/>
      <c r="W497" s="60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</row>
    <row r="498" spans="1:527" s="8" customFormat="1" ht="18" customHeight="1" x14ac:dyDescent="0.25">
      <c r="A498" s="79" t="str">
        <f>Config!$B$16</f>
        <v>HOSP</v>
      </c>
      <c r="B498" s="80">
        <f>METAS!$AW$41</f>
        <v>0</v>
      </c>
      <c r="C498" s="80">
        <f>ROUNDUP((B498/12)*Config!$C$6,0)</f>
        <v>0</v>
      </c>
      <c r="D498" s="80">
        <f>ACUMULADO!$AV$44</f>
        <v>0</v>
      </c>
      <c r="E498" s="81">
        <f>E497</f>
        <v>100</v>
      </c>
      <c r="F498" s="81"/>
      <c r="G498" s="82">
        <f t="shared" si="147"/>
        <v>0</v>
      </c>
      <c r="H498" s="83">
        <f>IF(G498&lt;$E$3,G498,"")</f>
        <v>0</v>
      </c>
      <c r="I498" s="83" t="str">
        <f>IF(G498&gt;=$E$3,IF(G498&lt;$F$3,G498,""),"")</f>
        <v/>
      </c>
      <c r="J498" s="84" t="str">
        <f t="shared" si="148"/>
        <v/>
      </c>
      <c r="K498"/>
      <c r="L498"/>
      <c r="M498"/>
      <c r="N498"/>
      <c r="O498"/>
      <c r="P498"/>
      <c r="Q498"/>
      <c r="R498"/>
      <c r="S498"/>
      <c r="U498" s="58"/>
      <c r="V498" s="59"/>
      <c r="W498" s="60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</row>
    <row r="499" spans="1:527" s="8" customFormat="1" ht="18" customHeight="1" x14ac:dyDescent="0.25">
      <c r="A499" s="85" t="str">
        <f>Config!$B$17</f>
        <v>LLUI</v>
      </c>
      <c r="B499" s="80">
        <f>METAS!$AY$41</f>
        <v>170</v>
      </c>
      <c r="C499" s="61">
        <f>ROUNDUP((B499/12)*Config!$C$6,0)</f>
        <v>170</v>
      </c>
      <c r="D499" s="80">
        <f>ACUMULADO!$AX$44</f>
        <v>150</v>
      </c>
      <c r="E499" s="81">
        <f t="shared" ref="E499:E506" si="149">E498</f>
        <v>100</v>
      </c>
      <c r="F499" s="90"/>
      <c r="G499" s="86">
        <f t="shared" si="147"/>
        <v>88.24</v>
      </c>
      <c r="H499" s="83">
        <f t="shared" ref="H499:H506" si="150">IF(G499&lt;$E$3,G499,"")</f>
        <v>88.24</v>
      </c>
      <c r="I499" s="83" t="str">
        <f t="shared" ref="I499:I506" si="151">IF(G499&gt;=$E$3,IF(G499&lt;$F$3,G499,""),"")</f>
        <v/>
      </c>
      <c r="J499" s="88" t="str">
        <f t="shared" si="148"/>
        <v/>
      </c>
      <c r="K499"/>
      <c r="L499"/>
      <c r="M499"/>
      <c r="N499"/>
      <c r="O499"/>
      <c r="P499"/>
      <c r="Q499"/>
      <c r="R499"/>
      <c r="S499"/>
      <c r="U499" s="58"/>
      <c r="V499" s="59"/>
      <c r="W499" s="60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</row>
    <row r="500" spans="1:527" s="8" customFormat="1" ht="18" customHeight="1" x14ac:dyDescent="0.25">
      <c r="A500" s="85" t="str">
        <f>Config!$B$18</f>
        <v>JERI</v>
      </c>
      <c r="B500" s="80">
        <f>METAS!$AZ$41</f>
        <v>110</v>
      </c>
      <c r="C500" s="61">
        <f>ROUNDUP((B500/12)*Config!$C$6,0)</f>
        <v>110</v>
      </c>
      <c r="D500" s="80">
        <f>ACUMULADO!$AY$44</f>
        <v>0</v>
      </c>
      <c r="E500" s="81">
        <f t="shared" si="149"/>
        <v>100</v>
      </c>
      <c r="F500" s="90"/>
      <c r="G500" s="86">
        <f t="shared" si="147"/>
        <v>0</v>
      </c>
      <c r="H500" s="83">
        <f t="shared" si="150"/>
        <v>0</v>
      </c>
      <c r="I500" s="83" t="str">
        <f t="shared" si="151"/>
        <v/>
      </c>
      <c r="J500" s="88" t="str">
        <f t="shared" si="148"/>
        <v/>
      </c>
      <c r="K500"/>
      <c r="L500"/>
      <c r="M500"/>
      <c r="N500"/>
      <c r="O500"/>
      <c r="P500"/>
      <c r="Q500"/>
      <c r="R500"/>
      <c r="S500"/>
      <c r="U500" s="58"/>
      <c r="V500" s="59"/>
      <c r="W500" s="6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</row>
    <row r="501" spans="1:527" s="8" customFormat="1" ht="18" customHeight="1" x14ac:dyDescent="0.25">
      <c r="A501" s="85" t="str">
        <f>Config!$B$19</f>
        <v>YANT</v>
      </c>
      <c r="B501" s="80">
        <f>METAS!$BA$41</f>
        <v>80</v>
      </c>
      <c r="C501" s="61">
        <f>ROUNDUP((B501/12)*Config!$C$6,0)</f>
        <v>80</v>
      </c>
      <c r="D501" s="80">
        <f>ACUMULADO!$AZ$44</f>
        <v>0</v>
      </c>
      <c r="E501" s="81">
        <f t="shared" si="149"/>
        <v>100</v>
      </c>
      <c r="F501" s="90"/>
      <c r="G501" s="86">
        <f>IFERROR(ROUND(D501*100/B501,2),0)</f>
        <v>0</v>
      </c>
      <c r="H501" s="83">
        <f t="shared" si="150"/>
        <v>0</v>
      </c>
      <c r="I501" s="83" t="str">
        <f t="shared" si="151"/>
        <v/>
      </c>
      <c r="J501" s="88" t="str">
        <f t="shared" si="148"/>
        <v/>
      </c>
      <c r="K501"/>
      <c r="L501"/>
      <c r="M501"/>
      <c r="N501"/>
      <c r="O501"/>
      <c r="P501"/>
      <c r="Q501"/>
      <c r="R501"/>
      <c r="S501"/>
      <c r="U501" s="58"/>
      <c r="V501" s="59"/>
      <c r="W501" s="60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</row>
    <row r="502" spans="1:527" s="8" customFormat="1" ht="18" customHeight="1" x14ac:dyDescent="0.25">
      <c r="A502" s="85" t="str">
        <f>Config!$B$20</f>
        <v>SORI</v>
      </c>
      <c r="B502" s="80">
        <f>METAS!$BB$41</f>
        <v>180</v>
      </c>
      <c r="C502" s="61">
        <f>ROUNDUP((B502/12)*Config!$C$6,0)</f>
        <v>180</v>
      </c>
      <c r="D502" s="80">
        <f>ACUMULADO!$BA$44</f>
        <v>0</v>
      </c>
      <c r="E502" s="81">
        <f t="shared" si="149"/>
        <v>100</v>
      </c>
      <c r="F502" s="90"/>
      <c r="G502" s="86">
        <f t="shared" ref="G502" si="152">IFERROR(ROUND(D502*100/B502,2),0)</f>
        <v>0</v>
      </c>
      <c r="H502" s="83">
        <f t="shared" si="150"/>
        <v>0</v>
      </c>
      <c r="I502" s="83" t="str">
        <f t="shared" si="151"/>
        <v/>
      </c>
      <c r="J502" s="88" t="str">
        <f t="shared" si="148"/>
        <v/>
      </c>
      <c r="K502"/>
      <c r="L502"/>
      <c r="M502"/>
      <c r="N502"/>
      <c r="O502"/>
      <c r="P502"/>
      <c r="Q502"/>
      <c r="R502"/>
      <c r="S502"/>
      <c r="U502" s="58"/>
      <c r="V502" s="59"/>
      <c r="W502" s="60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</row>
    <row r="503" spans="1:527" s="8" customFormat="1" ht="18" customHeight="1" x14ac:dyDescent="0.25">
      <c r="A503" s="85" t="str">
        <f>Config!$B$21</f>
        <v>JEPE</v>
      </c>
      <c r="B503" s="80">
        <f>METAS!$BC$41</f>
        <v>145</v>
      </c>
      <c r="C503" s="61">
        <f>ROUNDUP((B503/12)*Config!$C$6,0)</f>
        <v>145</v>
      </c>
      <c r="D503" s="80">
        <f>ACUMULADO!$BB$44</f>
        <v>1</v>
      </c>
      <c r="E503" s="81">
        <f t="shared" si="149"/>
        <v>100</v>
      </c>
      <c r="F503" s="90"/>
      <c r="G503" s="86">
        <f>IFERROR(ROUND(D503*100/B503,2),0)</f>
        <v>0.69</v>
      </c>
      <c r="H503" s="83">
        <f t="shared" si="150"/>
        <v>0.69</v>
      </c>
      <c r="I503" s="83" t="str">
        <f t="shared" si="151"/>
        <v/>
      </c>
      <c r="J503" s="88" t="str">
        <f t="shared" si="148"/>
        <v/>
      </c>
      <c r="K503"/>
      <c r="L503"/>
      <c r="M503"/>
      <c r="N503"/>
      <c r="O503"/>
      <c r="P503"/>
      <c r="Q503"/>
      <c r="R503"/>
      <c r="S503"/>
      <c r="U503" s="58"/>
      <c r="V503" s="59"/>
      <c r="W503" s="60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</row>
    <row r="504" spans="1:527" s="8" customFormat="1" ht="18" customHeight="1" x14ac:dyDescent="0.25">
      <c r="A504" s="85" t="str">
        <f>Config!$B$22</f>
        <v>ROQU</v>
      </c>
      <c r="B504" s="80">
        <f>METAS!$BD$41</f>
        <v>70</v>
      </c>
      <c r="C504" s="61">
        <f>ROUNDUP((B504/12)*Config!$C$6,0)</f>
        <v>70</v>
      </c>
      <c r="D504" s="80">
        <f>ACUMULADO!$BC$44</f>
        <v>0</v>
      </c>
      <c r="E504" s="81">
        <f t="shared" si="149"/>
        <v>100</v>
      </c>
      <c r="F504" s="90"/>
      <c r="G504" s="86">
        <f>IFERROR(ROUND(D504*100/B504,2),0)</f>
        <v>0</v>
      </c>
      <c r="H504" s="83">
        <f t="shared" si="150"/>
        <v>0</v>
      </c>
      <c r="I504" s="83" t="str">
        <f t="shared" si="151"/>
        <v/>
      </c>
      <c r="J504" s="88" t="str">
        <f t="shared" si="148"/>
        <v/>
      </c>
      <c r="K504"/>
      <c r="L504"/>
      <c r="M504"/>
      <c r="N504"/>
      <c r="O504"/>
      <c r="P504"/>
      <c r="Q504"/>
      <c r="R504"/>
      <c r="S504"/>
      <c r="U504" s="58"/>
      <c r="V504" s="9"/>
      <c r="W504" s="60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</row>
    <row r="505" spans="1:527" s="8" customFormat="1" ht="18" customHeight="1" x14ac:dyDescent="0.25">
      <c r="A505" s="85" t="str">
        <f>Config!$B$23</f>
        <v>CALZ</v>
      </c>
      <c r="B505" s="80">
        <f>METAS!$BE$41</f>
        <v>80</v>
      </c>
      <c r="C505" s="61">
        <f>ROUNDUP((B505/12)*Config!$C$6,0)</f>
        <v>80</v>
      </c>
      <c r="D505" s="80">
        <f>ACUMULADO!$BD$44</f>
        <v>80</v>
      </c>
      <c r="E505" s="81">
        <f t="shared" si="149"/>
        <v>100</v>
      </c>
      <c r="F505" s="90"/>
      <c r="G505" s="86">
        <f t="shared" ref="G505:G506" si="153">IFERROR(ROUND(D505*100/B505,2),0)</f>
        <v>100</v>
      </c>
      <c r="H505" s="83" t="str">
        <f t="shared" si="150"/>
        <v/>
      </c>
      <c r="I505" s="83" t="str">
        <f t="shared" si="151"/>
        <v/>
      </c>
      <c r="J505" s="88">
        <f t="shared" si="148"/>
        <v>100</v>
      </c>
      <c r="K505"/>
      <c r="L505"/>
      <c r="M505"/>
      <c r="N505"/>
      <c r="O505"/>
      <c r="P505"/>
      <c r="Q505"/>
      <c r="R505"/>
      <c r="S505"/>
      <c r="U505" s="58"/>
      <c r="V505" s="9"/>
      <c r="W505" s="60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</row>
    <row r="506" spans="1:527" s="8" customFormat="1" ht="18" customHeight="1" x14ac:dyDescent="0.25">
      <c r="A506" s="85" t="str">
        <f>Config!$B$24</f>
        <v>PUEB</v>
      </c>
      <c r="B506" s="80">
        <f>METAS!$BF$41</f>
        <v>80</v>
      </c>
      <c r="C506" s="61">
        <f>ROUNDUP((B506/12)*Config!$C$6,0)</f>
        <v>80</v>
      </c>
      <c r="D506" s="80">
        <f>ACUMULADO!$BE$44</f>
        <v>0</v>
      </c>
      <c r="E506" s="81">
        <f t="shared" si="149"/>
        <v>100</v>
      </c>
      <c r="F506" s="90"/>
      <c r="G506" s="86">
        <f t="shared" si="153"/>
        <v>0</v>
      </c>
      <c r="H506" s="83">
        <f t="shared" si="150"/>
        <v>0</v>
      </c>
      <c r="I506" s="83" t="str">
        <f t="shared" si="151"/>
        <v/>
      </c>
      <c r="J506" s="88" t="str">
        <f t="shared" si="148"/>
        <v/>
      </c>
      <c r="K506"/>
      <c r="L506"/>
      <c r="M506"/>
      <c r="N506"/>
      <c r="O506"/>
      <c r="P506"/>
      <c r="Q506"/>
      <c r="R506"/>
      <c r="S506"/>
      <c r="U506" s="58"/>
      <c r="V506" s="78"/>
      <c r="W506" s="60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</row>
    <row r="507" spans="1:527" s="8" customFormat="1" ht="18" customHeight="1" x14ac:dyDescent="0.25">
      <c r="A507" s="91"/>
      <c r="B507" s="65"/>
      <c r="C507" s="63"/>
      <c r="D507" s="63"/>
      <c r="E507" s="65"/>
      <c r="F507" s="65"/>
      <c r="G507" s="65"/>
      <c r="H507" s="65"/>
      <c r="I507" s="65"/>
      <c r="J507" s="65"/>
      <c r="K507"/>
      <c r="L507"/>
      <c r="M507"/>
      <c r="N507"/>
      <c r="O507"/>
      <c r="P507"/>
      <c r="Q507"/>
      <c r="R507"/>
      <c r="S507"/>
      <c r="U507" s="58"/>
      <c r="V507" s="78"/>
      <c r="W507" s="60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</row>
    <row r="508" spans="1:527" s="8" customFormat="1" ht="18" customHeight="1" x14ac:dyDescent="0.25">
      <c r="A508" s="91"/>
      <c r="B508" s="65"/>
      <c r="C508" s="63"/>
      <c r="D508" s="63"/>
      <c r="E508" s="65"/>
      <c r="F508" s="65"/>
      <c r="G508" s="65"/>
      <c r="H508" s="65"/>
      <c r="I508" s="65"/>
      <c r="J508" s="65"/>
      <c r="K508"/>
      <c r="L508"/>
      <c r="M508"/>
      <c r="N508"/>
      <c r="O508"/>
      <c r="P508"/>
      <c r="Q508"/>
      <c r="R508"/>
      <c r="S508"/>
      <c r="U508" s="58"/>
      <c r="V508" s="78"/>
      <c r="W508" s="60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</row>
    <row r="509" spans="1:527" s="8" customFormat="1" ht="18" customHeight="1" x14ac:dyDescent="0.25">
      <c r="A509" s="91"/>
      <c r="B509" s="65"/>
      <c r="C509" s="63"/>
      <c r="D509" s="63"/>
      <c r="E509" s="65"/>
      <c r="F509" s="65"/>
      <c r="G509" s="65"/>
      <c r="H509" s="65"/>
      <c r="I509" s="65"/>
      <c r="J509" s="65"/>
      <c r="K509"/>
      <c r="L509"/>
      <c r="M509"/>
      <c r="N509"/>
      <c r="O509"/>
      <c r="P509"/>
      <c r="Q509"/>
      <c r="R509"/>
      <c r="S509"/>
      <c r="U509" s="58"/>
      <c r="V509" s="78"/>
      <c r="W509" s="60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</row>
    <row r="510" spans="1:527" s="8" customFormat="1" ht="18" customHeight="1" x14ac:dyDescent="0.25">
      <c r="A510" s="91"/>
      <c r="B510" s="65"/>
      <c r="C510" s="63"/>
      <c r="D510" s="63"/>
      <c r="E510" s="65"/>
      <c r="F510" s="65"/>
      <c r="G510" s="65"/>
      <c r="H510" s="65"/>
      <c r="I510" s="65"/>
      <c r="J510" s="65"/>
      <c r="K510"/>
      <c r="L510"/>
      <c r="M510"/>
      <c r="N510"/>
      <c r="O510"/>
      <c r="P510"/>
      <c r="Q510"/>
      <c r="R510"/>
      <c r="S510"/>
      <c r="U510" s="58"/>
      <c r="V510" s="78"/>
      <c r="W510" s="6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</row>
    <row r="511" spans="1:527" s="8" customFormat="1" ht="18" customHeight="1" x14ac:dyDescent="0.25">
      <c r="A511" s="91"/>
      <c r="B511" s="65"/>
      <c r="C511" s="63"/>
      <c r="D511" s="65"/>
      <c r="E511" s="65"/>
      <c r="F511" s="65"/>
      <c r="G511" s="65"/>
      <c r="H511" s="65"/>
      <c r="I511" s="65"/>
      <c r="J511" s="65"/>
      <c r="K511"/>
      <c r="L511"/>
      <c r="M511"/>
      <c r="N511"/>
      <c r="O511"/>
      <c r="P511"/>
      <c r="Q511"/>
      <c r="R511"/>
      <c r="S511"/>
      <c r="U511" s="58"/>
      <c r="V511" s="78"/>
      <c r="W511" s="60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</row>
    <row r="512" spans="1:527" s="8" customFormat="1" ht="18" customHeight="1" x14ac:dyDescent="0.25">
      <c r="A512" s="91"/>
      <c r="B512" s="65"/>
      <c r="C512" s="63"/>
      <c r="D512" s="65"/>
      <c r="E512" s="65"/>
      <c r="F512" s="65"/>
      <c r="G512" s="65"/>
      <c r="H512" s="65"/>
      <c r="I512" s="65"/>
      <c r="J512" s="65"/>
      <c r="K512"/>
      <c r="L512"/>
      <c r="M512"/>
      <c r="N512"/>
      <c r="O512"/>
      <c r="P512"/>
      <c r="Q512"/>
      <c r="R512"/>
      <c r="S512"/>
      <c r="U512" s="58"/>
      <c r="V512" s="78"/>
      <c r="W512" s="60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</row>
    <row r="513" spans="1:527" s="8" customFormat="1" ht="18" customHeight="1" x14ac:dyDescent="0.25">
      <c r="A513" s="91"/>
      <c r="B513" s="65"/>
      <c r="C513" s="63"/>
      <c r="D513" s="65"/>
      <c r="E513" s="65"/>
      <c r="F513" s="65"/>
      <c r="G513" s="65"/>
      <c r="H513" s="65"/>
      <c r="I513" s="65"/>
      <c r="J513" s="65"/>
      <c r="K513"/>
      <c r="L513"/>
      <c r="M513"/>
      <c r="N513"/>
      <c r="O513"/>
      <c r="P513"/>
      <c r="Q513"/>
      <c r="R513"/>
      <c r="S513"/>
      <c r="U513" s="58"/>
      <c r="V513" s="78"/>
      <c r="W513" s="60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</row>
    <row r="514" spans="1:527" x14ac:dyDescent="0.25">
      <c r="H514" s="371"/>
      <c r="I514" s="371"/>
      <c r="J514" s="371"/>
    </row>
    <row r="515" spans="1:527" x14ac:dyDescent="0.25">
      <c r="B515" s="65"/>
      <c r="H515" s="372"/>
      <c r="I515" s="372"/>
      <c r="J515" s="372"/>
    </row>
    <row r="516" spans="1:527" s="8" customFormat="1" ht="18" customHeight="1" x14ac:dyDescent="0.25">
      <c r="A516" s="4"/>
      <c r="B516" s="96"/>
      <c r="C516" s="95"/>
      <c r="D516" s="96"/>
      <c r="E516" s="96"/>
      <c r="F516" s="97"/>
      <c r="G516" s="65"/>
      <c r="H516" s="372"/>
      <c r="I516" s="372"/>
      <c r="J516" s="372"/>
      <c r="K516"/>
      <c r="L516"/>
      <c r="M516"/>
      <c r="N516"/>
      <c r="O516"/>
      <c r="P516"/>
      <c r="Q516"/>
      <c r="R516"/>
      <c r="S516"/>
      <c r="U516" s="58"/>
      <c r="V516" s="78"/>
      <c r="W516" s="60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</row>
    <row r="517" spans="1:527" s="8" customFormat="1" ht="18" customHeight="1" x14ac:dyDescent="0.25">
      <c r="A517" s="66" t="str">
        <f>METAS!B42</f>
        <v>FUNCIONARIOS MUNICIPALES SENSIBILIZADOS PARA LA PROMOCIÓN DE PRACTICAS Y ENTORNOS SALUDABLES PARA LA PREVENCIÓN DEL CÁNCER</v>
      </c>
      <c r="B517" s="96"/>
      <c r="C517" s="95"/>
      <c r="D517" s="96"/>
      <c r="E517" s="96"/>
      <c r="F517" s="97"/>
      <c r="G517" s="65"/>
      <c r="H517" s="65"/>
      <c r="I517" s="65"/>
      <c r="J517" s="65"/>
      <c r="K517" t="s">
        <v>543</v>
      </c>
      <c r="L517"/>
      <c r="M517"/>
      <c r="N517"/>
      <c r="O517"/>
      <c r="P517"/>
      <c r="Q517"/>
      <c r="R517"/>
      <c r="S517"/>
      <c r="U517" s="58"/>
      <c r="V517" s="59" t="str">
        <f>A517</f>
        <v>FUNCIONARIOS MUNICIPALES SENSIBILIZADOS PARA LA PROMOCIÓN DE PRACTICAS Y ENTORNOS SALUDABLES PARA LA PREVENCIÓN DEL CÁNCER</v>
      </c>
      <c r="W517" s="60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</row>
    <row r="518" spans="1:527" s="8" customFormat="1" ht="48" customHeight="1" x14ac:dyDescent="0.25">
      <c r="A518" s="68" t="s">
        <v>2</v>
      </c>
      <c r="B518" s="69" t="s">
        <v>87</v>
      </c>
      <c r="C518" s="70" t="s">
        <v>69</v>
      </c>
      <c r="D518" s="69" t="s">
        <v>661</v>
      </c>
      <c r="E518" s="69" t="s">
        <v>1</v>
      </c>
      <c r="F518" s="71"/>
      <c r="G518" s="72" t="s">
        <v>9</v>
      </c>
      <c r="H518" s="73" t="str">
        <f>"DEFICIENTE &lt; "&amp;$E$3</f>
        <v>DEFICIENTE &lt; 90</v>
      </c>
      <c r="I518" s="73" t="str">
        <f>"PROCESO &gt; "&amp;$E$3&amp;"  -  &lt; "&amp;$F$3</f>
        <v>PROCESO &gt; 90  -  &lt; 100</v>
      </c>
      <c r="J518" s="73" t="str">
        <f>"OPTIMO &gt;= "&amp;$F$3</f>
        <v>OPTIMO &gt;= 100</v>
      </c>
      <c r="K518"/>
      <c r="L518"/>
      <c r="M518"/>
      <c r="N518"/>
      <c r="O518"/>
      <c r="P518"/>
      <c r="Q518"/>
      <c r="R518"/>
      <c r="S518"/>
      <c r="U518" s="58"/>
      <c r="V518" s="89" t="str">
        <f>$V$1&amp;"  "&amp;V517&amp;"  "&amp;$V$3&amp;"  "&amp;$V$2</f>
        <v>RED. MOYOBAMBA:  FUNCIONARIOS MUNICIPALES SENSIBILIZADOS PARA LA PROMOCIÓN DE PRACTICAS Y ENTORNOS SALUDABLES PARA LA PREVENCIÓN DEL CÁNCER  - POR MICROREDES :   ENERO - DICIEMBRE 2024</v>
      </c>
      <c r="W518" s="60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</row>
    <row r="519" spans="1:527" s="8" customFormat="1" ht="18" customHeight="1" thickBot="1" x14ac:dyDescent="0.3">
      <c r="A519" s="74" t="str">
        <f>Config!$B$15</f>
        <v>RED</v>
      </c>
      <c r="B519" s="75">
        <f>SUM(B520:B528)</f>
        <v>26</v>
      </c>
      <c r="C519" s="75">
        <f>SUM(C520:C528)</f>
        <v>26</v>
      </c>
      <c r="D519" s="75">
        <f>SUM(D520:D528)</f>
        <v>63</v>
      </c>
      <c r="E519" s="75">
        <f>Config!$C$9</f>
        <v>100</v>
      </c>
      <c r="F519" s="76"/>
      <c r="G519" s="75">
        <f t="shared" ref="G519:G522" si="154">IFERROR(ROUND(D519*100/B519,2),0)</f>
        <v>242.31</v>
      </c>
      <c r="H519" s="77" t="str">
        <f>IF(G519&lt;$E$3,G519,"")</f>
        <v/>
      </c>
      <c r="I519" s="77" t="str">
        <f>IF(G519&gt;=$E$3,IF(G519&lt;$F$3,G519,""),"")</f>
        <v/>
      </c>
      <c r="J519" s="75">
        <f t="shared" ref="J519:J528" si="155">IF(G519&gt;=$F$3,G519,"")</f>
        <v>242.31</v>
      </c>
      <c r="K519"/>
      <c r="L519"/>
      <c r="M519"/>
      <c r="N519"/>
      <c r="O519"/>
      <c r="P519"/>
      <c r="Q519"/>
      <c r="R519"/>
      <c r="S519"/>
      <c r="U519" s="58"/>
      <c r="V519" s="59"/>
      <c r="W519" s="60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</row>
    <row r="520" spans="1:527" s="8" customFormat="1" ht="18" customHeight="1" x14ac:dyDescent="0.25">
      <c r="A520" s="79" t="str">
        <f>Config!$B$16</f>
        <v>HOSP</v>
      </c>
      <c r="B520" s="80">
        <f>METAS!$AW$42</f>
        <v>0</v>
      </c>
      <c r="C520" s="80">
        <f>ROUNDUP((B520/12)*Config!$C$6,0)</f>
        <v>0</v>
      </c>
      <c r="D520" s="80">
        <f>ACUMULADO!$AV$45</f>
        <v>0</v>
      </c>
      <c r="E520" s="81">
        <f>E519</f>
        <v>100</v>
      </c>
      <c r="F520" s="81"/>
      <c r="G520" s="82">
        <f t="shared" si="154"/>
        <v>0</v>
      </c>
      <c r="H520" s="83">
        <f>IF(G520&lt;$E$3,G520,"")</f>
        <v>0</v>
      </c>
      <c r="I520" s="83" t="str">
        <f>IF(G520&gt;=$E$3,IF(G520&lt;$F$3,G520,""),"")</f>
        <v/>
      </c>
      <c r="J520" s="84" t="str">
        <f t="shared" si="155"/>
        <v/>
      </c>
      <c r="K520"/>
      <c r="L520"/>
      <c r="M520"/>
      <c r="N520"/>
      <c r="O520"/>
      <c r="P520"/>
      <c r="Q520"/>
      <c r="R520"/>
      <c r="S520"/>
      <c r="U520" s="58"/>
      <c r="V520" s="59"/>
      <c r="W520" s="6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</row>
    <row r="521" spans="1:527" s="8" customFormat="1" ht="18" customHeight="1" x14ac:dyDescent="0.25">
      <c r="A521" s="85" t="str">
        <f>Config!$B$17</f>
        <v>LLUI</v>
      </c>
      <c r="B521" s="80">
        <f>METAS!$AY$42</f>
        <v>10</v>
      </c>
      <c r="C521" s="61">
        <f>ROUNDUP((B521/12)*Config!$C$6,0)</f>
        <v>10</v>
      </c>
      <c r="D521" s="80">
        <f>ACUMULADO!$AX$45</f>
        <v>10</v>
      </c>
      <c r="E521" s="81">
        <f t="shared" ref="E521:E528" si="156">E520</f>
        <v>100</v>
      </c>
      <c r="F521" s="90"/>
      <c r="G521" s="86">
        <f t="shared" si="154"/>
        <v>100</v>
      </c>
      <c r="H521" s="83" t="str">
        <f t="shared" ref="H521:H528" si="157">IF(G521&lt;$E$3,G521,"")</f>
        <v/>
      </c>
      <c r="I521" s="83" t="str">
        <f t="shared" ref="I521:I528" si="158">IF(G521&gt;=$E$3,IF(G521&lt;$F$3,G521,""),"")</f>
        <v/>
      </c>
      <c r="J521" s="88">
        <f t="shared" si="155"/>
        <v>100</v>
      </c>
      <c r="K521"/>
      <c r="L521"/>
      <c r="M521"/>
      <c r="N521"/>
      <c r="O521"/>
      <c r="P521"/>
      <c r="Q521"/>
      <c r="R521"/>
      <c r="S521"/>
      <c r="U521" s="58"/>
      <c r="V521" s="59"/>
      <c r="W521" s="60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</row>
    <row r="522" spans="1:527" s="8" customFormat="1" ht="18" customHeight="1" x14ac:dyDescent="0.25">
      <c r="A522" s="85" t="str">
        <f>Config!$B$18</f>
        <v>JERI</v>
      </c>
      <c r="B522" s="80">
        <f>METAS!$AZ$42</f>
        <v>0</v>
      </c>
      <c r="C522" s="61">
        <f>ROUNDUP((B522/12)*Config!$C$6,0)</f>
        <v>0</v>
      </c>
      <c r="D522" s="80">
        <f>ACUMULADO!$AY$45</f>
        <v>0</v>
      </c>
      <c r="E522" s="81">
        <f t="shared" si="156"/>
        <v>100</v>
      </c>
      <c r="F522" s="90"/>
      <c r="G522" s="86">
        <f t="shared" si="154"/>
        <v>0</v>
      </c>
      <c r="H522" s="83">
        <f t="shared" si="157"/>
        <v>0</v>
      </c>
      <c r="I522" s="83" t="str">
        <f t="shared" si="158"/>
        <v/>
      </c>
      <c r="J522" s="88" t="str">
        <f t="shared" si="155"/>
        <v/>
      </c>
      <c r="K522"/>
      <c r="L522"/>
      <c r="M522"/>
      <c r="N522"/>
      <c r="O522"/>
      <c r="P522"/>
      <c r="Q522"/>
      <c r="R522"/>
      <c r="S522"/>
      <c r="U522" s="58"/>
      <c r="V522" s="59"/>
      <c r="W522" s="60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</row>
    <row r="523" spans="1:527" s="8" customFormat="1" ht="18" customHeight="1" x14ac:dyDescent="0.25">
      <c r="A523" s="85" t="str">
        <f>Config!$B$19</f>
        <v>YANT</v>
      </c>
      <c r="B523" s="80">
        <f>METAS!$BA$42</f>
        <v>0</v>
      </c>
      <c r="C523" s="61">
        <f>ROUNDUP((B523/12)*Config!$C$6,0)</f>
        <v>0</v>
      </c>
      <c r="D523" s="80">
        <f>ACUMULADO!$AZ$45</f>
        <v>27</v>
      </c>
      <c r="E523" s="81">
        <f t="shared" si="156"/>
        <v>100</v>
      </c>
      <c r="F523" s="90"/>
      <c r="G523" s="86">
        <f>IFERROR(ROUND(D523*100/B523,2),0)</f>
        <v>0</v>
      </c>
      <c r="H523" s="83">
        <f t="shared" si="157"/>
        <v>0</v>
      </c>
      <c r="I523" s="83" t="str">
        <f t="shared" si="158"/>
        <v/>
      </c>
      <c r="J523" s="88" t="str">
        <f t="shared" si="155"/>
        <v/>
      </c>
      <c r="K523"/>
      <c r="L523"/>
      <c r="M523"/>
      <c r="N523"/>
      <c r="O523"/>
      <c r="P523"/>
      <c r="Q523"/>
      <c r="R523"/>
      <c r="S523"/>
      <c r="U523" s="58"/>
      <c r="V523" s="59"/>
      <c r="W523" s="60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</row>
    <row r="524" spans="1:527" s="8" customFormat="1" ht="18" customHeight="1" x14ac:dyDescent="0.25">
      <c r="A524" s="85" t="str">
        <f>Config!$B$20</f>
        <v>SORI</v>
      </c>
      <c r="B524" s="80">
        <f>METAS!$BB$42</f>
        <v>10</v>
      </c>
      <c r="C524" s="61">
        <f>ROUNDUP((B524/12)*Config!$C$6,0)</f>
        <v>10</v>
      </c>
      <c r="D524" s="80">
        <f>ACUMULADO!$BA$45</f>
        <v>0</v>
      </c>
      <c r="E524" s="81">
        <f t="shared" si="156"/>
        <v>100</v>
      </c>
      <c r="F524" s="90"/>
      <c r="G524" s="86">
        <f>IFERROR(ROUND(D524*100/B524,2),0)</f>
        <v>0</v>
      </c>
      <c r="H524" s="83">
        <f t="shared" si="157"/>
        <v>0</v>
      </c>
      <c r="I524" s="83" t="str">
        <f t="shared" si="158"/>
        <v/>
      </c>
      <c r="J524" s="88" t="str">
        <f t="shared" si="155"/>
        <v/>
      </c>
      <c r="K524"/>
      <c r="L524"/>
      <c r="M524"/>
      <c r="N524"/>
      <c r="O524"/>
      <c r="P524"/>
      <c r="Q524"/>
      <c r="R524"/>
      <c r="S524"/>
      <c r="U524" s="58"/>
      <c r="V524" s="59"/>
      <c r="W524" s="60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</row>
    <row r="525" spans="1:527" s="8" customFormat="1" ht="18" customHeight="1" x14ac:dyDescent="0.25">
      <c r="A525" s="85" t="str">
        <f>Config!$B$21</f>
        <v>JEPE</v>
      </c>
      <c r="B525" s="80">
        <f>METAS!$BC$42</f>
        <v>2</v>
      </c>
      <c r="C525" s="61">
        <f>ROUNDUP((B525/12)*Config!$C$6,0)</f>
        <v>2</v>
      </c>
      <c r="D525" s="80">
        <f>ACUMULADO!$BB$45</f>
        <v>20</v>
      </c>
      <c r="E525" s="81">
        <f t="shared" si="156"/>
        <v>100</v>
      </c>
      <c r="F525" s="90"/>
      <c r="G525" s="86">
        <f>IFERROR(ROUND(D525*100/B525,2),0)</f>
        <v>1000</v>
      </c>
      <c r="H525" s="83" t="str">
        <f t="shared" si="157"/>
        <v/>
      </c>
      <c r="I525" s="83" t="str">
        <f t="shared" si="158"/>
        <v/>
      </c>
      <c r="J525" s="88">
        <f t="shared" si="155"/>
        <v>1000</v>
      </c>
      <c r="K525"/>
      <c r="L525"/>
      <c r="M525"/>
      <c r="N525"/>
      <c r="O525"/>
      <c r="P525"/>
      <c r="Q525"/>
      <c r="R525"/>
      <c r="S525"/>
      <c r="U525" s="58"/>
      <c r="V525" s="59"/>
      <c r="W525" s="60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</row>
    <row r="526" spans="1:527" s="8" customFormat="1" ht="18" customHeight="1" x14ac:dyDescent="0.25">
      <c r="A526" s="85" t="str">
        <f>Config!$B$22</f>
        <v>ROQU</v>
      </c>
      <c r="B526" s="80">
        <f>METAS!$BD$42</f>
        <v>2</v>
      </c>
      <c r="C526" s="61">
        <f>ROUNDUP((B526/12)*Config!$C$6,0)</f>
        <v>2</v>
      </c>
      <c r="D526" s="80">
        <f>ACUMULADO!$BC$45</f>
        <v>4</v>
      </c>
      <c r="E526" s="81">
        <f t="shared" si="156"/>
        <v>100</v>
      </c>
      <c r="F526" s="90"/>
      <c r="G526" s="86">
        <f>IFERROR(ROUND(D526*100/B526,2),0)</f>
        <v>200</v>
      </c>
      <c r="H526" s="83" t="str">
        <f t="shared" si="157"/>
        <v/>
      </c>
      <c r="I526" s="83" t="str">
        <f t="shared" si="158"/>
        <v/>
      </c>
      <c r="J526" s="88">
        <f t="shared" si="155"/>
        <v>200</v>
      </c>
      <c r="K526"/>
      <c r="L526"/>
      <c r="M526"/>
      <c r="N526"/>
      <c r="O526"/>
      <c r="P526"/>
      <c r="Q526"/>
      <c r="R526"/>
      <c r="S526"/>
      <c r="U526" s="58"/>
      <c r="V526" s="9"/>
      <c r="W526" s="60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</row>
    <row r="527" spans="1:527" s="8" customFormat="1" ht="18" customHeight="1" x14ac:dyDescent="0.25">
      <c r="A527" s="85" t="str">
        <f>Config!$B$23</f>
        <v>CALZ</v>
      </c>
      <c r="B527" s="80">
        <f>METAS!$BE$42</f>
        <v>2</v>
      </c>
      <c r="C527" s="61">
        <f>ROUNDUP((B527/12)*Config!$C$6,0)</f>
        <v>2</v>
      </c>
      <c r="D527" s="80">
        <f>ACUMULADO!$BD$45</f>
        <v>2</v>
      </c>
      <c r="E527" s="81">
        <f t="shared" si="156"/>
        <v>100</v>
      </c>
      <c r="F527" s="90"/>
      <c r="G527" s="86">
        <f t="shared" ref="G527:G528" si="159">IFERROR(ROUND(D527*100/B527,2),0)</f>
        <v>100</v>
      </c>
      <c r="H527" s="83" t="str">
        <f t="shared" si="157"/>
        <v/>
      </c>
      <c r="I527" s="83" t="str">
        <f t="shared" si="158"/>
        <v/>
      </c>
      <c r="J527" s="88">
        <f t="shared" si="155"/>
        <v>100</v>
      </c>
      <c r="K527"/>
      <c r="L527"/>
      <c r="M527"/>
      <c r="N527"/>
      <c r="O527"/>
      <c r="P527"/>
      <c r="Q527"/>
      <c r="R527"/>
      <c r="S527"/>
      <c r="U527" s="58"/>
      <c r="V527" s="9"/>
      <c r="W527" s="60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</row>
    <row r="528" spans="1:527" s="8" customFormat="1" ht="18" customHeight="1" x14ac:dyDescent="0.25">
      <c r="A528" s="85" t="str">
        <f>Config!$B$24</f>
        <v>PUEB</v>
      </c>
      <c r="B528" s="80">
        <f>METAS!$BF$42</f>
        <v>0</v>
      </c>
      <c r="C528" s="61">
        <f>ROUNDUP((B528/12)*Config!$C$6,0)</f>
        <v>0</v>
      </c>
      <c r="D528" s="80">
        <f>ACUMULADO!$BE$45</f>
        <v>0</v>
      </c>
      <c r="E528" s="81">
        <f t="shared" si="156"/>
        <v>100</v>
      </c>
      <c r="F528" s="90"/>
      <c r="G528" s="86">
        <f t="shared" si="159"/>
        <v>0</v>
      </c>
      <c r="H528" s="83">
        <f t="shared" si="157"/>
        <v>0</v>
      </c>
      <c r="I528" s="83" t="str">
        <f t="shared" si="158"/>
        <v/>
      </c>
      <c r="J528" s="88" t="str">
        <f t="shared" si="155"/>
        <v/>
      </c>
      <c r="K528"/>
      <c r="L528"/>
      <c r="M528"/>
      <c r="N528"/>
      <c r="O528"/>
      <c r="P528"/>
      <c r="Q528"/>
      <c r="R528"/>
      <c r="S528"/>
      <c r="U528" s="58"/>
      <c r="V528" s="78"/>
      <c r="W528" s="60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</row>
    <row r="529" spans="1:527" s="8" customFormat="1" ht="18" customHeight="1" x14ac:dyDescent="0.25">
      <c r="A529" s="91"/>
      <c r="B529" s="65"/>
      <c r="C529" s="63"/>
      <c r="D529" s="63"/>
      <c r="E529" s="65"/>
      <c r="F529" s="65"/>
      <c r="G529" s="65"/>
      <c r="H529" s="65"/>
      <c r="I529" s="65"/>
      <c r="J529" s="65"/>
      <c r="K529"/>
      <c r="L529"/>
      <c r="M529"/>
      <c r="N529"/>
      <c r="O529"/>
      <c r="P529"/>
      <c r="Q529"/>
      <c r="R529"/>
      <c r="S529"/>
      <c r="U529" s="58"/>
      <c r="V529" s="78"/>
      <c r="W529" s="60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</row>
    <row r="530" spans="1:527" s="8" customFormat="1" ht="18" customHeight="1" x14ac:dyDescent="0.25">
      <c r="A530" s="91"/>
      <c r="B530" s="65"/>
      <c r="C530" s="63"/>
      <c r="D530" s="63"/>
      <c r="E530" s="65"/>
      <c r="F530" s="65"/>
      <c r="G530" s="65"/>
      <c r="H530" s="65"/>
      <c r="I530" s="65"/>
      <c r="J530" s="65"/>
      <c r="K530"/>
      <c r="L530"/>
      <c r="M530"/>
      <c r="N530"/>
      <c r="O530"/>
      <c r="P530"/>
      <c r="Q530"/>
      <c r="R530"/>
      <c r="S530"/>
      <c r="U530" s="58"/>
      <c r="V530" s="78"/>
      <c r="W530" s="6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</row>
    <row r="531" spans="1:527" s="8" customFormat="1" ht="18" customHeight="1" x14ac:dyDescent="0.25">
      <c r="A531" s="91"/>
      <c r="B531" s="65"/>
      <c r="C531" s="63"/>
      <c r="D531" s="63"/>
      <c r="E531" s="65"/>
      <c r="F531" s="65"/>
      <c r="G531" s="65"/>
      <c r="H531" s="65"/>
      <c r="I531" s="65"/>
      <c r="J531" s="65"/>
      <c r="K531"/>
      <c r="L531"/>
      <c r="M531"/>
      <c r="N531"/>
      <c r="O531"/>
      <c r="P531"/>
      <c r="Q531"/>
      <c r="R531"/>
      <c r="S531"/>
      <c r="U531" s="58"/>
      <c r="V531" s="78"/>
      <c r="W531" s="60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</row>
    <row r="532" spans="1:527" s="8" customFormat="1" ht="18" customHeight="1" x14ac:dyDescent="0.25">
      <c r="A532" s="91"/>
      <c r="B532" s="65"/>
      <c r="C532" s="63"/>
      <c r="D532" s="63"/>
      <c r="E532" s="65"/>
      <c r="F532" s="65"/>
      <c r="G532" s="65"/>
      <c r="H532" s="65"/>
      <c r="I532" s="65"/>
      <c r="J532" s="65"/>
      <c r="K532"/>
      <c r="L532"/>
      <c r="M532"/>
      <c r="N532"/>
      <c r="O532"/>
      <c r="P532"/>
      <c r="Q532"/>
      <c r="R532"/>
      <c r="S532"/>
      <c r="U532" s="58"/>
      <c r="V532" s="78"/>
      <c r="W532" s="60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</row>
    <row r="533" spans="1:527" s="8" customFormat="1" x14ac:dyDescent="0.25">
      <c r="A533" s="91"/>
      <c r="B533" s="65"/>
      <c r="C533" s="63"/>
      <c r="D533" s="65"/>
      <c r="E533" s="65"/>
      <c r="F533" s="65"/>
      <c r="G533" s="65"/>
      <c r="H533" s="65"/>
      <c r="I533" s="65"/>
      <c r="J533" s="65"/>
      <c r="K533"/>
      <c r="L533"/>
      <c r="M533"/>
      <c r="N533"/>
      <c r="O533"/>
      <c r="P533"/>
      <c r="Q533"/>
      <c r="R533"/>
      <c r="S533"/>
      <c r="U533" s="58"/>
      <c r="V533" s="78"/>
      <c r="W533" s="60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</row>
    <row r="534" spans="1:527" s="8" customFormat="1" ht="18" customHeight="1" x14ac:dyDescent="0.25">
      <c r="A534" s="91"/>
      <c r="B534" s="65"/>
      <c r="C534" s="63"/>
      <c r="D534" s="65"/>
      <c r="E534" s="65"/>
      <c r="F534" s="65"/>
      <c r="G534" s="65"/>
      <c r="H534" s="65"/>
      <c r="I534" s="65"/>
      <c r="J534" s="65"/>
      <c r="K534"/>
      <c r="L534"/>
      <c r="M534"/>
      <c r="N534"/>
      <c r="O534"/>
      <c r="P534"/>
      <c r="Q534"/>
      <c r="R534"/>
      <c r="S534"/>
      <c r="U534" s="58"/>
      <c r="V534" s="78"/>
      <c r="W534" s="60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</row>
    <row r="535" spans="1:527" s="8" customFormat="1" ht="18" customHeight="1" x14ac:dyDescent="0.25">
      <c r="A535" s="92"/>
      <c r="B535" s="65"/>
      <c r="C535" s="63"/>
      <c r="D535" s="65"/>
      <c r="E535" s="65"/>
      <c r="F535" s="65"/>
      <c r="G535" s="65"/>
      <c r="H535" s="65"/>
      <c r="I535" s="65"/>
      <c r="J535" s="65"/>
      <c r="K535"/>
      <c r="L535"/>
      <c r="M535"/>
      <c r="N535"/>
      <c r="O535"/>
      <c r="P535"/>
      <c r="Q535"/>
      <c r="R535"/>
      <c r="S535"/>
      <c r="U535" s="58"/>
      <c r="V535" s="78"/>
      <c r="W535" s="60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</row>
    <row r="536" spans="1:527" s="8" customFormat="1" ht="18" customHeight="1" x14ac:dyDescent="0.25">
      <c r="A536" s="93" t="str">
        <f>METAS!B43</f>
        <v xml:space="preserve">DOCENTES  CAPACITADOS PARA LA PROMOCIÓN DE PRACTICAS Y ENTORNOS SALUDABLES PARA LA PREVENCIÓN DEL CÁNCER . </v>
      </c>
      <c r="B536" s="65"/>
      <c r="C536" s="63"/>
      <c r="D536" s="65"/>
      <c r="E536" s="65"/>
      <c r="F536" s="65"/>
      <c r="G536" s="65"/>
      <c r="H536" s="65"/>
      <c r="I536" s="65"/>
      <c r="J536" s="65"/>
      <c r="K536" t="s">
        <v>543</v>
      </c>
      <c r="L536"/>
      <c r="M536"/>
      <c r="N536"/>
      <c r="O536"/>
      <c r="P536"/>
      <c r="Q536"/>
      <c r="R536"/>
      <c r="S536"/>
      <c r="U536" s="58"/>
      <c r="V536" s="59" t="str">
        <f>A536</f>
        <v xml:space="preserve">DOCENTES  CAPACITADOS PARA LA PROMOCIÓN DE PRACTICAS Y ENTORNOS SALUDABLES PARA LA PREVENCIÓN DEL CÁNCER . </v>
      </c>
      <c r="W536" s="60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</row>
    <row r="537" spans="1:527" s="8" customFormat="1" ht="48" customHeight="1" x14ac:dyDescent="0.25">
      <c r="A537" s="68" t="s">
        <v>2</v>
      </c>
      <c r="B537" s="69" t="s">
        <v>87</v>
      </c>
      <c r="C537" s="70" t="s">
        <v>69</v>
      </c>
      <c r="D537" s="69" t="s">
        <v>661</v>
      </c>
      <c r="E537" s="69" t="s">
        <v>1</v>
      </c>
      <c r="F537" s="71"/>
      <c r="G537" s="72" t="s">
        <v>9</v>
      </c>
      <c r="H537" s="73" t="str">
        <f>"DEFICIENTE &lt; "&amp;$E$3</f>
        <v>DEFICIENTE &lt; 90</v>
      </c>
      <c r="I537" s="73" t="str">
        <f>"PROCESO &gt; "&amp;$E$3&amp;"  -  &lt; "&amp;$F$3</f>
        <v>PROCESO &gt; 90  -  &lt; 100</v>
      </c>
      <c r="J537" s="73" t="str">
        <f>"OPTIMO &gt;= "&amp;$F$3</f>
        <v>OPTIMO &gt;= 100</v>
      </c>
      <c r="K537"/>
      <c r="L537"/>
      <c r="M537"/>
      <c r="N537"/>
      <c r="O537"/>
      <c r="P537"/>
      <c r="Q537"/>
      <c r="R537"/>
      <c r="S537"/>
      <c r="U537" s="58"/>
      <c r="V537" s="78" t="str">
        <f>V$1&amp;"  "&amp;V536&amp;"  "&amp;$V$3&amp;"  "&amp;$V$2</f>
        <v>RED. MOYOBAMBA:  DOCENTES  CAPACITADOS PARA LA PROMOCIÓN DE PRACTICAS Y ENTORNOS SALUDABLES PARA LA PREVENCIÓN DEL CÁNCER .   - POR MICROREDES :   ENERO - DICIEMBRE 2024</v>
      </c>
      <c r="W537" s="60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</row>
    <row r="538" spans="1:527" s="8" customFormat="1" ht="18" customHeight="1" thickBot="1" x14ac:dyDescent="0.3">
      <c r="A538" s="74" t="str">
        <f>Config!$B$15</f>
        <v>RED</v>
      </c>
      <c r="B538" s="75">
        <f>SUM(B539:B547)</f>
        <v>205</v>
      </c>
      <c r="C538" s="75">
        <f>SUM(C539:C547)</f>
        <v>205</v>
      </c>
      <c r="D538" s="75">
        <f>SUM(D539:D547)</f>
        <v>240</v>
      </c>
      <c r="E538" s="75">
        <f>Config!$C$9</f>
        <v>100</v>
      </c>
      <c r="F538" s="76"/>
      <c r="G538" s="75">
        <f t="shared" ref="G538:G543" si="160">IFERROR(ROUND(D538*100/B538,2),0)</f>
        <v>117.07</v>
      </c>
      <c r="H538" s="77" t="str">
        <f>IF(G538&lt;$E$3,G538,"")</f>
        <v/>
      </c>
      <c r="I538" s="77" t="str">
        <f>IF(G538&gt;=$E$3,IF(G538&lt;$F$3,G538,""),"")</f>
        <v/>
      </c>
      <c r="J538" s="75">
        <f t="shared" ref="J538:J547" si="161">IF(G538&gt;=$F$3,G538,"")</f>
        <v>117.07</v>
      </c>
      <c r="K538"/>
      <c r="L538"/>
      <c r="M538"/>
      <c r="N538"/>
      <c r="O538"/>
      <c r="P538"/>
      <c r="Q538"/>
      <c r="R538"/>
      <c r="S538"/>
      <c r="U538" s="58"/>
      <c r="V538" s="59"/>
      <c r="W538" s="60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</row>
    <row r="539" spans="1:527" s="8" customFormat="1" ht="18" customHeight="1" x14ac:dyDescent="0.25">
      <c r="A539" s="79" t="str">
        <f>Config!$B$16</f>
        <v>HOSP</v>
      </c>
      <c r="B539" s="80">
        <f>METAS!$AW$43</f>
        <v>0</v>
      </c>
      <c r="C539" s="80">
        <f>ROUNDUP((B539/12)*Config!$C$6,0)</f>
        <v>0</v>
      </c>
      <c r="D539" s="80">
        <f>ACUMULADO!$AV$46</f>
        <v>0</v>
      </c>
      <c r="E539" s="81">
        <f>E538</f>
        <v>100</v>
      </c>
      <c r="F539" s="81"/>
      <c r="G539" s="82">
        <f t="shared" si="160"/>
        <v>0</v>
      </c>
      <c r="H539" s="83">
        <f>IF(G539&lt;$E$3,G539,"")</f>
        <v>0</v>
      </c>
      <c r="I539" s="83" t="str">
        <f>IF(G539&gt;=$E$3,IF(G539&lt;$F$3,G539,""),"")</f>
        <v/>
      </c>
      <c r="J539" s="84" t="str">
        <f t="shared" si="161"/>
        <v/>
      </c>
      <c r="K539"/>
      <c r="L539"/>
      <c r="M539"/>
      <c r="N539"/>
      <c r="O539"/>
      <c r="P539"/>
      <c r="Q539"/>
      <c r="R539"/>
      <c r="S539"/>
      <c r="U539" s="58"/>
      <c r="V539" s="59"/>
      <c r="W539" s="60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</row>
    <row r="540" spans="1:527" s="8" customFormat="1" ht="18" customHeight="1" x14ac:dyDescent="0.25">
      <c r="A540" s="85" t="str">
        <f>Config!$B$17</f>
        <v>LLUI</v>
      </c>
      <c r="B540" s="80">
        <f>METAS!$AY$43</f>
        <v>89</v>
      </c>
      <c r="C540" s="61">
        <f>ROUNDUP((B540/12)*Config!$C$6,0)</f>
        <v>89</v>
      </c>
      <c r="D540" s="80">
        <f>ACUMULADO!$AX$46</f>
        <v>111</v>
      </c>
      <c r="E540" s="81">
        <f t="shared" ref="E540:E547" si="162">E539</f>
        <v>100</v>
      </c>
      <c r="F540" s="90"/>
      <c r="G540" s="86">
        <f t="shared" si="160"/>
        <v>124.72</v>
      </c>
      <c r="H540" s="83" t="str">
        <f t="shared" ref="H540:H547" si="163">IF(G540&lt;$E$3,G540,"")</f>
        <v/>
      </c>
      <c r="I540" s="83" t="str">
        <f t="shared" ref="I540:I547" si="164">IF(G540&gt;=$E$3,IF(G540&lt;$F$3,G540,""),"")</f>
        <v/>
      </c>
      <c r="J540" s="88">
        <f t="shared" si="161"/>
        <v>124.72</v>
      </c>
      <c r="K540"/>
      <c r="L540"/>
      <c r="M540"/>
      <c r="N540"/>
      <c r="O540"/>
      <c r="P540"/>
      <c r="Q540"/>
      <c r="R540"/>
      <c r="S540"/>
      <c r="U540" s="58"/>
      <c r="V540" s="59"/>
      <c r="W540" s="6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</row>
    <row r="541" spans="1:527" s="8" customFormat="1" ht="18" customHeight="1" x14ac:dyDescent="0.25">
      <c r="A541" s="85" t="str">
        <f>Config!$B$18</f>
        <v>JERI</v>
      </c>
      <c r="B541" s="80">
        <f>METAS!$AZ$43</f>
        <v>7</v>
      </c>
      <c r="C541" s="61">
        <f>ROUNDUP((B541/12)*Config!$C$6,0)</f>
        <v>7</v>
      </c>
      <c r="D541" s="80">
        <f>ACUMULADO!$AY$46</f>
        <v>15</v>
      </c>
      <c r="E541" s="81">
        <f t="shared" si="162"/>
        <v>100</v>
      </c>
      <c r="F541" s="90"/>
      <c r="G541" s="86">
        <f t="shared" si="160"/>
        <v>214.29</v>
      </c>
      <c r="H541" s="83" t="str">
        <f t="shared" si="163"/>
        <v/>
      </c>
      <c r="I541" s="83" t="str">
        <f t="shared" si="164"/>
        <v/>
      </c>
      <c r="J541" s="88">
        <f t="shared" si="161"/>
        <v>214.29</v>
      </c>
      <c r="K541"/>
      <c r="L541"/>
      <c r="M541"/>
      <c r="N541"/>
      <c r="O541"/>
      <c r="P541"/>
      <c r="Q541"/>
      <c r="R541"/>
      <c r="S541"/>
      <c r="U541" s="58"/>
      <c r="V541" s="9"/>
      <c r="W541" s="60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</row>
    <row r="542" spans="1:527" s="8" customFormat="1" ht="18" customHeight="1" x14ac:dyDescent="0.25">
      <c r="A542" s="85" t="str">
        <f>Config!$B$19</f>
        <v>YANT</v>
      </c>
      <c r="B542" s="80">
        <f>METAS!$BA$43</f>
        <v>13</v>
      </c>
      <c r="C542" s="61">
        <f>ROUNDUP((B542/12)*Config!$C$6,0)</f>
        <v>13</v>
      </c>
      <c r="D542" s="80">
        <f>ACUMULADO!$AZ$46</f>
        <v>7</v>
      </c>
      <c r="E542" s="81">
        <f t="shared" si="162"/>
        <v>100</v>
      </c>
      <c r="F542" s="90"/>
      <c r="G542" s="86">
        <f t="shared" si="160"/>
        <v>53.85</v>
      </c>
      <c r="H542" s="83">
        <f t="shared" si="163"/>
        <v>53.85</v>
      </c>
      <c r="I542" s="83" t="str">
        <f t="shared" si="164"/>
        <v/>
      </c>
      <c r="J542" s="88" t="str">
        <f t="shared" si="161"/>
        <v/>
      </c>
      <c r="K542"/>
      <c r="L542"/>
      <c r="M542"/>
      <c r="N542"/>
      <c r="O542"/>
      <c r="P542"/>
      <c r="Q542"/>
      <c r="R542"/>
      <c r="S542"/>
      <c r="U542" s="58"/>
      <c r="V542" s="9"/>
      <c r="W542" s="60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</row>
    <row r="543" spans="1:527" s="8" customFormat="1" ht="18" customHeight="1" x14ac:dyDescent="0.25">
      <c r="A543" s="85" t="str">
        <f>Config!$B$20</f>
        <v>SORI</v>
      </c>
      <c r="B543" s="80">
        <f>METAS!$BB$43</f>
        <v>41</v>
      </c>
      <c r="C543" s="61">
        <f>ROUNDUP((B543/12)*Config!$C$6,0)</f>
        <v>41</v>
      </c>
      <c r="D543" s="80">
        <f>ACUMULADO!$BA$46</f>
        <v>48</v>
      </c>
      <c r="E543" s="81">
        <f t="shared" si="162"/>
        <v>100</v>
      </c>
      <c r="F543" s="90"/>
      <c r="G543" s="86">
        <f t="shared" si="160"/>
        <v>117.07</v>
      </c>
      <c r="H543" s="83" t="str">
        <f t="shared" si="163"/>
        <v/>
      </c>
      <c r="I543" s="83" t="str">
        <f t="shared" si="164"/>
        <v/>
      </c>
      <c r="J543" s="88">
        <f t="shared" si="161"/>
        <v>117.07</v>
      </c>
      <c r="K543"/>
      <c r="L543"/>
      <c r="M543"/>
      <c r="N543"/>
      <c r="O543"/>
      <c r="P543"/>
      <c r="Q543"/>
      <c r="R543"/>
      <c r="S543"/>
      <c r="U543" s="58"/>
      <c r="V543" s="9"/>
      <c r="W543" s="60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</row>
    <row r="544" spans="1:527" s="8" customFormat="1" ht="18" customHeight="1" x14ac:dyDescent="0.25">
      <c r="A544" s="85" t="str">
        <f>Config!$B$21</f>
        <v>JEPE</v>
      </c>
      <c r="B544" s="80">
        <f>METAS!$BC$43</f>
        <v>20</v>
      </c>
      <c r="C544" s="61">
        <f>ROUNDUP((B544/12)*Config!$C$6,0)</f>
        <v>20</v>
      </c>
      <c r="D544" s="80">
        <f>ACUMULADO!$BB$46</f>
        <v>23</v>
      </c>
      <c r="E544" s="81">
        <f t="shared" si="162"/>
        <v>100</v>
      </c>
      <c r="F544" s="90"/>
      <c r="G544" s="86">
        <f>IFERROR(ROUND(D544*100/B544,2),0)</f>
        <v>115</v>
      </c>
      <c r="H544" s="83" t="str">
        <f t="shared" si="163"/>
        <v/>
      </c>
      <c r="I544" s="83" t="str">
        <f t="shared" si="164"/>
        <v/>
      </c>
      <c r="J544" s="88">
        <f t="shared" si="161"/>
        <v>115</v>
      </c>
      <c r="K544"/>
      <c r="L544"/>
      <c r="M544"/>
      <c r="N544"/>
      <c r="O544"/>
      <c r="P544"/>
      <c r="Q544"/>
      <c r="R544"/>
      <c r="S544"/>
      <c r="U544" s="58"/>
      <c r="V544" s="9"/>
      <c r="W544" s="60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</row>
    <row r="545" spans="1:527" s="8" customFormat="1" ht="18" customHeight="1" x14ac:dyDescent="0.25">
      <c r="A545" s="85" t="str">
        <f>Config!$B$22</f>
        <v>ROQU</v>
      </c>
      <c r="B545" s="80">
        <f>METAS!$BD$43</f>
        <v>15</v>
      </c>
      <c r="C545" s="61">
        <f>ROUNDUP((B545/12)*Config!$C$6,0)</f>
        <v>15</v>
      </c>
      <c r="D545" s="80">
        <f>ACUMULADO!$BC$46</f>
        <v>25</v>
      </c>
      <c r="E545" s="81">
        <f t="shared" si="162"/>
        <v>100</v>
      </c>
      <c r="F545" s="90"/>
      <c r="G545" s="86">
        <f>IFERROR(ROUND(D545*100/B545,2),0)</f>
        <v>166.67</v>
      </c>
      <c r="H545" s="83" t="str">
        <f t="shared" si="163"/>
        <v/>
      </c>
      <c r="I545" s="83" t="str">
        <f t="shared" si="164"/>
        <v/>
      </c>
      <c r="J545" s="88">
        <f t="shared" si="161"/>
        <v>166.67</v>
      </c>
      <c r="K545"/>
      <c r="L545"/>
      <c r="M545"/>
      <c r="N545"/>
      <c r="O545"/>
      <c r="P545"/>
      <c r="Q545"/>
      <c r="R545"/>
      <c r="S545"/>
      <c r="U545" s="58"/>
      <c r="V545" s="9"/>
      <c r="W545" s="60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</row>
    <row r="546" spans="1:527" s="8" customFormat="1" ht="18" customHeight="1" x14ac:dyDescent="0.25">
      <c r="A546" s="85" t="str">
        <f>Config!$B$23</f>
        <v>CALZ</v>
      </c>
      <c r="B546" s="80">
        <f>METAS!$BE$43</f>
        <v>10</v>
      </c>
      <c r="C546" s="61">
        <f>ROUNDUP((B546/12)*Config!$C$6,0)</f>
        <v>10</v>
      </c>
      <c r="D546" s="80">
        <f>ACUMULADO!$BD$46</f>
        <v>11</v>
      </c>
      <c r="E546" s="81">
        <f t="shared" si="162"/>
        <v>100</v>
      </c>
      <c r="F546" s="90"/>
      <c r="G546" s="86">
        <f t="shared" ref="G546:G547" si="165">IFERROR(ROUND(D546*100/B546,2),0)</f>
        <v>110</v>
      </c>
      <c r="H546" s="83" t="str">
        <f t="shared" si="163"/>
        <v/>
      </c>
      <c r="I546" s="83" t="str">
        <f t="shared" si="164"/>
        <v/>
      </c>
      <c r="J546" s="88">
        <f t="shared" si="161"/>
        <v>110</v>
      </c>
      <c r="K546"/>
      <c r="L546"/>
      <c r="M546"/>
      <c r="N546"/>
      <c r="O546"/>
      <c r="P546"/>
      <c r="Q546"/>
      <c r="R546"/>
      <c r="S546"/>
      <c r="U546" s="58"/>
      <c r="V546" s="78"/>
      <c r="W546" s="60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</row>
    <row r="547" spans="1:527" s="8" customFormat="1" ht="18" customHeight="1" x14ac:dyDescent="0.25">
      <c r="A547" s="85" t="str">
        <f>Config!$B$24</f>
        <v>PUEB</v>
      </c>
      <c r="B547" s="80">
        <f>METAS!$BF$43</f>
        <v>10</v>
      </c>
      <c r="C547" s="61">
        <f>ROUNDUP((B547/12)*Config!$C$6,0)</f>
        <v>10</v>
      </c>
      <c r="D547" s="80">
        <f>ACUMULADO!$BE$46</f>
        <v>0</v>
      </c>
      <c r="E547" s="81">
        <f t="shared" si="162"/>
        <v>100</v>
      </c>
      <c r="F547" s="90"/>
      <c r="G547" s="86">
        <f t="shared" si="165"/>
        <v>0</v>
      </c>
      <c r="H547" s="83">
        <f t="shared" si="163"/>
        <v>0</v>
      </c>
      <c r="I547" s="83" t="str">
        <f t="shared" si="164"/>
        <v/>
      </c>
      <c r="J547" s="88" t="str">
        <f t="shared" si="161"/>
        <v/>
      </c>
      <c r="K547"/>
      <c r="L547"/>
      <c r="M547"/>
      <c r="N547"/>
      <c r="O547"/>
      <c r="P547"/>
      <c r="Q547"/>
      <c r="R547"/>
      <c r="S547"/>
      <c r="U547" s="58"/>
      <c r="V547" s="78"/>
      <c r="W547" s="60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</row>
    <row r="548" spans="1:527" s="8" customFormat="1" ht="18" customHeight="1" x14ac:dyDescent="0.25">
      <c r="A548" s="4"/>
      <c r="B548"/>
      <c r="C548" s="63"/>
      <c r="D548" s="63"/>
      <c r="E548" s="64"/>
      <c r="F548" s="65"/>
      <c r="G548" s="65"/>
      <c r="H548" s="65"/>
      <c r="I548"/>
      <c r="J548"/>
      <c r="K548"/>
      <c r="L548"/>
      <c r="M548"/>
      <c r="N548"/>
      <c r="O548"/>
      <c r="P548"/>
      <c r="Q548"/>
      <c r="R548"/>
      <c r="S548"/>
      <c r="U548" s="58"/>
      <c r="V548" s="78"/>
      <c r="W548" s="60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</row>
    <row r="549" spans="1:527" s="8" customFormat="1" ht="18" customHeight="1" x14ac:dyDescent="0.25">
      <c r="A549" s="4"/>
      <c r="B549"/>
      <c r="C549" s="63"/>
      <c r="D549" s="64"/>
      <c r="E549" s="64"/>
      <c r="F549" s="65"/>
      <c r="G549" s="65"/>
      <c r="H549" s="65"/>
      <c r="I549"/>
      <c r="J549"/>
      <c r="K549"/>
      <c r="L549"/>
      <c r="M549"/>
      <c r="N549"/>
      <c r="O549"/>
      <c r="P549"/>
      <c r="Q549"/>
      <c r="R549"/>
      <c r="S549"/>
      <c r="U549" s="58"/>
      <c r="V549" s="78"/>
      <c r="W549" s="60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</row>
    <row r="550" spans="1:527" s="8" customFormat="1" ht="18" customHeight="1" x14ac:dyDescent="0.25">
      <c r="A550" s="4"/>
      <c r="B550"/>
      <c r="C550" s="63"/>
      <c r="D550" s="64"/>
      <c r="E550" s="64"/>
      <c r="F550" s="65"/>
      <c r="G550" s="65"/>
      <c r="H550" s="65"/>
      <c r="I550"/>
      <c r="J550"/>
      <c r="K550"/>
      <c r="L550"/>
      <c r="M550"/>
      <c r="N550"/>
      <c r="O550"/>
      <c r="P550"/>
      <c r="Q550"/>
      <c r="R550"/>
      <c r="S550"/>
      <c r="U550" s="58"/>
      <c r="V550" s="78"/>
      <c r="W550" s="6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</row>
    <row r="551" spans="1:527" s="8" customFormat="1" ht="18" customHeight="1" x14ac:dyDescent="0.25">
      <c r="A551" s="91"/>
      <c r="B551" s="65"/>
      <c r="C551" s="63"/>
      <c r="D551" s="65"/>
      <c r="E551" s="65"/>
      <c r="F551" s="65"/>
      <c r="G551" s="65"/>
      <c r="H551" s="65"/>
      <c r="I551" s="65"/>
      <c r="J551" s="65"/>
      <c r="K551"/>
      <c r="L551"/>
      <c r="M551"/>
      <c r="N551"/>
      <c r="O551"/>
      <c r="P551"/>
      <c r="Q551"/>
      <c r="R551"/>
      <c r="S551"/>
      <c r="U551" s="58"/>
      <c r="V551" s="78"/>
      <c r="W551" s="60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</row>
    <row r="552" spans="1:527" s="8" customFormat="1" ht="18" customHeight="1" x14ac:dyDescent="0.25">
      <c r="A552" s="91"/>
      <c r="B552" s="65"/>
      <c r="C552" s="63"/>
      <c r="D552" s="65"/>
      <c r="E552" s="65"/>
      <c r="F552" s="65"/>
      <c r="G552" s="65"/>
      <c r="H552" s="65"/>
      <c r="I552" s="65"/>
      <c r="J552" s="65"/>
      <c r="K552"/>
      <c r="L552"/>
      <c r="M552"/>
      <c r="N552"/>
      <c r="O552"/>
      <c r="P552"/>
      <c r="Q552"/>
      <c r="R552"/>
      <c r="S552"/>
      <c r="U552" s="58"/>
      <c r="V552" s="78"/>
      <c r="W552" s="60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</row>
    <row r="553" spans="1:527" s="8" customFormat="1" ht="18" customHeight="1" x14ac:dyDescent="0.25">
      <c r="A553" s="91"/>
      <c r="B553" s="65"/>
      <c r="C553" s="63"/>
      <c r="D553" s="65"/>
      <c r="E553" s="65"/>
      <c r="F553" s="65"/>
      <c r="G553" s="65"/>
      <c r="H553" s="65"/>
      <c r="I553" s="65"/>
      <c r="J553" s="65"/>
      <c r="K553"/>
      <c r="L553"/>
      <c r="M553"/>
      <c r="N553"/>
      <c r="O553"/>
      <c r="P553"/>
      <c r="Q553"/>
      <c r="R553"/>
      <c r="S553"/>
      <c r="U553" s="58"/>
      <c r="V553" s="78"/>
      <c r="W553" s="60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</row>
    <row r="554" spans="1:527" s="8" customFormat="1" ht="18" customHeight="1" x14ac:dyDescent="0.25">
      <c r="A554" s="91"/>
      <c r="B554" s="65"/>
      <c r="C554" s="63"/>
      <c r="D554" s="65"/>
      <c r="E554" s="65"/>
      <c r="F554" s="65"/>
      <c r="G554" s="65"/>
      <c r="H554" s="65"/>
      <c r="I554" s="65"/>
      <c r="J554" s="65"/>
      <c r="K554"/>
      <c r="L554"/>
      <c r="M554"/>
      <c r="N554"/>
      <c r="O554"/>
      <c r="P554"/>
      <c r="Q554"/>
      <c r="R554"/>
      <c r="S554"/>
      <c r="U554" s="58"/>
      <c r="V554" s="78"/>
      <c r="W554" s="60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</row>
    <row r="555" spans="1:527" s="8" customFormat="1" ht="18" customHeight="1" x14ac:dyDescent="0.25">
      <c r="A555" s="91"/>
      <c r="B555" s="65"/>
      <c r="C555" s="63"/>
      <c r="D555" s="65"/>
      <c r="E555" s="65"/>
      <c r="F555" s="65"/>
      <c r="G555" s="65"/>
      <c r="H555" s="65"/>
      <c r="I555" s="65"/>
      <c r="J555" s="65"/>
      <c r="K555"/>
      <c r="L555"/>
      <c r="M555"/>
      <c r="N555"/>
      <c r="O555"/>
      <c r="P555"/>
      <c r="Q555"/>
      <c r="R555"/>
      <c r="S555"/>
      <c r="U555" s="58"/>
      <c r="V555" s="78"/>
      <c r="W555" s="60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</row>
    <row r="556" spans="1:527" s="8" customFormat="1" ht="18" customHeight="1" x14ac:dyDescent="0.25">
      <c r="A556" s="4"/>
      <c r="B556"/>
      <c r="C556" s="63"/>
      <c r="D556" s="64"/>
      <c r="E556" s="64"/>
      <c r="F556" s="65"/>
      <c r="G556" s="65"/>
      <c r="H556" s="65"/>
      <c r="I556" s="65"/>
      <c r="J556" s="65"/>
      <c r="K556"/>
      <c r="L556"/>
      <c r="M556"/>
      <c r="N556"/>
      <c r="O556"/>
      <c r="P556"/>
      <c r="Q556"/>
      <c r="R556"/>
      <c r="S556"/>
      <c r="U556" s="58"/>
      <c r="V556" s="59" t="str">
        <f>A557</f>
        <v>FAMILIAS SENSIBILIZADAS PARA LA PROMOCIÓN DE PRÁCTICAS Y ENTORNOS SALUDABLES PARA LA PREVENCIÓN DEL CÁNCER</v>
      </c>
      <c r="W556" s="60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</row>
    <row r="557" spans="1:527" s="8" customFormat="1" ht="18" customHeight="1" x14ac:dyDescent="0.25">
      <c r="A557" s="66" t="str">
        <f>METAS!B44</f>
        <v>FAMILIAS SENSIBILIZADAS PARA LA PROMOCIÓN DE PRÁCTICAS Y ENTORNOS SALUDABLES PARA LA PREVENCIÓN DEL CÁNCER</v>
      </c>
      <c r="B557"/>
      <c r="C557" s="63"/>
      <c r="D557" s="64"/>
      <c r="E557" s="64"/>
      <c r="F557" s="65"/>
      <c r="G557" s="65"/>
      <c r="H557" s="65"/>
      <c r="I557" s="65"/>
      <c r="J557" s="65"/>
      <c r="K557" t="s">
        <v>508</v>
      </c>
      <c r="L557"/>
      <c r="M557"/>
      <c r="N557"/>
      <c r="O557"/>
      <c r="P557"/>
      <c r="Q557"/>
      <c r="R557"/>
      <c r="S557"/>
      <c r="U557" s="58"/>
      <c r="V557" s="89" t="str">
        <f>$V$1&amp;"  "&amp;V556&amp;"  "&amp;$V$3&amp;"  "&amp;$V$2</f>
        <v>RED. MOYOBAMBA:  FAMILIAS SENSIBILIZADAS PARA LA PROMOCIÓN DE PRÁCTICAS Y ENTORNOS SALUDABLES PARA LA PREVENCIÓN DEL CÁNCER  - POR MICROREDES :   ENERO - DICIEMBRE 2024</v>
      </c>
      <c r="W557" s="60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</row>
    <row r="558" spans="1:527" s="8" customFormat="1" ht="48" customHeight="1" x14ac:dyDescent="0.25">
      <c r="A558" s="68" t="s">
        <v>2</v>
      </c>
      <c r="B558" s="69" t="s">
        <v>87</v>
      </c>
      <c r="C558" s="70" t="s">
        <v>69</v>
      </c>
      <c r="D558" s="69" t="s">
        <v>661</v>
      </c>
      <c r="E558" s="69" t="s">
        <v>1</v>
      </c>
      <c r="F558" s="71"/>
      <c r="G558" s="72" t="s">
        <v>9</v>
      </c>
      <c r="H558" s="73" t="str">
        <f>"DEFICIENTE &lt; "&amp;$E$3</f>
        <v>DEFICIENTE &lt; 90</v>
      </c>
      <c r="I558" s="73" t="str">
        <f>"PROCESO &gt; "&amp;$E$3&amp;"  -  &lt; "&amp;$F$3</f>
        <v>PROCESO &gt; 90  -  &lt; 100</v>
      </c>
      <c r="J558" s="73" t="str">
        <f>"OPTIMO &gt;= "&amp;$F$3</f>
        <v>OPTIMO &gt;= 100</v>
      </c>
      <c r="K558"/>
      <c r="L558"/>
      <c r="M558"/>
      <c r="N558"/>
      <c r="O558"/>
      <c r="P558"/>
      <c r="Q558"/>
      <c r="R558"/>
      <c r="S558"/>
      <c r="U558" s="58"/>
      <c r="V558" s="59"/>
      <c r="W558" s="60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</row>
    <row r="559" spans="1:527" s="8" customFormat="1" ht="18" customHeight="1" thickBot="1" x14ac:dyDescent="0.3">
      <c r="A559" s="74" t="str">
        <f>Config!$B$15</f>
        <v>RED</v>
      </c>
      <c r="B559" s="75">
        <f>SUM(B560:B568)</f>
        <v>8104</v>
      </c>
      <c r="C559" s="75">
        <f>SUM(C560:C568)</f>
        <v>8104</v>
      </c>
      <c r="D559" s="75">
        <f>SUM(D560:D568)</f>
        <v>5103</v>
      </c>
      <c r="E559" s="75">
        <f>Config!$C$9</f>
        <v>100</v>
      </c>
      <c r="F559" s="76"/>
      <c r="G559" s="75">
        <f t="shared" ref="G559:G564" si="166">IFERROR(ROUND(D559*100/B559,2),0)</f>
        <v>62.97</v>
      </c>
      <c r="H559" s="77">
        <f>IF(G559&lt;$E$3,G559,"")</f>
        <v>62.97</v>
      </c>
      <c r="I559" s="77" t="str">
        <f>IF(G559&gt;=$E$3,IF(G559&lt;$F$3,G559,""),"")</f>
        <v/>
      </c>
      <c r="J559" s="75" t="str">
        <f t="shared" ref="J559:J568" si="167">IF(G559&gt;=$F$3,G559,"")</f>
        <v/>
      </c>
      <c r="K559"/>
      <c r="L559"/>
      <c r="M559"/>
      <c r="N559"/>
      <c r="O559"/>
      <c r="P559"/>
      <c r="Q559"/>
      <c r="R559"/>
      <c r="S559"/>
      <c r="U559" s="58"/>
      <c r="V559" s="59"/>
      <c r="W559" s="60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</row>
    <row r="560" spans="1:527" s="8" customFormat="1" ht="18" customHeight="1" x14ac:dyDescent="0.25">
      <c r="A560" s="79" t="str">
        <f>Config!$B$16</f>
        <v>HOSP</v>
      </c>
      <c r="B560" s="80">
        <f>METAS!$AW$44</f>
        <v>0</v>
      </c>
      <c r="C560" s="80">
        <f>ROUNDUP((B560/12)*Config!$C$6,0)</f>
        <v>0</v>
      </c>
      <c r="D560" s="80">
        <f>ACUMULADO!$AV$47</f>
        <v>0</v>
      </c>
      <c r="E560" s="81">
        <f>E559</f>
        <v>100</v>
      </c>
      <c r="F560" s="81"/>
      <c r="G560" s="82">
        <f t="shared" si="166"/>
        <v>0</v>
      </c>
      <c r="H560" s="83">
        <f>IF(G560&lt;$E$3,G560,"")</f>
        <v>0</v>
      </c>
      <c r="I560" s="83" t="str">
        <f>IF(G560&gt;=$E$3,IF(G560&lt;$F$3,G560,""),"")</f>
        <v/>
      </c>
      <c r="J560" s="84" t="str">
        <f t="shared" si="167"/>
        <v/>
      </c>
      <c r="K560"/>
      <c r="L560"/>
      <c r="M560"/>
      <c r="N560"/>
      <c r="O560"/>
      <c r="P560"/>
      <c r="Q560"/>
      <c r="R560"/>
      <c r="S560"/>
      <c r="U560" s="58"/>
      <c r="V560" s="59"/>
      <c r="W560" s="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</row>
    <row r="561" spans="1:527" s="8" customFormat="1" ht="18" customHeight="1" x14ac:dyDescent="0.25">
      <c r="A561" s="85" t="str">
        <f>Config!$B$17</f>
        <v>LLUI</v>
      </c>
      <c r="B561" s="80">
        <f>METAS!$AY$44</f>
        <v>3709</v>
      </c>
      <c r="C561" s="61">
        <f>ROUNDUP((B561/12)*Config!$C$6,0)</f>
        <v>3709</v>
      </c>
      <c r="D561" s="80">
        <f>ACUMULADO!$AX$47</f>
        <v>3431</v>
      </c>
      <c r="E561" s="81">
        <f t="shared" ref="E561:E568" si="168">E560</f>
        <v>100</v>
      </c>
      <c r="F561" s="90"/>
      <c r="G561" s="86">
        <f t="shared" si="166"/>
        <v>92.5</v>
      </c>
      <c r="H561" s="83" t="str">
        <f t="shared" ref="H561:H568" si="169">IF(G561&lt;$E$3,G561,"")</f>
        <v/>
      </c>
      <c r="I561" s="83">
        <f t="shared" ref="I561:I568" si="170">IF(G561&gt;=$E$3,IF(G561&lt;$F$3,G561,""),"")</f>
        <v>92.5</v>
      </c>
      <c r="J561" s="88" t="str">
        <f t="shared" si="167"/>
        <v/>
      </c>
      <c r="K561"/>
      <c r="L561"/>
      <c r="M561"/>
      <c r="N561"/>
      <c r="O561"/>
      <c r="P561"/>
      <c r="Q561"/>
      <c r="R561"/>
      <c r="S561"/>
      <c r="U561" s="58"/>
      <c r="V561" s="59"/>
      <c r="W561" s="60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</row>
    <row r="562" spans="1:527" s="8" customFormat="1" ht="18" customHeight="1" x14ac:dyDescent="0.25">
      <c r="A562" s="85" t="str">
        <f>Config!$B$18</f>
        <v>JERI</v>
      </c>
      <c r="B562" s="80">
        <f>METAS!$AZ$44</f>
        <v>246</v>
      </c>
      <c r="C562" s="61">
        <f>ROUNDUP((B562/12)*Config!$C$6,0)</f>
        <v>246</v>
      </c>
      <c r="D562" s="80">
        <f>ACUMULADO!$AY$47</f>
        <v>261</v>
      </c>
      <c r="E562" s="81">
        <f t="shared" si="168"/>
        <v>100</v>
      </c>
      <c r="F562" s="90"/>
      <c r="G562" s="86">
        <f t="shared" si="166"/>
        <v>106.1</v>
      </c>
      <c r="H562" s="83" t="str">
        <f t="shared" si="169"/>
        <v/>
      </c>
      <c r="I562" s="83" t="str">
        <f t="shared" si="170"/>
        <v/>
      </c>
      <c r="J562" s="88">
        <f t="shared" si="167"/>
        <v>106.1</v>
      </c>
      <c r="K562"/>
      <c r="L562"/>
      <c r="M562"/>
      <c r="N562"/>
      <c r="O562"/>
      <c r="P562"/>
      <c r="Q562"/>
      <c r="R562"/>
      <c r="S562"/>
      <c r="U562" s="58"/>
      <c r="V562" s="9"/>
      <c r="W562" s="60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</row>
    <row r="563" spans="1:527" s="8" customFormat="1" ht="18" customHeight="1" x14ac:dyDescent="0.25">
      <c r="A563" s="85" t="str">
        <f>Config!$B$19</f>
        <v>YANT</v>
      </c>
      <c r="B563" s="80">
        <f>METAS!$BA$44</f>
        <v>408</v>
      </c>
      <c r="C563" s="61">
        <f>ROUNDUP((B563/12)*Config!$C$6,0)</f>
        <v>408</v>
      </c>
      <c r="D563" s="80">
        <f>ACUMULADO!$AZ$47</f>
        <v>344</v>
      </c>
      <c r="E563" s="81">
        <f t="shared" si="168"/>
        <v>100</v>
      </c>
      <c r="F563" s="90"/>
      <c r="G563" s="86">
        <f t="shared" si="166"/>
        <v>84.31</v>
      </c>
      <c r="H563" s="83">
        <f t="shared" si="169"/>
        <v>84.31</v>
      </c>
      <c r="I563" s="83" t="str">
        <f t="shared" si="170"/>
        <v/>
      </c>
      <c r="J563" s="88" t="str">
        <f t="shared" si="167"/>
        <v/>
      </c>
      <c r="K563"/>
      <c r="L563"/>
      <c r="M563"/>
      <c r="N563"/>
      <c r="O563"/>
      <c r="P563"/>
      <c r="Q563"/>
      <c r="R563"/>
      <c r="S563"/>
      <c r="U563" s="58"/>
      <c r="V563" s="9"/>
      <c r="W563" s="60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</row>
    <row r="564" spans="1:527" s="8" customFormat="1" ht="18" customHeight="1" x14ac:dyDescent="0.25">
      <c r="A564" s="85" t="str">
        <f>Config!$B$20</f>
        <v>SORI</v>
      </c>
      <c r="B564" s="80">
        <f>METAS!$BB$44</f>
        <v>1701</v>
      </c>
      <c r="C564" s="61">
        <f>ROUNDUP((B564/12)*Config!$C$6,0)</f>
        <v>1701</v>
      </c>
      <c r="D564" s="80">
        <f>ACUMULADO!$BA$47</f>
        <v>124</v>
      </c>
      <c r="E564" s="81">
        <f t="shared" si="168"/>
        <v>100</v>
      </c>
      <c r="F564" s="90"/>
      <c r="G564" s="86">
        <f t="shared" si="166"/>
        <v>7.29</v>
      </c>
      <c r="H564" s="83">
        <f t="shared" si="169"/>
        <v>7.29</v>
      </c>
      <c r="I564" s="83" t="str">
        <f t="shared" si="170"/>
        <v/>
      </c>
      <c r="J564" s="88" t="str">
        <f t="shared" si="167"/>
        <v/>
      </c>
      <c r="K564"/>
      <c r="L564"/>
      <c r="M564"/>
      <c r="N564"/>
      <c r="O564"/>
      <c r="P564"/>
      <c r="Q564"/>
      <c r="R564"/>
      <c r="S564"/>
      <c r="U564" s="58"/>
      <c r="V564" s="9"/>
      <c r="W564" s="60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</row>
    <row r="565" spans="1:527" s="8" customFormat="1" ht="18" customHeight="1" x14ac:dyDescent="0.25">
      <c r="A565" s="85" t="str">
        <f>Config!$B$21</f>
        <v>JEPE</v>
      </c>
      <c r="B565" s="80">
        <f>METAS!$BC$44</f>
        <v>886</v>
      </c>
      <c r="C565" s="61">
        <f>ROUNDUP((B565/12)*Config!$C$6,0)</f>
        <v>886</v>
      </c>
      <c r="D565" s="80">
        <f>ACUMULADO!$BB$47</f>
        <v>166</v>
      </c>
      <c r="E565" s="81">
        <f t="shared" si="168"/>
        <v>100</v>
      </c>
      <c r="F565" s="90"/>
      <c r="G565" s="86">
        <f>IFERROR(ROUND(D565*100/B565,2),0)</f>
        <v>18.739999999999998</v>
      </c>
      <c r="H565" s="83">
        <f t="shared" si="169"/>
        <v>18.739999999999998</v>
      </c>
      <c r="I565" s="83" t="str">
        <f t="shared" si="170"/>
        <v/>
      </c>
      <c r="J565" s="88" t="str">
        <f t="shared" si="167"/>
        <v/>
      </c>
      <c r="K565"/>
      <c r="L565"/>
      <c r="M565"/>
      <c r="N565"/>
      <c r="O565"/>
      <c r="P565"/>
      <c r="Q565"/>
      <c r="R565"/>
      <c r="S565"/>
      <c r="U565" s="58"/>
      <c r="V565" s="78"/>
      <c r="W565" s="60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</row>
    <row r="566" spans="1:527" s="8" customFormat="1" ht="18" customHeight="1" x14ac:dyDescent="0.25">
      <c r="A566" s="85" t="str">
        <f>Config!$B$22</f>
        <v>ROQU</v>
      </c>
      <c r="B566" s="80">
        <f>METAS!$BD$44</f>
        <v>667</v>
      </c>
      <c r="C566" s="61">
        <f>ROUNDUP((B566/12)*Config!$C$6,0)</f>
        <v>667</v>
      </c>
      <c r="D566" s="80">
        <f>ACUMULADO!$BC$47</f>
        <v>555</v>
      </c>
      <c r="E566" s="81">
        <f t="shared" si="168"/>
        <v>100</v>
      </c>
      <c r="F566" s="90"/>
      <c r="G566" s="86">
        <f>IFERROR(ROUND(D566*100/B566,2),0)</f>
        <v>83.21</v>
      </c>
      <c r="H566" s="83">
        <f t="shared" si="169"/>
        <v>83.21</v>
      </c>
      <c r="I566" s="83" t="str">
        <f t="shared" si="170"/>
        <v/>
      </c>
      <c r="J566" s="88" t="str">
        <f t="shared" si="167"/>
        <v/>
      </c>
      <c r="K566"/>
      <c r="L566"/>
      <c r="M566"/>
      <c r="N566"/>
      <c r="O566"/>
      <c r="P566"/>
      <c r="Q566"/>
      <c r="R566"/>
      <c r="S566"/>
      <c r="U566" s="58"/>
      <c r="V566" s="78"/>
      <c r="W566" s="60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</row>
    <row r="567" spans="1:527" s="8" customFormat="1" ht="18" customHeight="1" x14ac:dyDescent="0.25">
      <c r="A567" s="85" t="str">
        <f>Config!$B$23</f>
        <v>CALZ</v>
      </c>
      <c r="B567" s="80">
        <f>METAS!$BE$44</f>
        <v>167</v>
      </c>
      <c r="C567" s="61">
        <f>ROUNDUP((B567/12)*Config!$C$6,0)</f>
        <v>167</v>
      </c>
      <c r="D567" s="80">
        <f>ACUMULADO!$BD$47</f>
        <v>172</v>
      </c>
      <c r="E567" s="81">
        <f t="shared" si="168"/>
        <v>100</v>
      </c>
      <c r="F567" s="90"/>
      <c r="G567" s="86">
        <f t="shared" ref="G567:G568" si="171">IFERROR(ROUND(D567*100/B567,2),0)</f>
        <v>102.99</v>
      </c>
      <c r="H567" s="83" t="str">
        <f t="shared" si="169"/>
        <v/>
      </c>
      <c r="I567" s="83" t="str">
        <f t="shared" si="170"/>
        <v/>
      </c>
      <c r="J567" s="88">
        <f t="shared" si="167"/>
        <v>102.99</v>
      </c>
      <c r="K567"/>
      <c r="L567"/>
      <c r="M567"/>
      <c r="N567"/>
      <c r="O567"/>
      <c r="P567"/>
      <c r="Q567"/>
      <c r="R567"/>
      <c r="S567"/>
      <c r="U567" s="58"/>
      <c r="V567" s="78"/>
      <c r="W567" s="60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</row>
    <row r="568" spans="1:527" s="8" customFormat="1" ht="18" customHeight="1" x14ac:dyDescent="0.25">
      <c r="A568" s="85" t="str">
        <f>Config!$B$24</f>
        <v>PUEB</v>
      </c>
      <c r="B568" s="80">
        <f>METAS!$BF$44</f>
        <v>320</v>
      </c>
      <c r="C568" s="61">
        <f>ROUNDUP((B568/12)*Config!$C$6,0)</f>
        <v>320</v>
      </c>
      <c r="D568" s="80">
        <f>ACUMULADO!$BE$47</f>
        <v>50</v>
      </c>
      <c r="E568" s="81">
        <f t="shared" si="168"/>
        <v>100</v>
      </c>
      <c r="F568" s="90"/>
      <c r="G568" s="86">
        <f t="shared" si="171"/>
        <v>15.63</v>
      </c>
      <c r="H568" s="83">
        <f t="shared" si="169"/>
        <v>15.63</v>
      </c>
      <c r="I568" s="83" t="str">
        <f t="shared" si="170"/>
        <v/>
      </c>
      <c r="J568" s="88" t="str">
        <f t="shared" si="167"/>
        <v/>
      </c>
      <c r="K568"/>
      <c r="L568"/>
      <c r="M568"/>
      <c r="N568"/>
      <c r="O568"/>
      <c r="P568"/>
      <c r="Q568"/>
      <c r="R568"/>
      <c r="S568"/>
      <c r="U568" s="58"/>
      <c r="V568" s="78"/>
      <c r="W568" s="60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</row>
    <row r="569" spans="1:527" s="8" customFormat="1" ht="18" customHeight="1" x14ac:dyDescent="0.25">
      <c r="A569" s="91"/>
      <c r="B569" s="65"/>
      <c r="C569" s="63"/>
      <c r="D569" s="63"/>
      <c r="E569" s="65"/>
      <c r="F569" s="65"/>
      <c r="G569" s="65"/>
      <c r="H569" s="65"/>
      <c r="I569" s="65"/>
      <c r="J569" s="65"/>
      <c r="K569"/>
      <c r="L569"/>
      <c r="M569"/>
      <c r="N569"/>
      <c r="O569"/>
      <c r="P569"/>
      <c r="Q569"/>
      <c r="R569"/>
      <c r="S569"/>
      <c r="U569" s="58"/>
      <c r="V569" s="78"/>
      <c r="W569" s="60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</row>
    <row r="570" spans="1:527" s="8" customFormat="1" ht="18" customHeight="1" x14ac:dyDescent="0.25">
      <c r="A570" s="91"/>
      <c r="B570" s="65"/>
      <c r="C570" s="63"/>
      <c r="D570" s="65"/>
      <c r="E570" s="65"/>
      <c r="F570" s="65"/>
      <c r="G570" s="65"/>
      <c r="H570" s="65"/>
      <c r="I570" s="65"/>
      <c r="J570" s="65"/>
      <c r="K570"/>
      <c r="L570"/>
      <c r="M570"/>
      <c r="N570"/>
      <c r="O570"/>
      <c r="P570"/>
      <c r="Q570"/>
      <c r="R570"/>
      <c r="S570"/>
      <c r="U570" s="58"/>
      <c r="V570" s="78"/>
      <c r="W570" s="6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</row>
    <row r="571" spans="1:527" s="8" customFormat="1" ht="18" customHeight="1" x14ac:dyDescent="0.25">
      <c r="A571" s="91"/>
      <c r="B571" s="65"/>
      <c r="C571" s="63"/>
      <c r="D571" s="65"/>
      <c r="E571" s="65"/>
      <c r="F571" s="65"/>
      <c r="G571" s="65"/>
      <c r="H571" s="65"/>
      <c r="I571" s="65"/>
      <c r="J571" s="65"/>
      <c r="K571"/>
      <c r="L571"/>
      <c r="M571"/>
      <c r="N571"/>
      <c r="O571"/>
      <c r="P571"/>
      <c r="Q571"/>
      <c r="R571"/>
      <c r="S571"/>
      <c r="U571" s="58"/>
      <c r="V571" s="78"/>
      <c r="W571" s="60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</row>
    <row r="572" spans="1:527" ht="18" customHeight="1" x14ac:dyDescent="0.25">
      <c r="A572" s="91"/>
      <c r="B572" s="65"/>
      <c r="D572" s="65"/>
      <c r="E572" s="65"/>
      <c r="I572" s="65"/>
      <c r="J572" s="65"/>
      <c r="T572" s="8"/>
      <c r="W572" s="60"/>
    </row>
    <row r="573" spans="1:527" ht="18" customHeight="1" x14ac:dyDescent="0.25">
      <c r="A573" s="91"/>
      <c r="B573" s="65"/>
      <c r="D573" s="65"/>
      <c r="E573" s="65"/>
      <c r="I573" s="65"/>
      <c r="J573" s="65"/>
      <c r="T573" s="8"/>
      <c r="W573" s="60"/>
    </row>
    <row r="574" spans="1:527" ht="18" customHeight="1" x14ac:dyDescent="0.25">
      <c r="A574" s="94"/>
      <c r="B574" s="65"/>
      <c r="D574" s="65"/>
      <c r="E574" s="65"/>
      <c r="I574" s="65"/>
      <c r="J574" s="65"/>
      <c r="T574" s="8"/>
      <c r="W574" s="60"/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0</v>
      </c>
      <c r="RI574">
        <v>0</v>
      </c>
      <c r="RJ574">
        <v>0</v>
      </c>
      <c r="RK574">
        <v>0</v>
      </c>
      <c r="RL574">
        <v>0</v>
      </c>
      <c r="RM574">
        <v>0</v>
      </c>
      <c r="RN574">
        <v>0</v>
      </c>
      <c r="RO574">
        <v>0</v>
      </c>
      <c r="RP574">
        <v>0</v>
      </c>
      <c r="RQ574">
        <v>0</v>
      </c>
      <c r="RR574">
        <v>0</v>
      </c>
      <c r="RS574">
        <v>0</v>
      </c>
      <c r="RT574">
        <v>0</v>
      </c>
      <c r="RU574">
        <v>0</v>
      </c>
      <c r="RV574">
        <v>0</v>
      </c>
      <c r="RW574">
        <v>0</v>
      </c>
      <c r="RX574">
        <v>0</v>
      </c>
      <c r="RY574">
        <v>0</v>
      </c>
      <c r="RZ574">
        <v>0</v>
      </c>
      <c r="SA574">
        <v>0</v>
      </c>
      <c r="SB574">
        <v>0</v>
      </c>
      <c r="SC574">
        <v>0</v>
      </c>
      <c r="SD574">
        <v>0</v>
      </c>
      <c r="SE574">
        <v>0</v>
      </c>
      <c r="SF574">
        <v>0</v>
      </c>
      <c r="SG574">
        <v>0</v>
      </c>
      <c r="SH574">
        <v>0</v>
      </c>
      <c r="SI574">
        <v>0</v>
      </c>
      <c r="SJ574">
        <v>0</v>
      </c>
      <c r="SK574">
        <v>0</v>
      </c>
      <c r="SL574">
        <v>0</v>
      </c>
      <c r="SM574">
        <v>0</v>
      </c>
      <c r="SN574">
        <v>0</v>
      </c>
      <c r="SO574">
        <v>0</v>
      </c>
      <c r="SP574">
        <v>0</v>
      </c>
      <c r="SQ574">
        <v>0</v>
      </c>
      <c r="SR574">
        <v>0</v>
      </c>
      <c r="SS574">
        <v>0</v>
      </c>
      <c r="ST574">
        <v>0</v>
      </c>
      <c r="SU574">
        <v>0</v>
      </c>
      <c r="SV574">
        <v>0</v>
      </c>
      <c r="SW574">
        <v>0</v>
      </c>
      <c r="SX574">
        <v>0</v>
      </c>
      <c r="SY574">
        <v>0</v>
      </c>
      <c r="SZ574">
        <v>0</v>
      </c>
      <c r="TA574">
        <v>0</v>
      </c>
      <c r="TB574">
        <v>0</v>
      </c>
      <c r="TC574">
        <v>0</v>
      </c>
      <c r="TD574">
        <v>0</v>
      </c>
      <c r="TE574">
        <v>0</v>
      </c>
      <c r="TF574">
        <v>0</v>
      </c>
      <c r="TG574">
        <v>0</v>
      </c>
    </row>
    <row r="575" spans="1:527" ht="18" customHeight="1" x14ac:dyDescent="0.25">
      <c r="A575" s="91"/>
      <c r="B575" s="65"/>
      <c r="D575" s="65"/>
      <c r="E575" s="65"/>
      <c r="I575" s="65"/>
      <c r="J575" s="65"/>
      <c r="T575" s="8"/>
      <c r="W575" s="60"/>
    </row>
    <row r="576" spans="1:527" ht="18" customHeight="1" x14ac:dyDescent="0.25">
      <c r="B576" s="65"/>
      <c r="D576" s="65"/>
      <c r="E576" s="65"/>
      <c r="I576" s="65"/>
      <c r="J576" s="65"/>
      <c r="T576" s="8"/>
      <c r="W576" s="60"/>
    </row>
    <row r="577" spans="1:23" ht="18" customHeight="1" x14ac:dyDescent="0.25">
      <c r="I577" s="65"/>
      <c r="J577" s="65"/>
      <c r="T577" s="8"/>
      <c r="V577" s="59" t="str">
        <f>A578</f>
        <v>MADRES, PADRES Y CUIDADORES/AS CON APOYO EN ESTRATEGIAS DE CRIANZA Y CONOCIMIENTOS SOBRE EL DESARROLLO INFANTIL</v>
      </c>
      <c r="W577" s="60"/>
    </row>
    <row r="578" spans="1:23" ht="18" customHeight="1" x14ac:dyDescent="0.25">
      <c r="A578" s="66" t="str">
        <f>METAS!B45</f>
        <v>MADRES, PADRES Y CUIDADORES/AS CON APOYO EN ESTRATEGIAS DE CRIANZA Y CONOCIMIENTOS SOBRE EL DESARROLLO INFANTIL</v>
      </c>
      <c r="I578" s="65"/>
      <c r="J578" s="65"/>
      <c r="K578" t="s">
        <v>508</v>
      </c>
      <c r="T578" s="8"/>
      <c r="V578" s="89" t="str">
        <f>$V$1&amp;"  "&amp;V577&amp;"  "&amp;$V$3&amp;"  "&amp;$V$2</f>
        <v>RED. MOYOBAMBA:  MADRES, PADRES Y CUIDADORES/AS CON APOYO EN ESTRATEGIAS DE CRIANZA Y CONOCIMIENTOS SOBRE EL DESARROLLO INFANTIL  - POR MICROREDES :   ENERO - DICIEMBRE 2024</v>
      </c>
      <c r="W578" s="60"/>
    </row>
    <row r="579" spans="1:23" ht="48" customHeight="1" x14ac:dyDescent="0.25">
      <c r="A579" s="68" t="s">
        <v>2</v>
      </c>
      <c r="B579" s="69" t="s">
        <v>87</v>
      </c>
      <c r="C579" s="70" t="s">
        <v>69</v>
      </c>
      <c r="D579" s="69" t="s">
        <v>661</v>
      </c>
      <c r="E579" s="69" t="s">
        <v>1</v>
      </c>
      <c r="F579" s="71"/>
      <c r="G579" s="72" t="s">
        <v>9</v>
      </c>
      <c r="H579" s="73" t="str">
        <f>"DEFICIENTE &lt; "&amp;$E$3</f>
        <v>DEFICIENTE &lt; 90</v>
      </c>
      <c r="I579" s="73" t="str">
        <f>"PROCESO &gt; "&amp;$E$3&amp;"  -  &lt; "&amp;$F$3</f>
        <v>PROCESO &gt; 90  -  &lt; 100</v>
      </c>
      <c r="J579" s="73" t="str">
        <f>"OPTIMO &gt;= "&amp;$F$3</f>
        <v>OPTIMO &gt;= 100</v>
      </c>
      <c r="T579" s="8"/>
      <c r="V579" s="59"/>
      <c r="W579" s="60"/>
    </row>
    <row r="580" spans="1:23" ht="18" customHeight="1" thickBot="1" x14ac:dyDescent="0.3">
      <c r="A580" s="74" t="str">
        <f>Config!$B$15</f>
        <v>RED</v>
      </c>
      <c r="B580" s="75">
        <f>SUM(B581:B589)</f>
        <v>2157</v>
      </c>
      <c r="C580" s="75">
        <f>SUM(C581:C589)</f>
        <v>2157</v>
      </c>
      <c r="D580" s="75">
        <f>SUM(D581:D589)</f>
        <v>13</v>
      </c>
      <c r="E580" s="75">
        <f>Config!$C$9</f>
        <v>100</v>
      </c>
      <c r="F580" s="76"/>
      <c r="G580" s="75">
        <f t="shared" ref="G580:G585" si="172">IFERROR(ROUND(D580*100/B580,2),0)</f>
        <v>0.6</v>
      </c>
      <c r="H580" s="77">
        <f>IF(G580&lt;$E$3,G580,"")</f>
        <v>0.6</v>
      </c>
      <c r="I580" s="77" t="str">
        <f>IF(G580&gt;=$E$3,IF(G580&lt;$F$3,G580,""),"")</f>
        <v/>
      </c>
      <c r="J580" s="75" t="str">
        <f t="shared" ref="J580:J589" si="173">IF(G580&gt;=$F$3,G580,"")</f>
        <v/>
      </c>
      <c r="T580" s="8"/>
      <c r="V580" s="59"/>
      <c r="W580" s="60"/>
    </row>
    <row r="581" spans="1:23" ht="18" customHeight="1" x14ac:dyDescent="0.25">
      <c r="A581" s="79" t="str">
        <f>Config!$B$16</f>
        <v>HOSP</v>
      </c>
      <c r="B581" s="80">
        <f>METAS!$AW$45</f>
        <v>0</v>
      </c>
      <c r="C581" s="80">
        <f>ROUNDUP((B581/12)*Config!$C$6,0)</f>
        <v>0</v>
      </c>
      <c r="D581" s="80">
        <f>ACUMULADO!$AV$48</f>
        <v>0</v>
      </c>
      <c r="E581" s="81">
        <f>E580</f>
        <v>100</v>
      </c>
      <c r="F581" s="81"/>
      <c r="G581" s="82">
        <f t="shared" si="172"/>
        <v>0</v>
      </c>
      <c r="H581" s="83">
        <f>IF(G581&lt;$E$3,G581,"")</f>
        <v>0</v>
      </c>
      <c r="I581" s="83" t="str">
        <f>IF(G581&gt;=$E$3,IF(G581&lt;$F$3,G581,""),"")</f>
        <v/>
      </c>
      <c r="J581" s="84" t="str">
        <f t="shared" si="173"/>
        <v/>
      </c>
      <c r="T581" s="8"/>
      <c r="V581" s="59"/>
      <c r="W581" s="60"/>
    </row>
    <row r="582" spans="1:23" ht="18" customHeight="1" x14ac:dyDescent="0.25">
      <c r="A582" s="85" t="str">
        <f>Config!$B$17</f>
        <v>LLUI</v>
      </c>
      <c r="B582" s="80">
        <f>METAS!$AY$45</f>
        <v>969</v>
      </c>
      <c r="C582" s="61">
        <f>ROUNDUP((B582/12)*Config!$C$6,0)</f>
        <v>969</v>
      </c>
      <c r="D582" s="80">
        <f>ACUMULADO!$AX$48</f>
        <v>0</v>
      </c>
      <c r="E582" s="81">
        <f t="shared" ref="E582:E589" si="174">E581</f>
        <v>100</v>
      </c>
      <c r="F582" s="90"/>
      <c r="G582" s="86">
        <f t="shared" si="172"/>
        <v>0</v>
      </c>
      <c r="H582" s="83">
        <f t="shared" ref="H582:H589" si="175">IF(G582&lt;$E$3,G582,"")</f>
        <v>0</v>
      </c>
      <c r="I582" s="83" t="str">
        <f t="shared" ref="I582:I589" si="176">IF(G582&gt;=$E$3,IF(G582&lt;$F$3,G582,""),"")</f>
        <v/>
      </c>
      <c r="J582" s="88" t="str">
        <f t="shared" si="173"/>
        <v/>
      </c>
      <c r="T582" s="8"/>
      <c r="V582" s="59"/>
      <c r="W582" s="60"/>
    </row>
    <row r="583" spans="1:23" ht="18" customHeight="1" x14ac:dyDescent="0.25">
      <c r="A583" s="85" t="str">
        <f>Config!$B$18</f>
        <v>JERI</v>
      </c>
      <c r="B583" s="80">
        <f>METAS!$AZ$45</f>
        <v>98</v>
      </c>
      <c r="C583" s="61">
        <f>ROUNDUP((B583/12)*Config!$C$6,0)</f>
        <v>98</v>
      </c>
      <c r="D583" s="80">
        <f>ACUMULADO!$AY$48</f>
        <v>0</v>
      </c>
      <c r="E583" s="81">
        <f t="shared" si="174"/>
        <v>100</v>
      </c>
      <c r="F583" s="90"/>
      <c r="G583" s="86">
        <f t="shared" si="172"/>
        <v>0</v>
      </c>
      <c r="H583" s="83">
        <f t="shared" si="175"/>
        <v>0</v>
      </c>
      <c r="I583" s="83" t="str">
        <f t="shared" si="176"/>
        <v/>
      </c>
      <c r="J583" s="88" t="str">
        <f t="shared" si="173"/>
        <v/>
      </c>
      <c r="T583" s="8"/>
      <c r="V583" s="9"/>
      <c r="W583" s="60"/>
    </row>
    <row r="584" spans="1:23" ht="18" customHeight="1" x14ac:dyDescent="0.25">
      <c r="A584" s="85" t="str">
        <f>Config!$B$19</f>
        <v>YANT</v>
      </c>
      <c r="B584" s="80">
        <f>METAS!$BA$45</f>
        <v>74</v>
      </c>
      <c r="C584" s="61">
        <f>ROUNDUP((B584/12)*Config!$C$6,0)</f>
        <v>74</v>
      </c>
      <c r="D584" s="80">
        <f>ACUMULADO!$AZ$48</f>
        <v>0</v>
      </c>
      <c r="E584" s="81">
        <f t="shared" si="174"/>
        <v>100</v>
      </c>
      <c r="F584" s="90"/>
      <c r="G584" s="86">
        <f t="shared" si="172"/>
        <v>0</v>
      </c>
      <c r="H584" s="83">
        <f t="shared" si="175"/>
        <v>0</v>
      </c>
      <c r="I584" s="83" t="str">
        <f t="shared" si="176"/>
        <v/>
      </c>
      <c r="J584" s="88" t="str">
        <f t="shared" si="173"/>
        <v/>
      </c>
      <c r="T584" s="8"/>
      <c r="V584" s="9"/>
      <c r="W584" s="60"/>
    </row>
    <row r="585" spans="1:23" ht="18" customHeight="1" x14ac:dyDescent="0.25">
      <c r="A585" s="85" t="str">
        <f>Config!$B$20</f>
        <v>SORI</v>
      </c>
      <c r="B585" s="80">
        <f>METAS!$BB$45</f>
        <v>467</v>
      </c>
      <c r="C585" s="61">
        <f>ROUNDUP((B585/12)*Config!$C$6,0)</f>
        <v>467</v>
      </c>
      <c r="D585" s="80">
        <f>ACUMULADO!$BA$48</f>
        <v>0</v>
      </c>
      <c r="E585" s="81">
        <f t="shared" si="174"/>
        <v>100</v>
      </c>
      <c r="F585" s="90"/>
      <c r="G585" s="86">
        <f t="shared" si="172"/>
        <v>0</v>
      </c>
      <c r="H585" s="83">
        <f t="shared" si="175"/>
        <v>0</v>
      </c>
      <c r="I585" s="83" t="str">
        <f t="shared" si="176"/>
        <v/>
      </c>
      <c r="J585" s="88" t="str">
        <f t="shared" si="173"/>
        <v/>
      </c>
      <c r="T585" s="8"/>
      <c r="V585" s="9"/>
      <c r="W585" s="60"/>
    </row>
    <row r="586" spans="1:23" ht="18" customHeight="1" x14ac:dyDescent="0.25">
      <c r="A586" s="85" t="str">
        <f>Config!$B$21</f>
        <v>JEPE</v>
      </c>
      <c r="B586" s="80">
        <f>METAS!$BC$45</f>
        <v>193</v>
      </c>
      <c r="C586" s="61">
        <f>ROUNDUP((B586/12)*Config!$C$6,0)</f>
        <v>193</v>
      </c>
      <c r="D586" s="80">
        <f>ACUMULADO!$BB$48</f>
        <v>0</v>
      </c>
      <c r="E586" s="81">
        <f t="shared" si="174"/>
        <v>100</v>
      </c>
      <c r="F586" s="90"/>
      <c r="G586" s="86">
        <f>IFERROR(ROUND(D586*100/B586,2),0)</f>
        <v>0</v>
      </c>
      <c r="H586" s="83">
        <f t="shared" si="175"/>
        <v>0</v>
      </c>
      <c r="I586" s="83" t="str">
        <f t="shared" si="176"/>
        <v/>
      </c>
      <c r="J586" s="88" t="str">
        <f t="shared" si="173"/>
        <v/>
      </c>
      <c r="T586" s="8"/>
      <c r="V586" s="9"/>
      <c r="W586" s="60"/>
    </row>
    <row r="587" spans="1:23" ht="18" customHeight="1" x14ac:dyDescent="0.25">
      <c r="A587" s="85" t="str">
        <f>Config!$B$22</f>
        <v>ROQU</v>
      </c>
      <c r="B587" s="80">
        <f>METAS!$BD$45</f>
        <v>137</v>
      </c>
      <c r="C587" s="61">
        <f>ROUNDUP((B587/12)*Config!$C$6,0)</f>
        <v>137</v>
      </c>
      <c r="D587" s="80">
        <f>ACUMULADO!$BC$48</f>
        <v>0</v>
      </c>
      <c r="E587" s="81">
        <f t="shared" si="174"/>
        <v>100</v>
      </c>
      <c r="F587" s="90"/>
      <c r="G587" s="86">
        <f>IFERROR(ROUND(D587*100/B587,2),0)</f>
        <v>0</v>
      </c>
      <c r="H587" s="83">
        <f t="shared" si="175"/>
        <v>0</v>
      </c>
      <c r="I587" s="83" t="str">
        <f t="shared" si="176"/>
        <v/>
      </c>
      <c r="J587" s="88" t="str">
        <f t="shared" si="173"/>
        <v/>
      </c>
      <c r="T587" s="8"/>
      <c r="V587" s="9"/>
      <c r="W587" s="60"/>
    </row>
    <row r="588" spans="1:23" ht="18" customHeight="1" x14ac:dyDescent="0.25">
      <c r="A588" s="85" t="str">
        <f>Config!$B$23</f>
        <v>CALZ</v>
      </c>
      <c r="B588" s="80">
        <f>METAS!$BE$45</f>
        <v>108</v>
      </c>
      <c r="C588" s="61">
        <f>ROUNDUP((B588/12)*Config!$C$6,0)</f>
        <v>108</v>
      </c>
      <c r="D588" s="80">
        <f>ACUMULADO!$BD$48</f>
        <v>13</v>
      </c>
      <c r="E588" s="81">
        <f t="shared" si="174"/>
        <v>100</v>
      </c>
      <c r="F588" s="90"/>
      <c r="G588" s="86">
        <f t="shared" ref="G588:G589" si="177">IFERROR(ROUND(D588*100/B588,2),0)</f>
        <v>12.04</v>
      </c>
      <c r="H588" s="83">
        <f t="shared" si="175"/>
        <v>12.04</v>
      </c>
      <c r="I588" s="83" t="str">
        <f t="shared" si="176"/>
        <v/>
      </c>
      <c r="J588" s="88" t="str">
        <f t="shared" si="173"/>
        <v/>
      </c>
      <c r="T588" s="8"/>
      <c r="W588" s="60"/>
    </row>
    <row r="589" spans="1:23" ht="18" customHeight="1" x14ac:dyDescent="0.25">
      <c r="A589" s="85" t="str">
        <f>Config!$B$24</f>
        <v>PUEB</v>
      </c>
      <c r="B589" s="80">
        <f>METAS!$BF$45</f>
        <v>111</v>
      </c>
      <c r="C589" s="61">
        <f>ROUNDUP((B589/12)*Config!$C$6,0)</f>
        <v>111</v>
      </c>
      <c r="D589" s="80">
        <f>ACUMULADO!$BE$48</f>
        <v>0</v>
      </c>
      <c r="E589" s="81">
        <f t="shared" si="174"/>
        <v>100</v>
      </c>
      <c r="F589" s="90"/>
      <c r="G589" s="86">
        <f t="shared" si="177"/>
        <v>0</v>
      </c>
      <c r="H589" s="83">
        <f t="shared" si="175"/>
        <v>0</v>
      </c>
      <c r="I589" s="83" t="str">
        <f t="shared" si="176"/>
        <v/>
      </c>
      <c r="J589" s="88" t="str">
        <f t="shared" si="173"/>
        <v/>
      </c>
      <c r="T589" s="8"/>
      <c r="W589" s="60"/>
    </row>
    <row r="590" spans="1:23" ht="18" customHeight="1" x14ac:dyDescent="0.25">
      <c r="A590" s="91"/>
      <c r="B590" s="65"/>
      <c r="D590" s="63"/>
      <c r="E590" s="65"/>
      <c r="I590" s="65"/>
      <c r="J590" s="65"/>
      <c r="T590" s="8"/>
      <c r="W590" s="60"/>
    </row>
    <row r="591" spans="1:23" ht="18" customHeight="1" x14ac:dyDescent="0.25">
      <c r="A591" s="91"/>
      <c r="B591" s="65"/>
      <c r="D591" s="65"/>
      <c r="E591" s="65"/>
      <c r="I591" s="65"/>
      <c r="J591" s="65"/>
      <c r="T591" s="8"/>
      <c r="W591" s="60"/>
    </row>
    <row r="592" spans="1:23" ht="18" customHeight="1" x14ac:dyDescent="0.25">
      <c r="A592" s="91"/>
      <c r="B592" s="65"/>
      <c r="D592" s="65"/>
      <c r="E592" s="65"/>
      <c r="I592" s="65"/>
      <c r="J592" s="65"/>
      <c r="T592" s="8"/>
      <c r="W592" s="60"/>
    </row>
    <row r="593" spans="1:527" ht="18" customHeight="1" x14ac:dyDescent="0.25">
      <c r="A593" s="91"/>
      <c r="B593" s="65"/>
      <c r="D593" s="65"/>
      <c r="E593" s="65"/>
      <c r="I593" s="65"/>
      <c r="J593" s="65"/>
      <c r="T593" s="8"/>
      <c r="W593" s="60"/>
    </row>
    <row r="594" spans="1:527" ht="18" customHeight="1" x14ac:dyDescent="0.25">
      <c r="A594" s="91"/>
      <c r="B594" s="65"/>
      <c r="D594" s="65"/>
      <c r="E594" s="65"/>
      <c r="I594" s="65"/>
      <c r="J594" s="65"/>
      <c r="T594" s="8"/>
      <c r="W594" s="60"/>
    </row>
    <row r="595" spans="1:527" ht="18" customHeight="1" x14ac:dyDescent="0.25">
      <c r="A595" s="94"/>
      <c r="B595" s="65"/>
      <c r="D595" s="65"/>
      <c r="E595" s="65"/>
      <c r="I595" s="65"/>
      <c r="J595" s="65"/>
      <c r="T595" s="8"/>
      <c r="W595" s="60"/>
      <c r="PN595">
        <v>0</v>
      </c>
      <c r="PO595">
        <v>0</v>
      </c>
      <c r="PP595">
        <v>0</v>
      </c>
      <c r="PQ595">
        <v>0</v>
      </c>
      <c r="PR595">
        <v>0</v>
      </c>
      <c r="PS595">
        <v>0</v>
      </c>
      <c r="PT595">
        <v>0</v>
      </c>
      <c r="PU595">
        <v>0</v>
      </c>
      <c r="PV595">
        <v>0</v>
      </c>
      <c r="PW595">
        <v>0</v>
      </c>
      <c r="PX595">
        <v>0</v>
      </c>
      <c r="PY595">
        <v>0</v>
      </c>
      <c r="PZ595">
        <v>0</v>
      </c>
      <c r="QA595">
        <v>0</v>
      </c>
      <c r="QB595">
        <v>0</v>
      </c>
      <c r="QC595">
        <v>0</v>
      </c>
      <c r="QD595">
        <v>0</v>
      </c>
      <c r="QE595">
        <v>0</v>
      </c>
      <c r="QF595">
        <v>0</v>
      </c>
      <c r="QG595">
        <v>0</v>
      </c>
      <c r="QH595">
        <v>0</v>
      </c>
      <c r="QI595">
        <v>0</v>
      </c>
      <c r="QJ595">
        <v>0</v>
      </c>
      <c r="QK595">
        <v>0</v>
      </c>
      <c r="QL595">
        <v>0</v>
      </c>
      <c r="QM595">
        <v>0</v>
      </c>
      <c r="QN595">
        <v>0</v>
      </c>
      <c r="QO595">
        <v>0</v>
      </c>
      <c r="QP595">
        <v>0</v>
      </c>
      <c r="QQ595">
        <v>0</v>
      </c>
      <c r="QR595">
        <v>0</v>
      </c>
      <c r="QS595">
        <v>0</v>
      </c>
      <c r="QT595">
        <v>0</v>
      </c>
      <c r="QU595">
        <v>0</v>
      </c>
      <c r="QV595">
        <v>0</v>
      </c>
      <c r="QW595">
        <v>0</v>
      </c>
      <c r="QX595">
        <v>0</v>
      </c>
      <c r="QY595">
        <v>0</v>
      </c>
      <c r="QZ595">
        <v>0</v>
      </c>
      <c r="RA595">
        <v>0</v>
      </c>
      <c r="RB595">
        <v>0</v>
      </c>
      <c r="RC595">
        <v>0</v>
      </c>
      <c r="RD595">
        <v>0</v>
      </c>
      <c r="RE595">
        <v>0</v>
      </c>
      <c r="RF595">
        <v>0</v>
      </c>
      <c r="RG595">
        <v>0</v>
      </c>
      <c r="RH595">
        <v>0</v>
      </c>
      <c r="RI595">
        <v>0</v>
      </c>
      <c r="RJ595">
        <v>0</v>
      </c>
      <c r="RK595">
        <v>0</v>
      </c>
      <c r="RL595">
        <v>0</v>
      </c>
      <c r="RM595">
        <v>0</v>
      </c>
      <c r="RN595">
        <v>0</v>
      </c>
      <c r="RO595">
        <v>0</v>
      </c>
      <c r="RP595">
        <v>0</v>
      </c>
      <c r="RQ595">
        <v>0</v>
      </c>
      <c r="RR595">
        <v>0</v>
      </c>
      <c r="RS595">
        <v>0</v>
      </c>
      <c r="RT595">
        <v>0</v>
      </c>
      <c r="RU595">
        <v>0</v>
      </c>
      <c r="RV595">
        <v>0</v>
      </c>
      <c r="RW595">
        <v>0</v>
      </c>
      <c r="RX595">
        <v>0</v>
      </c>
      <c r="RY595">
        <v>0</v>
      </c>
      <c r="RZ595">
        <v>0</v>
      </c>
      <c r="SA595">
        <v>0</v>
      </c>
      <c r="SB595">
        <v>0</v>
      </c>
      <c r="SC595">
        <v>0</v>
      </c>
      <c r="SD595">
        <v>0</v>
      </c>
      <c r="SE595">
        <v>0</v>
      </c>
      <c r="SF595">
        <v>0</v>
      </c>
      <c r="SG595">
        <v>0</v>
      </c>
      <c r="SH595">
        <v>0</v>
      </c>
      <c r="SI595">
        <v>0</v>
      </c>
      <c r="SJ595">
        <v>0</v>
      </c>
      <c r="SK595">
        <v>0</v>
      </c>
      <c r="SL595">
        <v>0</v>
      </c>
      <c r="SM595">
        <v>0</v>
      </c>
      <c r="SN595">
        <v>0</v>
      </c>
      <c r="SO595">
        <v>0</v>
      </c>
      <c r="SP595">
        <v>0</v>
      </c>
      <c r="SQ595">
        <v>0</v>
      </c>
      <c r="SR595">
        <v>0</v>
      </c>
      <c r="SS595">
        <v>0</v>
      </c>
      <c r="ST595">
        <v>0</v>
      </c>
      <c r="SU595">
        <v>0</v>
      </c>
      <c r="SV595">
        <v>0</v>
      </c>
      <c r="SW595">
        <v>0</v>
      </c>
      <c r="SX595">
        <v>0</v>
      </c>
      <c r="SY595">
        <v>0</v>
      </c>
      <c r="SZ595">
        <v>0</v>
      </c>
      <c r="TA595">
        <v>0</v>
      </c>
      <c r="TB595">
        <v>0</v>
      </c>
      <c r="TC595">
        <v>0</v>
      </c>
      <c r="TD595">
        <v>0</v>
      </c>
      <c r="TE595">
        <v>0</v>
      </c>
      <c r="TF595">
        <v>0</v>
      </c>
      <c r="TG595">
        <v>0</v>
      </c>
    </row>
    <row r="596" spans="1:527" ht="18" customHeight="1" x14ac:dyDescent="0.25">
      <c r="A596" s="94"/>
      <c r="B596" s="65"/>
      <c r="D596" s="65"/>
      <c r="E596" s="65"/>
      <c r="I596" s="65"/>
      <c r="J596" s="65"/>
      <c r="T596" s="8"/>
      <c r="W596" s="60"/>
    </row>
    <row r="597" spans="1:527" ht="18" customHeight="1" x14ac:dyDescent="0.25">
      <c r="A597" s="94"/>
      <c r="B597" s="65"/>
      <c r="D597" s="65"/>
      <c r="E597" s="65"/>
      <c r="I597" s="65"/>
      <c r="J597" s="65"/>
      <c r="T597" s="8"/>
      <c r="W597" s="60"/>
    </row>
    <row r="598" spans="1:527" ht="18" customHeight="1" x14ac:dyDescent="0.25">
      <c r="A598" s="66" t="str">
        <f>METAS!B46</f>
        <v>PAREJAS CON CONSEJERÍA EN LA PROMOCIÓN DE UNA CONVIVENCIA SALUDABLE</v>
      </c>
      <c r="I598" s="65"/>
      <c r="J598" s="65"/>
      <c r="K598" t="s">
        <v>543</v>
      </c>
      <c r="T598" s="8"/>
      <c r="V598" s="59" t="str">
        <f>A598</f>
        <v>PAREJAS CON CONSEJERÍA EN LA PROMOCIÓN DE UNA CONVIVENCIA SALUDABLE</v>
      </c>
      <c r="W598" s="60"/>
    </row>
    <row r="599" spans="1:527" ht="48" customHeight="1" x14ac:dyDescent="0.25">
      <c r="A599" s="68" t="s">
        <v>2</v>
      </c>
      <c r="B599" s="69" t="s">
        <v>87</v>
      </c>
      <c r="C599" s="70" t="s">
        <v>69</v>
      </c>
      <c r="D599" s="69" t="s">
        <v>661</v>
      </c>
      <c r="E599" s="69" t="s">
        <v>1</v>
      </c>
      <c r="F599" s="71"/>
      <c r="G599" s="72" t="s">
        <v>9</v>
      </c>
      <c r="H599" s="73" t="str">
        <f>"DEFICIENTE &lt; "&amp;$E$3</f>
        <v>DEFICIENTE &lt; 90</v>
      </c>
      <c r="I599" s="73" t="str">
        <f>"PROCESO &gt; "&amp;$E$3&amp;"  -  &lt; "&amp;$F$3</f>
        <v>PROCESO &gt; 90  -  &lt; 100</v>
      </c>
      <c r="J599" s="73" t="str">
        <f>"OPTIMO &gt;= "&amp;$F$3</f>
        <v>OPTIMO &gt;= 100</v>
      </c>
      <c r="T599" s="8"/>
      <c r="V599" s="89" t="str">
        <f>$V$1&amp;"  "&amp;V598&amp;"  "&amp;$V$3&amp;"  "&amp;$V$2</f>
        <v>RED. MOYOBAMBA:  PAREJAS CON CONSEJERÍA EN LA PROMOCIÓN DE UNA CONVIVENCIA SALUDABLE  - POR MICROREDES :   ENERO - DICIEMBRE 2024</v>
      </c>
      <c r="W599" s="60"/>
    </row>
    <row r="600" spans="1:527" ht="18" customHeight="1" thickBot="1" x14ac:dyDescent="0.3">
      <c r="A600" s="74" t="str">
        <f>Config!$B$15</f>
        <v>RED</v>
      </c>
      <c r="B600" s="75">
        <f>SUM(B601:B609)</f>
        <v>1256</v>
      </c>
      <c r="C600" s="75">
        <f>SUM(C601:C609)</f>
        <v>1256</v>
      </c>
      <c r="D600" s="75">
        <f>SUM(D601:D609)</f>
        <v>144</v>
      </c>
      <c r="E600" s="75">
        <f>Config!$C$9</f>
        <v>100</v>
      </c>
      <c r="F600" s="76"/>
      <c r="G600" s="75">
        <f t="shared" ref="G600:G605" si="178">IFERROR(ROUND(D600*100/B600,2),0)</f>
        <v>11.46</v>
      </c>
      <c r="H600" s="77">
        <f>IF(G600&lt;$E$3,G600,"")</f>
        <v>11.46</v>
      </c>
      <c r="I600" s="77" t="str">
        <f>IF(G600&gt;=$E$3,IF(G600&lt;$F$3,G600,""),"")</f>
        <v/>
      </c>
      <c r="J600" s="75" t="str">
        <f t="shared" ref="J600:J609" si="179">IF(G600&gt;=$F$3,G600,"")</f>
        <v/>
      </c>
      <c r="T600" s="8"/>
      <c r="V600" s="59"/>
      <c r="W600" s="60"/>
    </row>
    <row r="601" spans="1:527" ht="18" customHeight="1" x14ac:dyDescent="0.25">
      <c r="A601" s="79" t="str">
        <f>Config!$B$16</f>
        <v>HOSP</v>
      </c>
      <c r="B601" s="80">
        <f>METAS!$AW$46</f>
        <v>0</v>
      </c>
      <c r="C601" s="80">
        <f>ROUNDUP((B601/12)*Config!$C$6,0)</f>
        <v>0</v>
      </c>
      <c r="D601" s="80">
        <f>ACUMULADO!$AV$49</f>
        <v>0</v>
      </c>
      <c r="E601" s="81">
        <f>E600</f>
        <v>100</v>
      </c>
      <c r="F601" s="81"/>
      <c r="G601" s="82">
        <f t="shared" si="178"/>
        <v>0</v>
      </c>
      <c r="H601" s="83">
        <f>IF(G601&lt;$E$3,G601,"")</f>
        <v>0</v>
      </c>
      <c r="I601" s="83" t="str">
        <f>IF(G601&gt;=$E$3,IF(G601&lt;$F$3,G601,""),"")</f>
        <v/>
      </c>
      <c r="J601" s="84" t="str">
        <f t="shared" si="179"/>
        <v/>
      </c>
      <c r="T601" s="8"/>
      <c r="V601" s="59"/>
      <c r="W601" s="60"/>
    </row>
    <row r="602" spans="1:527" ht="18" customHeight="1" x14ac:dyDescent="0.25">
      <c r="A602" s="85" t="str">
        <f>Config!$B$17</f>
        <v>LLUI</v>
      </c>
      <c r="B602" s="80">
        <f>METAS!$AY$46</f>
        <v>527</v>
      </c>
      <c r="C602" s="61">
        <f>ROUNDUP((B602/12)*Config!$C$6,0)</f>
        <v>527</v>
      </c>
      <c r="D602" s="80">
        <f>ACUMULADO!$AX$49</f>
        <v>0</v>
      </c>
      <c r="E602" s="81">
        <f t="shared" ref="E602:E609" si="180">E601</f>
        <v>100</v>
      </c>
      <c r="F602" s="90"/>
      <c r="G602" s="86">
        <f t="shared" si="178"/>
        <v>0</v>
      </c>
      <c r="H602" s="83">
        <f t="shared" ref="H602:H609" si="181">IF(G602&lt;$E$3,G602,"")</f>
        <v>0</v>
      </c>
      <c r="I602" s="83" t="str">
        <f t="shared" ref="I602:I609" si="182">IF(G602&gt;=$E$3,IF(G602&lt;$F$3,G602,""),"")</f>
        <v/>
      </c>
      <c r="J602" s="88" t="str">
        <f t="shared" si="179"/>
        <v/>
      </c>
      <c r="T602" s="8"/>
      <c r="V602" s="59"/>
      <c r="W602" s="60"/>
    </row>
    <row r="603" spans="1:527" ht="18" customHeight="1" x14ac:dyDescent="0.25">
      <c r="A603" s="85" t="str">
        <f>Config!$B$18</f>
        <v>JERI</v>
      </c>
      <c r="B603" s="80">
        <f>METAS!$AZ$46</f>
        <v>66</v>
      </c>
      <c r="C603" s="61">
        <f>ROUNDUP((B603/12)*Config!$C$6,0)</f>
        <v>66</v>
      </c>
      <c r="D603" s="80">
        <f>ACUMULADO!$AY$49</f>
        <v>0</v>
      </c>
      <c r="E603" s="81">
        <f t="shared" si="180"/>
        <v>100</v>
      </c>
      <c r="F603" s="90"/>
      <c r="G603" s="86">
        <f t="shared" si="178"/>
        <v>0</v>
      </c>
      <c r="H603" s="83">
        <f t="shared" si="181"/>
        <v>0</v>
      </c>
      <c r="I603" s="83" t="str">
        <f t="shared" si="182"/>
        <v/>
      </c>
      <c r="J603" s="88" t="str">
        <f t="shared" si="179"/>
        <v/>
      </c>
      <c r="T603" s="8"/>
      <c r="U603" s="8"/>
      <c r="V603" s="59"/>
    </row>
    <row r="604" spans="1:527" s="8" customFormat="1" ht="18" customHeight="1" x14ac:dyDescent="0.25">
      <c r="A604" s="85" t="str">
        <f>Config!$B$19</f>
        <v>YANT</v>
      </c>
      <c r="B604" s="80">
        <f>METAS!$BA$46</f>
        <v>50</v>
      </c>
      <c r="C604" s="61">
        <f>ROUNDUP((B604/12)*Config!$C$6,0)</f>
        <v>50</v>
      </c>
      <c r="D604" s="80">
        <f>ACUMULADO!$AZ$49</f>
        <v>14</v>
      </c>
      <c r="E604" s="81">
        <f t="shared" si="180"/>
        <v>100</v>
      </c>
      <c r="F604" s="90"/>
      <c r="G604" s="86">
        <f t="shared" si="178"/>
        <v>28</v>
      </c>
      <c r="H604" s="83">
        <f t="shared" si="181"/>
        <v>28</v>
      </c>
      <c r="I604" s="83" t="str">
        <f t="shared" si="182"/>
        <v/>
      </c>
      <c r="J604" s="88" t="str">
        <f t="shared" si="179"/>
        <v/>
      </c>
      <c r="K604"/>
      <c r="L604"/>
      <c r="M604"/>
      <c r="N604"/>
      <c r="O604"/>
      <c r="P604"/>
      <c r="Q604"/>
      <c r="R604"/>
      <c r="S604"/>
      <c r="V604" s="59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</row>
    <row r="605" spans="1:527" s="8" customFormat="1" ht="18" customHeight="1" x14ac:dyDescent="0.25">
      <c r="A605" s="85" t="str">
        <f>Config!$B$20</f>
        <v>SORI</v>
      </c>
      <c r="B605" s="80">
        <f>METAS!$BB$46</f>
        <v>265</v>
      </c>
      <c r="C605" s="61">
        <f>ROUNDUP((B605/12)*Config!$C$6,0)</f>
        <v>265</v>
      </c>
      <c r="D605" s="80">
        <f>ACUMULADO!$BA$49</f>
        <v>0</v>
      </c>
      <c r="E605" s="81">
        <f t="shared" si="180"/>
        <v>100</v>
      </c>
      <c r="F605" s="90"/>
      <c r="G605" s="86">
        <f t="shared" si="178"/>
        <v>0</v>
      </c>
      <c r="H605" s="83">
        <f t="shared" si="181"/>
        <v>0</v>
      </c>
      <c r="I605" s="83" t="str">
        <f t="shared" si="182"/>
        <v/>
      </c>
      <c r="J605" s="88" t="str">
        <f t="shared" si="179"/>
        <v/>
      </c>
      <c r="K605"/>
      <c r="L605"/>
      <c r="M605"/>
      <c r="N605"/>
      <c r="O605"/>
      <c r="P605"/>
      <c r="Q605"/>
      <c r="R605"/>
      <c r="S605"/>
      <c r="V605" s="59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</row>
    <row r="606" spans="1:527" s="8" customFormat="1" ht="18" customHeight="1" x14ac:dyDescent="0.25">
      <c r="A606" s="85" t="str">
        <f>Config!$B$21</f>
        <v>JEPE</v>
      </c>
      <c r="B606" s="80">
        <f>METAS!$BC$46</f>
        <v>80</v>
      </c>
      <c r="C606" s="61">
        <f>ROUNDUP((B606/12)*Config!$C$6,0)</f>
        <v>80</v>
      </c>
      <c r="D606" s="80">
        <f>ACUMULADO!$BB$49</f>
        <v>0</v>
      </c>
      <c r="E606" s="81">
        <f t="shared" si="180"/>
        <v>100</v>
      </c>
      <c r="F606" s="90"/>
      <c r="G606" s="86">
        <f>IFERROR(ROUND(D606*100/B606,2),0)</f>
        <v>0</v>
      </c>
      <c r="H606" s="83">
        <f t="shared" si="181"/>
        <v>0</v>
      </c>
      <c r="I606" s="83" t="str">
        <f t="shared" si="182"/>
        <v/>
      </c>
      <c r="J606" s="88" t="str">
        <f t="shared" si="179"/>
        <v/>
      </c>
      <c r="K606"/>
      <c r="L606"/>
      <c r="M606"/>
      <c r="N606"/>
      <c r="O606"/>
      <c r="P606"/>
      <c r="Q606"/>
      <c r="R606"/>
      <c r="S606"/>
      <c r="U606" s="58"/>
      <c r="V606" s="59"/>
      <c r="W606" s="60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</row>
    <row r="607" spans="1:527" s="8" customFormat="1" ht="18" customHeight="1" x14ac:dyDescent="0.25">
      <c r="A607" s="85" t="str">
        <f>Config!$B$22</f>
        <v>ROQU</v>
      </c>
      <c r="B607" s="80">
        <f>METAS!$BD$46</f>
        <v>108</v>
      </c>
      <c r="C607" s="61">
        <f>ROUNDUP((B607/12)*Config!$C$6,0)</f>
        <v>108</v>
      </c>
      <c r="D607" s="80">
        <f>ACUMULADO!$BC$49</f>
        <v>130</v>
      </c>
      <c r="E607" s="81">
        <f t="shared" si="180"/>
        <v>100</v>
      </c>
      <c r="F607" s="90"/>
      <c r="G607" s="86">
        <f>IFERROR(ROUND(D607*100/B607,2),0)</f>
        <v>120.37</v>
      </c>
      <c r="H607" s="83" t="str">
        <f t="shared" si="181"/>
        <v/>
      </c>
      <c r="I607" s="83" t="str">
        <f t="shared" si="182"/>
        <v/>
      </c>
      <c r="J607" s="88">
        <f t="shared" si="179"/>
        <v>120.37</v>
      </c>
      <c r="K607"/>
      <c r="L607"/>
      <c r="M607"/>
      <c r="N607"/>
      <c r="O607"/>
      <c r="P607"/>
      <c r="Q607"/>
      <c r="R607"/>
      <c r="S607"/>
      <c r="U607" s="58"/>
      <c r="V607" s="9"/>
      <c r="W607" s="60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</row>
    <row r="608" spans="1:527" s="8" customFormat="1" ht="18" customHeight="1" x14ac:dyDescent="0.25">
      <c r="A608" s="85" t="str">
        <f>Config!$B$23</f>
        <v>CALZ</v>
      </c>
      <c r="B608" s="80">
        <f>METAS!$BE$46</f>
        <v>71</v>
      </c>
      <c r="C608" s="61">
        <f>ROUNDUP((B608/12)*Config!$C$6,0)</f>
        <v>71</v>
      </c>
      <c r="D608" s="80">
        <f>ACUMULADO!$BD$49</f>
        <v>0</v>
      </c>
      <c r="E608" s="81">
        <f t="shared" si="180"/>
        <v>100</v>
      </c>
      <c r="F608" s="90"/>
      <c r="G608" s="86">
        <f t="shared" ref="G608:G609" si="183">IFERROR(ROUND(D608*100/B608,2),0)</f>
        <v>0</v>
      </c>
      <c r="H608" s="83">
        <f t="shared" si="181"/>
        <v>0</v>
      </c>
      <c r="I608" s="83" t="str">
        <f t="shared" si="182"/>
        <v/>
      </c>
      <c r="J608" s="88" t="str">
        <f t="shared" si="179"/>
        <v/>
      </c>
      <c r="K608"/>
      <c r="L608"/>
      <c r="M608"/>
      <c r="N608"/>
      <c r="O608"/>
      <c r="P608"/>
      <c r="Q608"/>
      <c r="R608"/>
      <c r="S608"/>
      <c r="V608" s="9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</row>
    <row r="609" spans="1:527" s="8" customFormat="1" ht="18" customHeight="1" x14ac:dyDescent="0.25">
      <c r="A609" s="85" t="str">
        <f>Config!$B$24</f>
        <v>PUEB</v>
      </c>
      <c r="B609" s="80">
        <f>METAS!$BF$46</f>
        <v>89</v>
      </c>
      <c r="C609" s="61">
        <f>ROUNDUP((B609/12)*Config!$C$6,0)</f>
        <v>89</v>
      </c>
      <c r="D609" s="80">
        <f>ACUMULADO!$BE$49</f>
        <v>0</v>
      </c>
      <c r="E609" s="81">
        <f t="shared" si="180"/>
        <v>100</v>
      </c>
      <c r="F609" s="90"/>
      <c r="G609" s="86">
        <f t="shared" si="183"/>
        <v>0</v>
      </c>
      <c r="H609" s="83">
        <f t="shared" si="181"/>
        <v>0</v>
      </c>
      <c r="I609" s="83" t="str">
        <f t="shared" si="182"/>
        <v/>
      </c>
      <c r="J609" s="88" t="str">
        <f t="shared" si="179"/>
        <v/>
      </c>
      <c r="K609"/>
      <c r="L609"/>
      <c r="M609"/>
      <c r="N609"/>
      <c r="O609"/>
      <c r="P609"/>
      <c r="Q609"/>
      <c r="R609"/>
      <c r="S609"/>
      <c r="U609" s="58"/>
      <c r="V609" s="9"/>
      <c r="W609" s="60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</row>
    <row r="610" spans="1:527" s="8" customFormat="1" ht="18" customHeight="1" x14ac:dyDescent="0.25">
      <c r="A610" s="4"/>
      <c r="B610"/>
      <c r="C610"/>
      <c r="D610" s="63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V610" s="78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</row>
    <row r="611" spans="1:527" s="8" customFormat="1" ht="18" customHeight="1" x14ac:dyDescent="0.25">
      <c r="A611" s="4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V611" s="78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</row>
    <row r="612" spans="1:527" s="8" customFormat="1" ht="18" customHeight="1" x14ac:dyDescent="0.25">
      <c r="A612" s="4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V612" s="78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</row>
    <row r="613" spans="1:527" s="8" customFormat="1" ht="18" customHeight="1" x14ac:dyDescent="0.25">
      <c r="A613" s="4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V613" s="78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</row>
    <row r="614" spans="1:527" s="8" customFormat="1" ht="18" customHeight="1" x14ac:dyDescent="0.25">
      <c r="A614" s="91"/>
      <c r="B614" s="65"/>
      <c r="C614" s="63"/>
      <c r="D614" s="65"/>
      <c r="E614" s="65"/>
      <c r="F614" s="65"/>
      <c r="G614" s="65"/>
      <c r="H614" s="65"/>
      <c r="I614" s="65"/>
      <c r="J614" s="65"/>
      <c r="K614"/>
      <c r="L614"/>
      <c r="M614"/>
      <c r="N614"/>
      <c r="O614"/>
      <c r="P614"/>
      <c r="Q614"/>
      <c r="R614"/>
      <c r="S614"/>
      <c r="U614" s="58"/>
      <c r="V614" s="78"/>
      <c r="W614" s="60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</row>
    <row r="615" spans="1:527" s="8" customFormat="1" ht="18" customHeight="1" x14ac:dyDescent="0.25">
      <c r="A615" s="91"/>
      <c r="B615" s="65"/>
      <c r="C615" s="63"/>
      <c r="D615" s="65"/>
      <c r="E615" s="65"/>
      <c r="F615" s="65"/>
      <c r="G615" s="65"/>
      <c r="H615" s="371"/>
      <c r="I615" s="371"/>
      <c r="J615" s="371"/>
      <c r="K615"/>
      <c r="L615"/>
      <c r="M615"/>
      <c r="N615"/>
      <c r="O615"/>
      <c r="P615"/>
      <c r="Q615"/>
      <c r="R615"/>
      <c r="S615"/>
      <c r="U615" s="58"/>
      <c r="V615" s="9"/>
      <c r="W615" s="60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</row>
    <row r="616" spans="1:527" s="8" customFormat="1" ht="18" customHeight="1" x14ac:dyDescent="0.25">
      <c r="A616" s="91"/>
      <c r="B616" s="65"/>
      <c r="C616" s="63"/>
      <c r="D616" s="65"/>
      <c r="E616" s="65"/>
      <c r="F616" s="65"/>
      <c r="G616" s="65"/>
      <c r="H616" s="372"/>
      <c r="I616" s="372"/>
      <c r="J616" s="372"/>
      <c r="K616"/>
      <c r="L616"/>
      <c r="M616"/>
      <c r="N616"/>
      <c r="O616"/>
      <c r="P616"/>
      <c r="Q616"/>
      <c r="R616"/>
      <c r="S616"/>
      <c r="U616" s="58"/>
      <c r="V616" s="9"/>
      <c r="W616" s="60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</row>
    <row r="617" spans="1:527" s="8" customFormat="1" ht="18" customHeight="1" x14ac:dyDescent="0.25">
      <c r="A617" s="4"/>
      <c r="B617" s="96"/>
      <c r="C617" s="95"/>
      <c r="D617" s="96"/>
      <c r="E617" s="96"/>
      <c r="F617" s="97"/>
      <c r="G617" s="65"/>
      <c r="H617" s="372"/>
      <c r="I617" s="372"/>
      <c r="J617" s="372"/>
      <c r="K617"/>
      <c r="L617"/>
      <c r="M617"/>
      <c r="N617"/>
      <c r="O617"/>
      <c r="P617"/>
      <c r="Q617"/>
      <c r="R617"/>
      <c r="S617"/>
      <c r="U617" s="58"/>
      <c r="V617" s="78"/>
      <c r="W617" s="60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</row>
    <row r="618" spans="1:527" s="8" customFormat="1" ht="18" customHeight="1" x14ac:dyDescent="0.25">
      <c r="A618" s="66" t="str">
        <f>METAS!B47</f>
        <v>LÍDERES ADOLESCENTES PROMUEVEN LA SALUD MENTAL EN SU COMUNIDAD</v>
      </c>
      <c r="B618" s="96"/>
      <c r="C618" s="95"/>
      <c r="D618" s="96"/>
      <c r="E618" s="96"/>
      <c r="F618" s="97"/>
      <c r="G618" s="65"/>
      <c r="H618" s="65"/>
      <c r="I618" s="65"/>
      <c r="J618" s="65"/>
      <c r="K618" t="s">
        <v>543</v>
      </c>
      <c r="L618"/>
      <c r="M618"/>
      <c r="N618"/>
      <c r="O618"/>
      <c r="P618"/>
      <c r="Q618"/>
      <c r="R618"/>
      <c r="S618"/>
      <c r="U618" s="58"/>
      <c r="V618" s="59" t="str">
        <f>A618</f>
        <v>LÍDERES ADOLESCENTES PROMUEVEN LA SALUD MENTAL EN SU COMUNIDAD</v>
      </c>
      <c r="W618" s="60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</row>
    <row r="619" spans="1:527" s="8" customFormat="1" ht="48" customHeight="1" x14ac:dyDescent="0.25">
      <c r="A619" s="68" t="s">
        <v>2</v>
      </c>
      <c r="B619" s="69" t="s">
        <v>87</v>
      </c>
      <c r="C619" s="70" t="s">
        <v>69</v>
      </c>
      <c r="D619" s="69" t="s">
        <v>661</v>
      </c>
      <c r="E619" s="69" t="s">
        <v>1</v>
      </c>
      <c r="F619" s="71"/>
      <c r="G619" s="72" t="s">
        <v>9</v>
      </c>
      <c r="H619" s="73" t="str">
        <f>"DEFICIENTE &lt; "&amp;$E$3</f>
        <v>DEFICIENTE &lt; 90</v>
      </c>
      <c r="I619" s="73" t="str">
        <f>"PROCESO &gt; "&amp;$E$3&amp;"  -  &lt; "&amp;$F$3</f>
        <v>PROCESO &gt; 90  -  &lt; 100</v>
      </c>
      <c r="J619" s="73" t="str">
        <f>"OPTIMO &gt;= "&amp;$F$3</f>
        <v>OPTIMO &gt;= 100</v>
      </c>
      <c r="K619"/>
      <c r="L619"/>
      <c r="M619"/>
      <c r="N619"/>
      <c r="O619"/>
      <c r="P619"/>
      <c r="Q619"/>
      <c r="R619"/>
      <c r="S619"/>
      <c r="U619" s="58"/>
      <c r="V619" s="89" t="str">
        <f>$V$1&amp;"  "&amp;V618&amp;"  "&amp;$V$3&amp;"  "&amp;$V$2</f>
        <v>RED. MOYOBAMBA:  LÍDERES ADOLESCENTES PROMUEVEN LA SALUD MENTAL EN SU COMUNIDAD  - POR MICROREDES :   ENERO - DICIEMBRE 2024</v>
      </c>
      <c r="W619" s="60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</row>
    <row r="620" spans="1:527" s="8" customFormat="1" ht="18" customHeight="1" thickBot="1" x14ac:dyDescent="0.3">
      <c r="A620" s="74" t="str">
        <f>Config!$B$15</f>
        <v>RED</v>
      </c>
      <c r="B620" s="75">
        <f>SUM(B621:B629)</f>
        <v>41</v>
      </c>
      <c r="C620" s="75">
        <f>SUM(C621:C629)</f>
        <v>41</v>
      </c>
      <c r="D620" s="75">
        <f>SUM(D621:D629)</f>
        <v>4</v>
      </c>
      <c r="E620" s="75">
        <f>Config!$C$9</f>
        <v>100</v>
      </c>
      <c r="F620" s="76"/>
      <c r="G620" s="75">
        <f t="shared" ref="G620:G623" si="184">IFERROR(ROUND(D620*100/B620,2),0)</f>
        <v>9.76</v>
      </c>
      <c r="H620" s="77">
        <f>IF(G620&lt;$E$3,G620,"")</f>
        <v>9.76</v>
      </c>
      <c r="I620" s="77" t="str">
        <f>IF(G620&gt;=$E$3,IF(G620&lt;$F$3,G620,""),"")</f>
        <v/>
      </c>
      <c r="J620" s="75" t="str">
        <f t="shared" ref="J620:J629" si="185">IF(G620&gt;=$F$3,G620,"")</f>
        <v/>
      </c>
      <c r="K620"/>
      <c r="L620"/>
      <c r="M620"/>
      <c r="N620"/>
      <c r="O620"/>
      <c r="P620"/>
      <c r="Q620"/>
      <c r="R620"/>
      <c r="S620"/>
      <c r="U620" s="58"/>
      <c r="V620" s="59"/>
      <c r="W620" s="6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</row>
    <row r="621" spans="1:527" s="8" customFormat="1" ht="18" customHeight="1" x14ac:dyDescent="0.25">
      <c r="A621" s="79" t="str">
        <f>Config!$B$16</f>
        <v>HOSP</v>
      </c>
      <c r="B621" s="80">
        <f>METAS!$AW$47</f>
        <v>0</v>
      </c>
      <c r="C621" s="80">
        <f>ROUNDUP((B621/12)*Config!$C$6,0)</f>
        <v>0</v>
      </c>
      <c r="D621" s="80">
        <f>ACUMULADO!$AV$50</f>
        <v>0</v>
      </c>
      <c r="E621" s="81">
        <f>E620</f>
        <v>100</v>
      </c>
      <c r="F621" s="81"/>
      <c r="G621" s="82">
        <f t="shared" si="184"/>
        <v>0</v>
      </c>
      <c r="H621" s="83">
        <f>IF(G621&lt;$E$3,G621,"")</f>
        <v>0</v>
      </c>
      <c r="I621" s="83" t="str">
        <f>IF(G621&gt;=$E$3,IF(G621&lt;$F$3,G621,""),"")</f>
        <v/>
      </c>
      <c r="J621" s="84" t="str">
        <f t="shared" si="185"/>
        <v/>
      </c>
      <c r="K621"/>
      <c r="L621"/>
      <c r="M621"/>
      <c r="N621"/>
      <c r="O621"/>
      <c r="P621"/>
      <c r="Q621"/>
      <c r="R621"/>
      <c r="S621"/>
      <c r="U621" s="58"/>
      <c r="V621" s="59"/>
      <c r="W621" s="60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</row>
    <row r="622" spans="1:527" s="8" customFormat="1" ht="18" customHeight="1" x14ac:dyDescent="0.25">
      <c r="A622" s="85" t="str">
        <f>Config!$B$17</f>
        <v>LLUI</v>
      </c>
      <c r="B622" s="80">
        <f>METAS!$AY$47</f>
        <v>6</v>
      </c>
      <c r="C622" s="61">
        <f>ROUNDUP((B622/12)*Config!$C$6,0)</f>
        <v>6</v>
      </c>
      <c r="D622" s="80">
        <f>ACUMULADO!$AX$50</f>
        <v>2</v>
      </c>
      <c r="E622" s="81">
        <f t="shared" ref="E622:E629" si="186">E621</f>
        <v>100</v>
      </c>
      <c r="F622" s="90"/>
      <c r="G622" s="86">
        <f t="shared" si="184"/>
        <v>33.33</v>
      </c>
      <c r="H622" s="83">
        <f t="shared" ref="H622:H629" si="187">IF(G622&lt;$E$3,G622,"")</f>
        <v>33.33</v>
      </c>
      <c r="I622" s="83" t="str">
        <f t="shared" ref="I622:I629" si="188">IF(G622&gt;=$E$3,IF(G622&lt;$F$3,G622,""),"")</f>
        <v/>
      </c>
      <c r="J622" s="88" t="str">
        <f t="shared" si="185"/>
        <v/>
      </c>
      <c r="K622"/>
      <c r="L622"/>
      <c r="M622"/>
      <c r="N622"/>
      <c r="O622"/>
      <c r="P622"/>
      <c r="Q622"/>
      <c r="R622"/>
      <c r="S622"/>
      <c r="U622" s="58"/>
      <c r="V622" s="59"/>
      <c r="W622" s="60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</row>
    <row r="623" spans="1:527" s="8" customFormat="1" ht="18" customHeight="1" x14ac:dyDescent="0.25">
      <c r="A623" s="85" t="str">
        <f>Config!$B$18</f>
        <v>JERI</v>
      </c>
      <c r="B623" s="80">
        <f>METAS!$AZ$47</f>
        <v>4</v>
      </c>
      <c r="C623" s="61">
        <f>ROUNDUP((B623/12)*Config!$C$6,0)</f>
        <v>4</v>
      </c>
      <c r="D623" s="80">
        <f>ACUMULADO!$AY$50</f>
        <v>0</v>
      </c>
      <c r="E623" s="81">
        <f t="shared" si="186"/>
        <v>100</v>
      </c>
      <c r="F623" s="90"/>
      <c r="G623" s="86">
        <f t="shared" si="184"/>
        <v>0</v>
      </c>
      <c r="H623" s="83">
        <f t="shared" si="187"/>
        <v>0</v>
      </c>
      <c r="I623" s="83" t="str">
        <f t="shared" si="188"/>
        <v/>
      </c>
      <c r="J623" s="88" t="str">
        <f t="shared" si="185"/>
        <v/>
      </c>
      <c r="K623"/>
      <c r="L623"/>
      <c r="M623"/>
      <c r="N623"/>
      <c r="O623"/>
      <c r="P623"/>
      <c r="Q623"/>
      <c r="R623"/>
      <c r="S623"/>
      <c r="U623" s="58"/>
      <c r="V623" s="59"/>
      <c r="W623" s="60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</row>
    <row r="624" spans="1:527" s="8" customFormat="1" ht="18" customHeight="1" x14ac:dyDescent="0.25">
      <c r="A624" s="85" t="str">
        <f>Config!$B$19</f>
        <v>YANT</v>
      </c>
      <c r="B624" s="80">
        <f>METAS!$BA$47</f>
        <v>2</v>
      </c>
      <c r="C624" s="61">
        <f>ROUNDUP((B624/12)*Config!$C$6,0)</f>
        <v>2</v>
      </c>
      <c r="D624" s="80">
        <f>ACUMULADO!$AZ$50</f>
        <v>0</v>
      </c>
      <c r="E624" s="81">
        <f t="shared" si="186"/>
        <v>100</v>
      </c>
      <c r="F624" s="90"/>
      <c r="G624" s="86">
        <f>IFERROR(ROUND(D624*100/B624,2),0)</f>
        <v>0</v>
      </c>
      <c r="H624" s="83">
        <f t="shared" si="187"/>
        <v>0</v>
      </c>
      <c r="I624" s="83" t="str">
        <f t="shared" si="188"/>
        <v/>
      </c>
      <c r="J624" s="88" t="str">
        <f t="shared" si="185"/>
        <v/>
      </c>
      <c r="K624"/>
      <c r="L624"/>
      <c r="M624"/>
      <c r="N624"/>
      <c r="O624"/>
      <c r="P624"/>
      <c r="Q624"/>
      <c r="R624"/>
      <c r="S624"/>
      <c r="U624" s="58"/>
      <c r="V624" s="59"/>
      <c r="W624" s="60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</row>
    <row r="625" spans="1:527" s="8" customFormat="1" ht="18" customHeight="1" x14ac:dyDescent="0.25">
      <c r="A625" s="85" t="str">
        <f>Config!$B$20</f>
        <v>SORI</v>
      </c>
      <c r="B625" s="80">
        <f>METAS!$BB$47</f>
        <v>6</v>
      </c>
      <c r="C625" s="61">
        <f>ROUNDUP((B625/12)*Config!$C$6,0)</f>
        <v>6</v>
      </c>
      <c r="D625" s="80">
        <f>ACUMULADO!$BA$50</f>
        <v>1</v>
      </c>
      <c r="E625" s="81">
        <f t="shared" si="186"/>
        <v>100</v>
      </c>
      <c r="F625" s="90"/>
      <c r="G625" s="86">
        <f>IFERROR(ROUND(D625*100/B625,2),0)</f>
        <v>16.670000000000002</v>
      </c>
      <c r="H625" s="83">
        <f t="shared" si="187"/>
        <v>16.670000000000002</v>
      </c>
      <c r="I625" s="83" t="str">
        <f t="shared" si="188"/>
        <v/>
      </c>
      <c r="J625" s="88" t="str">
        <f t="shared" si="185"/>
        <v/>
      </c>
      <c r="K625"/>
      <c r="L625"/>
      <c r="M625"/>
      <c r="N625"/>
      <c r="O625"/>
      <c r="P625"/>
      <c r="Q625"/>
      <c r="R625"/>
      <c r="S625"/>
      <c r="U625" s="58"/>
      <c r="V625" s="59"/>
      <c r="W625" s="60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</row>
    <row r="626" spans="1:527" s="8" customFormat="1" ht="18" customHeight="1" x14ac:dyDescent="0.25">
      <c r="A626" s="85" t="str">
        <f>Config!$B$21</f>
        <v>JEPE</v>
      </c>
      <c r="B626" s="80">
        <f>METAS!$BC$47</f>
        <v>6</v>
      </c>
      <c r="C626" s="61">
        <f>ROUNDUP((B626/12)*Config!$C$6,0)</f>
        <v>6</v>
      </c>
      <c r="D626" s="80">
        <f>ACUMULADO!$BB$50</f>
        <v>0</v>
      </c>
      <c r="E626" s="81">
        <f t="shared" si="186"/>
        <v>100</v>
      </c>
      <c r="F626" s="90"/>
      <c r="G626" s="86">
        <f>IFERROR(ROUND(D626*100/B626,2),0)</f>
        <v>0</v>
      </c>
      <c r="H626" s="83">
        <f t="shared" si="187"/>
        <v>0</v>
      </c>
      <c r="I626" s="83" t="str">
        <f t="shared" si="188"/>
        <v/>
      </c>
      <c r="J626" s="88" t="str">
        <f t="shared" si="185"/>
        <v/>
      </c>
      <c r="K626"/>
      <c r="L626"/>
      <c r="M626"/>
      <c r="N626"/>
      <c r="O626"/>
      <c r="P626"/>
      <c r="Q626"/>
      <c r="R626"/>
      <c r="S626"/>
      <c r="U626" s="58"/>
      <c r="V626" s="59"/>
      <c r="W626" s="60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</row>
    <row r="627" spans="1:527" s="8" customFormat="1" ht="18" customHeight="1" x14ac:dyDescent="0.25">
      <c r="A627" s="85" t="str">
        <f>Config!$B$22</f>
        <v>ROQU</v>
      </c>
      <c r="B627" s="80">
        <f>METAS!$BD$47</f>
        <v>2</v>
      </c>
      <c r="C627" s="61">
        <f>ROUNDUP((B627/12)*Config!$C$6,0)</f>
        <v>2</v>
      </c>
      <c r="D627" s="80">
        <f>ACUMULADO!$BC$50</f>
        <v>0</v>
      </c>
      <c r="E627" s="81">
        <f t="shared" si="186"/>
        <v>100</v>
      </c>
      <c r="F627" s="90"/>
      <c r="G627" s="86">
        <f>IFERROR(ROUND(D627*100/B627,2),0)</f>
        <v>0</v>
      </c>
      <c r="H627" s="83">
        <f t="shared" si="187"/>
        <v>0</v>
      </c>
      <c r="I627" s="83" t="str">
        <f t="shared" si="188"/>
        <v/>
      </c>
      <c r="J627" s="88" t="str">
        <f t="shared" si="185"/>
        <v/>
      </c>
      <c r="K627"/>
      <c r="L627"/>
      <c r="M627"/>
      <c r="N627"/>
      <c r="O627"/>
      <c r="P627"/>
      <c r="Q627"/>
      <c r="R627"/>
      <c r="S627"/>
      <c r="U627" s="58"/>
      <c r="V627" s="9"/>
      <c r="W627" s="60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</row>
    <row r="628" spans="1:527" s="8" customFormat="1" ht="18" customHeight="1" x14ac:dyDescent="0.25">
      <c r="A628" s="85" t="str">
        <f>Config!$B$23</f>
        <v>CALZ</v>
      </c>
      <c r="B628" s="80">
        <f>METAS!$BE$47</f>
        <v>13</v>
      </c>
      <c r="C628" s="61">
        <f>ROUNDUP((B628/12)*Config!$C$6,0)</f>
        <v>13</v>
      </c>
      <c r="D628" s="80">
        <f>ACUMULADO!$BD$50</f>
        <v>1</v>
      </c>
      <c r="E628" s="81">
        <f t="shared" si="186"/>
        <v>100</v>
      </c>
      <c r="F628" s="90"/>
      <c r="G628" s="86">
        <f t="shared" ref="G628:G629" si="189">IFERROR(ROUND(D628*100/B628,2),0)</f>
        <v>7.69</v>
      </c>
      <c r="H628" s="83">
        <f t="shared" si="187"/>
        <v>7.69</v>
      </c>
      <c r="I628" s="83" t="str">
        <f t="shared" si="188"/>
        <v/>
      </c>
      <c r="J628" s="88" t="str">
        <f t="shared" si="185"/>
        <v/>
      </c>
      <c r="K628"/>
      <c r="L628"/>
      <c r="M628"/>
      <c r="N628"/>
      <c r="O628"/>
      <c r="P628"/>
      <c r="Q628"/>
      <c r="R628"/>
      <c r="S628"/>
      <c r="U628" s="58"/>
      <c r="V628" s="9"/>
      <c r="W628" s="60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</row>
    <row r="629" spans="1:527" s="8" customFormat="1" ht="18" customHeight="1" x14ac:dyDescent="0.25">
      <c r="A629" s="85" t="str">
        <f>Config!$B$24</f>
        <v>PUEB</v>
      </c>
      <c r="B629" s="80">
        <f>METAS!$BF$47</f>
        <v>2</v>
      </c>
      <c r="C629" s="61">
        <f>ROUNDUP((B629/12)*Config!$C$6,0)</f>
        <v>2</v>
      </c>
      <c r="D629" s="80">
        <f>ACUMULADO!$BE$50</f>
        <v>0</v>
      </c>
      <c r="E629" s="81">
        <f t="shared" si="186"/>
        <v>100</v>
      </c>
      <c r="F629" s="90"/>
      <c r="G629" s="86">
        <f t="shared" si="189"/>
        <v>0</v>
      </c>
      <c r="H629" s="83">
        <f t="shared" si="187"/>
        <v>0</v>
      </c>
      <c r="I629" s="83" t="str">
        <f t="shared" si="188"/>
        <v/>
      </c>
      <c r="J629" s="88" t="str">
        <f t="shared" si="185"/>
        <v/>
      </c>
      <c r="K629"/>
      <c r="L629"/>
      <c r="M629"/>
      <c r="N629"/>
      <c r="O629"/>
      <c r="P629"/>
      <c r="Q629"/>
      <c r="R629"/>
      <c r="S629"/>
      <c r="U629" s="58"/>
      <c r="V629" s="78"/>
      <c r="W629" s="60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</row>
    <row r="630" spans="1:527" s="8" customFormat="1" ht="18" customHeight="1" x14ac:dyDescent="0.25">
      <c r="A630" s="91"/>
      <c r="B630" s="65"/>
      <c r="C630" s="63"/>
      <c r="D630" s="63"/>
      <c r="E630" s="65"/>
      <c r="F630" s="65"/>
      <c r="G630" s="65"/>
      <c r="H630" s="65"/>
      <c r="I630" s="65"/>
      <c r="J630" s="65"/>
      <c r="K630"/>
      <c r="L630"/>
      <c r="M630"/>
      <c r="N630"/>
      <c r="O630"/>
      <c r="P630"/>
      <c r="Q630"/>
      <c r="R630"/>
      <c r="S630"/>
      <c r="U630" s="58"/>
      <c r="V630" s="78"/>
      <c r="W630" s="6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</row>
    <row r="631" spans="1:527" s="8" customFormat="1" ht="18" customHeight="1" x14ac:dyDescent="0.25">
      <c r="A631" s="91"/>
      <c r="B631" s="65"/>
      <c r="C631" s="63"/>
      <c r="D631" s="63"/>
      <c r="E631" s="65"/>
      <c r="F631" s="65"/>
      <c r="G631" s="65"/>
      <c r="H631" s="65"/>
      <c r="I631" s="65"/>
      <c r="J631" s="65"/>
      <c r="K631"/>
      <c r="L631"/>
      <c r="M631"/>
      <c r="N631"/>
      <c r="O631"/>
      <c r="P631"/>
      <c r="Q631"/>
      <c r="R631"/>
      <c r="S631"/>
      <c r="U631" s="58"/>
      <c r="V631" s="78"/>
      <c r="W631" s="60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</row>
    <row r="632" spans="1:527" s="8" customFormat="1" ht="18" customHeight="1" x14ac:dyDescent="0.25">
      <c r="A632" s="91"/>
      <c r="B632" s="65"/>
      <c r="C632" s="63"/>
      <c r="D632" s="63"/>
      <c r="E632" s="65"/>
      <c r="F632" s="65"/>
      <c r="G632" s="65"/>
      <c r="H632" s="65"/>
      <c r="I632" s="65"/>
      <c r="J632" s="65"/>
      <c r="K632"/>
      <c r="L632"/>
      <c r="M632"/>
      <c r="N632"/>
      <c r="O632"/>
      <c r="P632"/>
      <c r="Q632"/>
      <c r="R632"/>
      <c r="S632"/>
      <c r="U632" s="58"/>
      <c r="V632" s="78"/>
      <c r="W632" s="60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</row>
    <row r="633" spans="1:527" s="8" customFormat="1" ht="18" customHeight="1" x14ac:dyDescent="0.25">
      <c r="A633" s="91"/>
      <c r="B633" s="65"/>
      <c r="C633" s="63"/>
      <c r="D633" s="63"/>
      <c r="E633" s="65"/>
      <c r="F633" s="65"/>
      <c r="G633" s="65"/>
      <c r="H633" s="65"/>
      <c r="I633" s="65"/>
      <c r="J633" s="65"/>
      <c r="K633"/>
      <c r="L633"/>
      <c r="M633"/>
      <c r="N633"/>
      <c r="O633"/>
      <c r="P633"/>
      <c r="Q633"/>
      <c r="R633"/>
      <c r="S633"/>
      <c r="U633" s="58"/>
      <c r="V633" s="78"/>
      <c r="W633" s="60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</row>
    <row r="634" spans="1:527" s="8" customFormat="1" ht="18" customHeight="1" x14ac:dyDescent="0.25">
      <c r="A634" s="91"/>
      <c r="B634" s="65"/>
      <c r="C634" s="63"/>
      <c r="D634" s="65"/>
      <c r="E634" s="65"/>
      <c r="F634" s="65"/>
      <c r="G634" s="65"/>
      <c r="H634" s="65"/>
      <c r="I634" s="65"/>
      <c r="J634" s="65"/>
      <c r="K634"/>
      <c r="L634"/>
      <c r="M634"/>
      <c r="N634"/>
      <c r="O634"/>
      <c r="P634"/>
      <c r="Q634"/>
      <c r="R634"/>
      <c r="S634"/>
      <c r="U634" s="58"/>
      <c r="V634" s="78"/>
      <c r="W634" s="60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</row>
    <row r="635" spans="1:527" s="8" customFormat="1" ht="18" customHeight="1" x14ac:dyDescent="0.25">
      <c r="A635" s="91"/>
      <c r="B635" s="65"/>
      <c r="C635" s="63"/>
      <c r="D635" s="65"/>
      <c r="E635" s="65"/>
      <c r="F635" s="65"/>
      <c r="G635" s="65"/>
      <c r="H635" s="65"/>
      <c r="I635" s="65"/>
      <c r="J635" s="65"/>
      <c r="K635"/>
      <c r="L635"/>
      <c r="M635"/>
      <c r="N635"/>
      <c r="O635"/>
      <c r="P635"/>
      <c r="Q635"/>
      <c r="R635"/>
      <c r="S635"/>
      <c r="U635" s="58"/>
      <c r="V635" s="78"/>
      <c r="W635" s="60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</row>
    <row r="636" spans="1:527" s="8" customFormat="1" ht="18" customHeight="1" x14ac:dyDescent="0.25">
      <c r="A636" s="91"/>
      <c r="B636" s="65"/>
      <c r="C636" s="63"/>
      <c r="D636" s="65"/>
      <c r="E636" s="65"/>
      <c r="F636" s="65"/>
      <c r="G636" s="65"/>
      <c r="H636" s="65"/>
      <c r="I636" s="65"/>
      <c r="J636" s="65"/>
      <c r="K636"/>
      <c r="L636"/>
      <c r="M636"/>
      <c r="N636"/>
      <c r="O636"/>
      <c r="P636"/>
      <c r="Q636"/>
      <c r="R636"/>
      <c r="S636"/>
      <c r="U636" s="58"/>
      <c r="V636" s="78"/>
      <c r="W636" s="60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</row>
    <row r="637" spans="1:527" x14ac:dyDescent="0.25">
      <c r="H637" s="371"/>
      <c r="I637" s="371"/>
      <c r="J637" s="371"/>
    </row>
    <row r="638" spans="1:527" x14ac:dyDescent="0.25">
      <c r="B638" s="65"/>
      <c r="H638" s="372"/>
      <c r="I638" s="372"/>
      <c r="J638" s="372"/>
    </row>
    <row r="639" spans="1:527" s="8" customFormat="1" ht="18" customHeight="1" x14ac:dyDescent="0.25">
      <c r="A639" s="4"/>
      <c r="B639" s="96"/>
      <c r="C639" s="95"/>
      <c r="D639" s="96"/>
      <c r="E639" s="96"/>
      <c r="F639" s="97"/>
      <c r="G639" s="65"/>
      <c r="H639" s="372"/>
      <c r="I639" s="372"/>
      <c r="J639" s="372"/>
      <c r="K639"/>
      <c r="L639"/>
      <c r="M639"/>
      <c r="N639"/>
      <c r="O639"/>
      <c r="P639"/>
      <c r="Q639"/>
      <c r="R639"/>
      <c r="S639"/>
      <c r="U639" s="58"/>
      <c r="V639" s="78"/>
      <c r="W639" s="60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</row>
    <row r="640" spans="1:527" s="8" customFormat="1" ht="18" customHeight="1" x14ac:dyDescent="0.25">
      <c r="A640" s="66" t="str">
        <f>METAS!B48</f>
        <v>AGENTES COMUNITARIOS DE SALUD REALIZAN VIGILANCIA CIUDADANA PARA REDUCIR LA VIOLENCIA FÍSICA CAUSADA POR LA PAREJA</v>
      </c>
      <c r="B640" s="96"/>
      <c r="C640" s="95"/>
      <c r="D640" s="96"/>
      <c r="E640" s="96"/>
      <c r="F640" s="97"/>
      <c r="G640" s="65"/>
      <c r="H640" s="65"/>
      <c r="I640" s="65"/>
      <c r="J640" s="65"/>
      <c r="K640" t="s">
        <v>543</v>
      </c>
      <c r="L640"/>
      <c r="M640"/>
      <c r="N640"/>
      <c r="O640"/>
      <c r="P640"/>
      <c r="Q640"/>
      <c r="R640"/>
      <c r="S640"/>
      <c r="U640" s="58"/>
      <c r="V640" s="59" t="str">
        <f>A640</f>
        <v>AGENTES COMUNITARIOS DE SALUD REALIZAN VIGILANCIA CIUDADANA PARA REDUCIR LA VIOLENCIA FÍSICA CAUSADA POR LA PAREJA</v>
      </c>
      <c r="W640" s="6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</row>
    <row r="641" spans="1:527" s="8" customFormat="1" ht="48" customHeight="1" x14ac:dyDescent="0.25">
      <c r="A641" s="68" t="s">
        <v>2</v>
      </c>
      <c r="B641" s="69" t="s">
        <v>87</v>
      </c>
      <c r="C641" s="70" t="s">
        <v>69</v>
      </c>
      <c r="D641" s="69" t="s">
        <v>661</v>
      </c>
      <c r="E641" s="69" t="s">
        <v>1</v>
      </c>
      <c r="F641" s="71"/>
      <c r="G641" s="72" t="s">
        <v>9</v>
      </c>
      <c r="H641" s="73" t="str">
        <f>"DEFICIENTE &lt; "&amp;$E$3</f>
        <v>DEFICIENTE &lt; 90</v>
      </c>
      <c r="I641" s="73" t="str">
        <f>"PROCESO &gt; "&amp;$E$3&amp;"  -  &lt; "&amp;$F$3</f>
        <v>PROCESO &gt; 90  -  &lt; 100</v>
      </c>
      <c r="J641" s="73" t="str">
        <f>"OPTIMO &gt;= "&amp;$F$3</f>
        <v>OPTIMO &gt;= 100</v>
      </c>
      <c r="K641"/>
      <c r="L641"/>
      <c r="M641"/>
      <c r="N641"/>
      <c r="O641"/>
      <c r="P641"/>
      <c r="Q641"/>
      <c r="R641"/>
      <c r="S641"/>
      <c r="U641" s="58"/>
      <c r="V641" s="89" t="str">
        <f>$V$1&amp;"  "&amp;V640&amp;"  "&amp;$V$3&amp;"  "&amp;$V$2</f>
        <v>RED. MOYOBAMBA:  AGENTES COMUNITARIOS DE SALUD REALIZAN VIGILANCIA CIUDADANA PARA REDUCIR LA VIOLENCIA FÍSICA CAUSADA POR LA PAREJA  - POR MICROREDES :   ENERO - DICIEMBRE 2024</v>
      </c>
      <c r="W641" s="60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</row>
    <row r="642" spans="1:527" s="8" customFormat="1" ht="18" customHeight="1" thickBot="1" x14ac:dyDescent="0.3">
      <c r="A642" s="74" t="str">
        <f>Config!$B$15</f>
        <v>RED</v>
      </c>
      <c r="B642" s="75">
        <f>SUM(B643:B651)</f>
        <v>113</v>
      </c>
      <c r="C642" s="75">
        <f>SUM(C643:C651)</f>
        <v>113</v>
      </c>
      <c r="D642" s="75">
        <f>SUM(D643:D651)</f>
        <v>116</v>
      </c>
      <c r="E642" s="75">
        <f>Config!$C$9</f>
        <v>100</v>
      </c>
      <c r="F642" s="76"/>
      <c r="G642" s="75">
        <f t="shared" ref="G642:G645" si="190">IFERROR(ROUND(D642*100/B642,2),0)</f>
        <v>102.65</v>
      </c>
      <c r="H642" s="77" t="str">
        <f>IF(G642&lt;$E$3,G642,"")</f>
        <v/>
      </c>
      <c r="I642" s="77" t="str">
        <f>IF(G642&gt;=$E$3,IF(G642&lt;$F$3,G642,""),"")</f>
        <v/>
      </c>
      <c r="J642" s="75">
        <f t="shared" ref="J642:J651" si="191">IF(G642&gt;=$F$3,G642,"")</f>
        <v>102.65</v>
      </c>
      <c r="K642"/>
      <c r="L642"/>
      <c r="M642"/>
      <c r="N642"/>
      <c r="O642"/>
      <c r="P642"/>
      <c r="Q642"/>
      <c r="R642"/>
      <c r="S642"/>
      <c r="U642" s="58"/>
      <c r="V642" s="59"/>
      <c r="W642" s="60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</row>
    <row r="643" spans="1:527" s="8" customFormat="1" ht="18" customHeight="1" x14ac:dyDescent="0.25">
      <c r="A643" s="79" t="str">
        <f>Config!$B$16</f>
        <v>HOSP</v>
      </c>
      <c r="B643" s="80">
        <f>METAS!$AW$48</f>
        <v>0</v>
      </c>
      <c r="C643" s="80">
        <f>ROUNDUP((B643/12)*Config!$C$6,0)</f>
        <v>0</v>
      </c>
      <c r="D643" s="80">
        <f>ACUMULADO!$AV$51</f>
        <v>0</v>
      </c>
      <c r="E643" s="81">
        <f>E642</f>
        <v>100</v>
      </c>
      <c r="F643" s="81"/>
      <c r="G643" s="82">
        <f t="shared" si="190"/>
        <v>0</v>
      </c>
      <c r="H643" s="83">
        <f>IF(G643&lt;$E$3,G643,"")</f>
        <v>0</v>
      </c>
      <c r="I643" s="83" t="str">
        <f>IF(G643&gt;=$E$3,IF(G643&lt;$F$3,G643,""),"")</f>
        <v/>
      </c>
      <c r="J643" s="84" t="str">
        <f t="shared" si="191"/>
        <v/>
      </c>
      <c r="K643"/>
      <c r="L643"/>
      <c r="M643"/>
      <c r="N643"/>
      <c r="O643"/>
      <c r="P643"/>
      <c r="Q643"/>
      <c r="R643"/>
      <c r="S643"/>
      <c r="U643" s="58"/>
      <c r="V643" s="59"/>
      <c r="W643" s="60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</row>
    <row r="644" spans="1:527" s="8" customFormat="1" ht="18" customHeight="1" x14ac:dyDescent="0.25">
      <c r="A644" s="85" t="str">
        <f>Config!$B$17</f>
        <v>LLUI</v>
      </c>
      <c r="B644" s="80">
        <f>METAS!$AY$48</f>
        <v>33</v>
      </c>
      <c r="C644" s="61">
        <f>ROUNDUP((B644/12)*Config!$C$6,0)</f>
        <v>33</v>
      </c>
      <c r="D644" s="80">
        <f>ACUMULADO!$AX$51</f>
        <v>33</v>
      </c>
      <c r="E644" s="81">
        <f t="shared" ref="E644:E651" si="192">E643</f>
        <v>100</v>
      </c>
      <c r="F644" s="90"/>
      <c r="G644" s="86">
        <f t="shared" si="190"/>
        <v>100</v>
      </c>
      <c r="H644" s="83" t="str">
        <f t="shared" ref="H644:H651" si="193">IF(G644&lt;$E$3,G644,"")</f>
        <v/>
      </c>
      <c r="I644" s="83" t="str">
        <f t="shared" ref="I644:I651" si="194">IF(G644&gt;=$E$3,IF(G644&lt;$F$3,G644,""),"")</f>
        <v/>
      </c>
      <c r="J644" s="88">
        <f t="shared" si="191"/>
        <v>100</v>
      </c>
      <c r="K644"/>
      <c r="L644"/>
      <c r="M644"/>
      <c r="N644"/>
      <c r="O644"/>
      <c r="P644"/>
      <c r="Q644"/>
      <c r="R644"/>
      <c r="S644"/>
      <c r="U644" s="58"/>
      <c r="V644" s="59"/>
      <c r="W644" s="60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</row>
    <row r="645" spans="1:527" s="8" customFormat="1" ht="18" customHeight="1" x14ac:dyDescent="0.25">
      <c r="A645" s="85" t="str">
        <f>Config!$B$18</f>
        <v>JERI</v>
      </c>
      <c r="B645" s="80">
        <f>METAS!$AZ$48</f>
        <v>10</v>
      </c>
      <c r="C645" s="61">
        <f>ROUNDUP((B645/12)*Config!$C$6,0)</f>
        <v>10</v>
      </c>
      <c r="D645" s="80">
        <f>ACUMULADO!$AY$51</f>
        <v>10</v>
      </c>
      <c r="E645" s="81">
        <f t="shared" si="192"/>
        <v>100</v>
      </c>
      <c r="F645" s="90"/>
      <c r="G645" s="86">
        <f t="shared" si="190"/>
        <v>100</v>
      </c>
      <c r="H645" s="83" t="str">
        <f t="shared" si="193"/>
        <v/>
      </c>
      <c r="I645" s="83" t="str">
        <f t="shared" si="194"/>
        <v/>
      </c>
      <c r="J645" s="88">
        <f t="shared" si="191"/>
        <v>100</v>
      </c>
      <c r="K645"/>
      <c r="L645"/>
      <c r="M645"/>
      <c r="N645"/>
      <c r="O645"/>
      <c r="P645"/>
      <c r="Q645"/>
      <c r="R645"/>
      <c r="S645"/>
      <c r="U645" s="58"/>
      <c r="V645" s="59"/>
      <c r="W645" s="60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</row>
    <row r="646" spans="1:527" s="8" customFormat="1" ht="18" customHeight="1" x14ac:dyDescent="0.25">
      <c r="A646" s="85" t="str">
        <f>Config!$B$19</f>
        <v>YANT</v>
      </c>
      <c r="B646" s="80">
        <f>METAS!$BA$48</f>
        <v>13</v>
      </c>
      <c r="C646" s="61">
        <f>ROUNDUP((B646/12)*Config!$C$6,0)</f>
        <v>13</v>
      </c>
      <c r="D646" s="80">
        <f>ACUMULADO!$AZ$51</f>
        <v>6</v>
      </c>
      <c r="E646" s="81">
        <f t="shared" si="192"/>
        <v>100</v>
      </c>
      <c r="F646" s="90"/>
      <c r="G646" s="86">
        <f>IFERROR(ROUND(D646*100/B646,2),0)</f>
        <v>46.15</v>
      </c>
      <c r="H646" s="83">
        <f t="shared" si="193"/>
        <v>46.15</v>
      </c>
      <c r="I646" s="83" t="str">
        <f t="shared" si="194"/>
        <v/>
      </c>
      <c r="J646" s="88" t="str">
        <f t="shared" si="191"/>
        <v/>
      </c>
      <c r="K646"/>
      <c r="L646"/>
      <c r="M646"/>
      <c r="N646"/>
      <c r="O646"/>
      <c r="P646"/>
      <c r="Q646"/>
      <c r="R646"/>
      <c r="S646"/>
      <c r="U646" s="58"/>
      <c r="V646" s="59"/>
      <c r="W646" s="60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</row>
    <row r="647" spans="1:527" s="8" customFormat="1" ht="18" customHeight="1" x14ac:dyDescent="0.25">
      <c r="A647" s="85" t="str">
        <f>Config!$B$20</f>
        <v>SORI</v>
      </c>
      <c r="B647" s="80">
        <f>METAS!$BB$48</f>
        <v>21</v>
      </c>
      <c r="C647" s="61">
        <f>ROUNDUP((B647/12)*Config!$C$6,0)</f>
        <v>21</v>
      </c>
      <c r="D647" s="80">
        <f>ACUMULADO!$BA$51</f>
        <v>12</v>
      </c>
      <c r="E647" s="81">
        <f t="shared" si="192"/>
        <v>100</v>
      </c>
      <c r="F647" s="90"/>
      <c r="G647" s="86">
        <f>IFERROR(ROUND(D647*100/B647,2),0)</f>
        <v>57.14</v>
      </c>
      <c r="H647" s="83">
        <f t="shared" si="193"/>
        <v>57.14</v>
      </c>
      <c r="I647" s="83" t="str">
        <f t="shared" si="194"/>
        <v/>
      </c>
      <c r="J647" s="88" t="str">
        <f t="shared" si="191"/>
        <v/>
      </c>
      <c r="K647"/>
      <c r="L647"/>
      <c r="M647"/>
      <c r="N647"/>
      <c r="O647"/>
      <c r="P647"/>
      <c r="Q647"/>
      <c r="R647"/>
      <c r="S647"/>
      <c r="U647" s="58"/>
      <c r="V647" s="59"/>
      <c r="W647" s="60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</row>
    <row r="648" spans="1:527" s="8" customFormat="1" ht="18" customHeight="1" x14ac:dyDescent="0.25">
      <c r="A648" s="85" t="str">
        <f>Config!$B$21</f>
        <v>JEPE</v>
      </c>
      <c r="B648" s="80">
        <f>METAS!$BC$48</f>
        <v>16</v>
      </c>
      <c r="C648" s="61">
        <f>ROUNDUP((B648/12)*Config!$C$6,0)</f>
        <v>16</v>
      </c>
      <c r="D648" s="80">
        <f>ACUMULADO!$BB$51</f>
        <v>40</v>
      </c>
      <c r="E648" s="81">
        <f t="shared" si="192"/>
        <v>100</v>
      </c>
      <c r="F648" s="90"/>
      <c r="G648" s="86">
        <f>IFERROR(ROUND(D648*100/B648,2),0)</f>
        <v>250</v>
      </c>
      <c r="H648" s="83" t="str">
        <f t="shared" si="193"/>
        <v/>
      </c>
      <c r="I648" s="83" t="str">
        <f t="shared" si="194"/>
        <v/>
      </c>
      <c r="J648" s="88">
        <f t="shared" si="191"/>
        <v>250</v>
      </c>
      <c r="K648"/>
      <c r="L648"/>
      <c r="M648"/>
      <c r="N648"/>
      <c r="O648"/>
      <c r="P648"/>
      <c r="Q648"/>
      <c r="R648"/>
      <c r="S648"/>
      <c r="U648" s="58"/>
      <c r="V648" s="59"/>
      <c r="W648" s="60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</row>
    <row r="649" spans="1:527" s="8" customFormat="1" ht="18" customHeight="1" x14ac:dyDescent="0.25">
      <c r="A649" s="85" t="str">
        <f>Config!$B$22</f>
        <v>ROQU</v>
      </c>
      <c r="B649" s="80">
        <f>METAS!$BD$48</f>
        <v>8</v>
      </c>
      <c r="C649" s="61">
        <f>ROUNDUP((B649/12)*Config!$C$6,0)</f>
        <v>8</v>
      </c>
      <c r="D649" s="80">
        <f>ACUMULADO!$BC$51</f>
        <v>11</v>
      </c>
      <c r="E649" s="81">
        <f t="shared" si="192"/>
        <v>100</v>
      </c>
      <c r="F649" s="90"/>
      <c r="G649" s="86">
        <f>IFERROR(ROUND(D649*100/B649,2),0)</f>
        <v>137.5</v>
      </c>
      <c r="H649" s="83" t="str">
        <f t="shared" si="193"/>
        <v/>
      </c>
      <c r="I649" s="83" t="str">
        <f t="shared" si="194"/>
        <v/>
      </c>
      <c r="J649" s="88">
        <f t="shared" si="191"/>
        <v>137.5</v>
      </c>
      <c r="K649"/>
      <c r="L649"/>
      <c r="M649"/>
      <c r="N649"/>
      <c r="O649"/>
      <c r="P649"/>
      <c r="Q649"/>
      <c r="R649"/>
      <c r="S649"/>
      <c r="U649" s="58"/>
      <c r="V649" s="9"/>
      <c r="W649" s="60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</row>
    <row r="650" spans="1:527" s="8" customFormat="1" ht="18" customHeight="1" x14ac:dyDescent="0.25">
      <c r="A650" s="85" t="str">
        <f>Config!$B$23</f>
        <v>CALZ</v>
      </c>
      <c r="B650" s="80">
        <f>METAS!$BE$48</f>
        <v>2</v>
      </c>
      <c r="C650" s="61">
        <f>ROUNDUP((B650/12)*Config!$C$6,0)</f>
        <v>2</v>
      </c>
      <c r="D650" s="80">
        <f>ACUMULADO!$BD$51</f>
        <v>4</v>
      </c>
      <c r="E650" s="81">
        <f t="shared" si="192"/>
        <v>100</v>
      </c>
      <c r="F650" s="90"/>
      <c r="G650" s="86">
        <f t="shared" ref="G650:G651" si="195">IFERROR(ROUND(D650*100/B650,2),0)</f>
        <v>200</v>
      </c>
      <c r="H650" s="83" t="str">
        <f t="shared" si="193"/>
        <v/>
      </c>
      <c r="I650" s="83" t="str">
        <f t="shared" si="194"/>
        <v/>
      </c>
      <c r="J650" s="88">
        <f t="shared" si="191"/>
        <v>200</v>
      </c>
      <c r="K650"/>
      <c r="L650"/>
      <c r="M650"/>
      <c r="N650"/>
      <c r="O650"/>
      <c r="P650"/>
      <c r="Q650"/>
      <c r="R650"/>
      <c r="S650"/>
      <c r="U650" s="58"/>
      <c r="V650" s="9"/>
      <c r="W650" s="6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</row>
    <row r="651" spans="1:527" s="8" customFormat="1" ht="18" customHeight="1" x14ac:dyDescent="0.25">
      <c r="A651" s="85" t="str">
        <f>Config!$B$24</f>
        <v>PUEB</v>
      </c>
      <c r="B651" s="80">
        <f>METAS!$BF$48</f>
        <v>10</v>
      </c>
      <c r="C651" s="61">
        <f>ROUNDUP((B651/12)*Config!$C$6,0)</f>
        <v>10</v>
      </c>
      <c r="D651" s="80">
        <f>ACUMULADO!$BE$51</f>
        <v>0</v>
      </c>
      <c r="E651" s="81">
        <f t="shared" si="192"/>
        <v>100</v>
      </c>
      <c r="F651" s="90"/>
      <c r="G651" s="86">
        <f t="shared" si="195"/>
        <v>0</v>
      </c>
      <c r="H651" s="83">
        <f t="shared" si="193"/>
        <v>0</v>
      </c>
      <c r="I651" s="83" t="str">
        <f t="shared" si="194"/>
        <v/>
      </c>
      <c r="J651" s="88" t="str">
        <f t="shared" si="191"/>
        <v/>
      </c>
      <c r="K651"/>
      <c r="L651"/>
      <c r="M651"/>
      <c r="N651"/>
      <c r="O651"/>
      <c r="P651"/>
      <c r="Q651"/>
      <c r="R651"/>
      <c r="S651"/>
      <c r="U651" s="58"/>
      <c r="V651" s="78"/>
      <c r="W651" s="60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</row>
    <row r="652" spans="1:527" s="8" customFormat="1" ht="18" customHeight="1" x14ac:dyDescent="0.25">
      <c r="A652" s="91"/>
      <c r="B652" s="65"/>
      <c r="C652" s="63"/>
      <c r="D652" s="63"/>
      <c r="E652" s="65"/>
      <c r="F652" s="65"/>
      <c r="G652" s="65"/>
      <c r="H652" s="65"/>
      <c r="I652" s="65"/>
      <c r="J652" s="65"/>
      <c r="K652"/>
      <c r="L652"/>
      <c r="M652"/>
      <c r="N652"/>
      <c r="O652"/>
      <c r="P652"/>
      <c r="Q652"/>
      <c r="R652"/>
      <c r="S652"/>
      <c r="U652" s="58"/>
      <c r="V652" s="78"/>
      <c r="W652" s="60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</row>
    <row r="653" spans="1:527" s="8" customFormat="1" ht="18" customHeight="1" x14ac:dyDescent="0.25">
      <c r="A653" s="91"/>
      <c r="B653" s="65"/>
      <c r="C653" s="63"/>
      <c r="D653" s="63"/>
      <c r="E653" s="65"/>
      <c r="F653" s="65"/>
      <c r="G653" s="65"/>
      <c r="H653" s="65"/>
      <c r="I653" s="65"/>
      <c r="J653" s="65"/>
      <c r="K653"/>
      <c r="L653"/>
      <c r="M653"/>
      <c r="N653"/>
      <c r="O653"/>
      <c r="P653"/>
      <c r="Q653"/>
      <c r="R653"/>
      <c r="S653"/>
      <c r="U653" s="58"/>
      <c r="V653" s="78"/>
      <c r="W653" s="60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</row>
    <row r="654" spans="1:527" s="8" customFormat="1" ht="18" customHeight="1" x14ac:dyDescent="0.25">
      <c r="A654" s="91"/>
      <c r="B654" s="65"/>
      <c r="C654" s="63"/>
      <c r="D654" s="63"/>
      <c r="E654" s="65"/>
      <c r="F654" s="65"/>
      <c r="G654" s="65"/>
      <c r="H654" s="65"/>
      <c r="I654" s="65"/>
      <c r="J654" s="65"/>
      <c r="K654"/>
      <c r="L654"/>
      <c r="M654"/>
      <c r="N654"/>
      <c r="O654"/>
      <c r="P654"/>
      <c r="Q654"/>
      <c r="R654"/>
      <c r="S654"/>
      <c r="U654" s="58"/>
      <c r="V654" s="78"/>
      <c r="W654" s="60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</row>
    <row r="655" spans="1:527" s="8" customFormat="1" ht="18" customHeight="1" x14ac:dyDescent="0.25">
      <c r="A655" s="91"/>
      <c r="B655" s="65"/>
      <c r="C655" s="63"/>
      <c r="D655" s="63"/>
      <c r="E655" s="65"/>
      <c r="F655" s="65"/>
      <c r="G655" s="65"/>
      <c r="H655" s="65"/>
      <c r="I655" s="65"/>
      <c r="J655" s="65"/>
      <c r="K655"/>
      <c r="L655"/>
      <c r="M655"/>
      <c r="N655"/>
      <c r="O655"/>
      <c r="P655"/>
      <c r="Q655"/>
      <c r="R655"/>
      <c r="S655"/>
      <c r="U655" s="58"/>
      <c r="V655" s="78"/>
      <c r="W655" s="60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</row>
    <row r="656" spans="1:527" s="8" customFormat="1" x14ac:dyDescent="0.25">
      <c r="A656" s="91"/>
      <c r="B656" s="65"/>
      <c r="C656" s="63"/>
      <c r="D656" s="65"/>
      <c r="E656" s="65"/>
      <c r="F656" s="65"/>
      <c r="G656" s="65"/>
      <c r="H656" s="65"/>
      <c r="I656" s="65"/>
      <c r="J656" s="65"/>
      <c r="K656"/>
      <c r="L656"/>
      <c r="M656"/>
      <c r="N656"/>
      <c r="O656"/>
      <c r="P656"/>
      <c r="Q656"/>
      <c r="R656"/>
      <c r="S656"/>
      <c r="U656" s="58"/>
      <c r="V656" s="78"/>
      <c r="W656" s="60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</row>
    <row r="657" spans="1:527" s="8" customFormat="1" ht="18" customHeight="1" x14ac:dyDescent="0.25">
      <c r="A657" s="91"/>
      <c r="B657" s="65"/>
      <c r="C657" s="63"/>
      <c r="D657" s="65"/>
      <c r="E657" s="65"/>
      <c r="F657" s="65"/>
      <c r="G657" s="65"/>
      <c r="H657" s="65"/>
      <c r="I657" s="65"/>
      <c r="J657" s="65"/>
      <c r="K657"/>
      <c r="L657"/>
      <c r="M657"/>
      <c r="N657"/>
      <c r="O657"/>
      <c r="P657"/>
      <c r="Q657"/>
      <c r="R657"/>
      <c r="S657"/>
      <c r="U657" s="58"/>
      <c r="V657" s="78"/>
      <c r="W657" s="60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</row>
    <row r="658" spans="1:527" s="8" customFormat="1" ht="18" customHeight="1" x14ac:dyDescent="0.25">
      <c r="A658" s="91"/>
      <c r="B658" s="65"/>
      <c r="C658" s="63"/>
      <c r="D658" s="65"/>
      <c r="E658" s="65"/>
      <c r="F658" s="65"/>
      <c r="G658" s="65"/>
      <c r="H658" s="65"/>
      <c r="I658" s="65"/>
      <c r="J658" s="65"/>
      <c r="K658"/>
      <c r="L658"/>
      <c r="M658"/>
      <c r="N658"/>
      <c r="O658"/>
      <c r="P658"/>
      <c r="Q658"/>
      <c r="R658"/>
      <c r="S658"/>
      <c r="U658" s="58"/>
      <c r="V658" s="78"/>
      <c r="W658" s="60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3"/>
  <sheetViews>
    <sheetView showGridLines="0" zoomScale="80" zoomScaleNormal="80" zoomScaleSheetLayoutView="85" workbookViewId="0">
      <selection activeCell="W42" sqref="W42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2024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METAS!B13</f>
        <v>PORCENTAJE DE ADULTOS Y JOVENES  QUE RECIBEN  CONSEJERIA  EN PREVENCION PARA TAMIZAJE  DE ITS Y VIH/SIDA</v>
      </c>
      <c r="G5"/>
      <c r="H5"/>
      <c r="I5"/>
      <c r="J5"/>
      <c r="K5" s="9" t="s">
        <v>508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527</v>
      </c>
      <c r="E6" s="69" t="s">
        <v>1</v>
      </c>
      <c r="F6" s="71"/>
      <c r="G6" s="72" t="s">
        <v>9</v>
      </c>
      <c r="H6" s="73" t="str">
        <f>"DEFICIENTE &lt; "&amp;$E$3</f>
        <v>DEFICIENTE &lt;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5957.1</v>
      </c>
      <c r="C7" s="75">
        <f>SUM(C8:C16)</f>
        <v>5959</v>
      </c>
      <c r="D7" s="75">
        <f>SUM(D8:D16)</f>
        <v>5988</v>
      </c>
      <c r="E7" s="75">
        <f>Config!$C$9</f>
        <v>100</v>
      </c>
      <c r="F7" s="76"/>
      <c r="G7" s="75">
        <f t="shared" ref="G7:G16" si="0">IFERROR(ROUND(D7*100/B7,2),0)</f>
        <v>100.52</v>
      </c>
      <c r="H7" s="77" t="str">
        <f>IF(G7&lt;$E$3,G7,"")</f>
        <v/>
      </c>
      <c r="I7" s="77" t="str">
        <f>IF(G7&gt;=$E$3,IF(G7&lt;$F$3,G7,""),"")</f>
        <v/>
      </c>
      <c r="J7" s="75">
        <f>IF(G7&gt;=$F$3,G7,"")</f>
        <v>100.52</v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DICIEMBRE 2024</v>
      </c>
      <c r="W7" s="60"/>
    </row>
    <row r="8" spans="1:23" x14ac:dyDescent="0.25">
      <c r="A8" s="79" t="str">
        <f>Config!$B$16</f>
        <v>HOSP</v>
      </c>
      <c r="B8" s="80">
        <f>METAS!$AW$13</f>
        <v>0</v>
      </c>
      <c r="C8" s="80">
        <f>ROUNDUP((B8/12)*Config!$C$6,0)</f>
        <v>0</v>
      </c>
      <c r="D8" s="80">
        <f>ACUMULADO!$AV$15</f>
        <v>963</v>
      </c>
      <c r="E8" s="81">
        <f>E7</f>
        <v>100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METAS!$AY$13</f>
        <v>2314.8000000000002</v>
      </c>
      <c r="C9" s="61">
        <f>ROUNDUP((B9/12)*Config!$C$6,0)</f>
        <v>2315</v>
      </c>
      <c r="D9" s="80">
        <f>ACUMULADO!$AX$15</f>
        <v>2394</v>
      </c>
      <c r="E9" s="81">
        <f t="shared" ref="E9:E16" si="1">E8</f>
        <v>100</v>
      </c>
      <c r="F9" s="81"/>
      <c r="G9" s="82">
        <f t="shared" si="0"/>
        <v>103.42</v>
      </c>
      <c r="H9" s="83" t="str">
        <f t="shared" ref="H9:H16" si="2">IF(G9&lt;$E$3,G9,"")</f>
        <v/>
      </c>
      <c r="I9" s="83" t="str">
        <f t="shared" ref="I9:I16" si="3">IF(G9&gt;=$E$3,IF(G9&lt;$F$3,G9,""),"")</f>
        <v/>
      </c>
      <c r="J9" s="84">
        <f t="shared" ref="J9:J16" si="4">IF(G9&gt;=$F$3,G9,"")</f>
        <v>103.42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METAS!$AZ$13</f>
        <v>361</v>
      </c>
      <c r="C10" s="61">
        <f>ROUNDUP((B10/12)*Config!$C$6,0)</f>
        <v>361</v>
      </c>
      <c r="D10" s="80">
        <f>ACUMULADO!$AY$15</f>
        <v>362</v>
      </c>
      <c r="E10" s="81">
        <f t="shared" si="1"/>
        <v>100</v>
      </c>
      <c r="F10" s="81"/>
      <c r="G10" s="82">
        <f t="shared" si="0"/>
        <v>100.28</v>
      </c>
      <c r="H10" s="83" t="str">
        <f t="shared" si="2"/>
        <v/>
      </c>
      <c r="I10" s="83" t="str">
        <f t="shared" si="3"/>
        <v/>
      </c>
      <c r="J10" s="84">
        <f t="shared" si="4"/>
        <v>100.28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METAS!$BA$13</f>
        <v>301.5</v>
      </c>
      <c r="C11" s="61">
        <f>ROUNDUP((B11/12)*Config!$C$6,0)</f>
        <v>302</v>
      </c>
      <c r="D11" s="80">
        <f>ACUMULADO!$AZ$15</f>
        <v>343</v>
      </c>
      <c r="E11" s="81">
        <f t="shared" si="1"/>
        <v>100</v>
      </c>
      <c r="F11" s="81"/>
      <c r="G11" s="82">
        <f t="shared" si="0"/>
        <v>113.76</v>
      </c>
      <c r="H11" s="83" t="str">
        <f t="shared" si="2"/>
        <v/>
      </c>
      <c r="I11" s="83" t="str">
        <f t="shared" si="3"/>
        <v/>
      </c>
      <c r="J11" s="84">
        <f t="shared" si="4"/>
        <v>113.76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METAS!$BB$13</f>
        <v>1223.4999999999998</v>
      </c>
      <c r="C12" s="61">
        <f>ROUNDUP((B12/12)*Config!$C$6,0)</f>
        <v>1224</v>
      </c>
      <c r="D12" s="80">
        <f>ACUMULADO!$BA$15</f>
        <v>626</v>
      </c>
      <c r="E12" s="81">
        <f t="shared" si="1"/>
        <v>100</v>
      </c>
      <c r="F12" s="81"/>
      <c r="G12" s="82">
        <f t="shared" si="0"/>
        <v>51.16</v>
      </c>
      <c r="H12" s="83">
        <f t="shared" si="2"/>
        <v>51.16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METAS!$BC$13</f>
        <v>810</v>
      </c>
      <c r="C13" s="61">
        <f>ROUNDUP((B13/12)*Config!$C$6,0)</f>
        <v>810</v>
      </c>
      <c r="D13" s="80">
        <f>ACUMULADO!$BB$15</f>
        <v>598</v>
      </c>
      <c r="E13" s="81">
        <f t="shared" si="1"/>
        <v>100</v>
      </c>
      <c r="F13" s="81"/>
      <c r="G13" s="82">
        <f t="shared" si="0"/>
        <v>73.83</v>
      </c>
      <c r="H13" s="83">
        <f t="shared" si="2"/>
        <v>73.83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METAS!$BD$13</f>
        <v>392.3</v>
      </c>
      <c r="C14" s="61">
        <f>ROUNDUP((B14/12)*Config!$C$6,0)</f>
        <v>393</v>
      </c>
      <c r="D14" s="80">
        <f>ACUMULADO!$BC$15</f>
        <v>219</v>
      </c>
      <c r="E14" s="81">
        <f t="shared" si="1"/>
        <v>100</v>
      </c>
      <c r="F14" s="81"/>
      <c r="G14" s="82">
        <f t="shared" si="0"/>
        <v>55.82</v>
      </c>
      <c r="H14" s="83">
        <f t="shared" si="2"/>
        <v>55.82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METAS!$BE$13</f>
        <v>345</v>
      </c>
      <c r="C15" s="61">
        <f>ROUNDUP((B15/12)*Config!$C$6,0)</f>
        <v>345</v>
      </c>
      <c r="D15" s="80">
        <f>ACUMULADO!$BD$15</f>
        <v>365</v>
      </c>
      <c r="E15" s="81">
        <f t="shared" si="1"/>
        <v>100</v>
      </c>
      <c r="F15" s="81"/>
      <c r="G15" s="82">
        <f t="shared" si="0"/>
        <v>105.8</v>
      </c>
      <c r="H15" s="83" t="str">
        <f t="shared" si="2"/>
        <v/>
      </c>
      <c r="I15" s="83" t="str">
        <f t="shared" si="3"/>
        <v/>
      </c>
      <c r="J15" s="84">
        <f t="shared" si="4"/>
        <v>105.8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METAS!$BF$13</f>
        <v>209</v>
      </c>
      <c r="C16" s="61">
        <f>ROUNDUP((B16/12)*Config!$C$6,0)</f>
        <v>209</v>
      </c>
      <c r="D16" s="80">
        <f>ACUMULADO!$BE$15</f>
        <v>118</v>
      </c>
      <c r="E16" s="81">
        <f t="shared" si="1"/>
        <v>100</v>
      </c>
      <c r="F16" s="81"/>
      <c r="G16" s="82">
        <f t="shared" si="0"/>
        <v>56.46</v>
      </c>
      <c r="H16" s="83">
        <f t="shared" si="2"/>
        <v>56.46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METAS!B14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534</v>
      </c>
      <c r="E25" s="69" t="s">
        <v>1</v>
      </c>
      <c r="F25" s="71"/>
      <c r="G25" s="72" t="s">
        <v>9</v>
      </c>
      <c r="H25" s="73" t="str">
        <f>"DEFICIENTE &lt; "&amp;$E$3</f>
        <v>DEFICIENTE &lt;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DICIEMBRE 2024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5957.1</v>
      </c>
      <c r="C26" s="75">
        <f>SUM(C27:C35)</f>
        <v>5959</v>
      </c>
      <c r="D26" s="75">
        <f>SUM(D27:D35)</f>
        <v>5655</v>
      </c>
      <c r="E26" s="75">
        <f>Config!$C$9</f>
        <v>100</v>
      </c>
      <c r="F26" s="76"/>
      <c r="G26" s="75">
        <f t="shared" ref="G26:G35" si="5">IFERROR(ROUND(D26*100/B26,2),0)</f>
        <v>94.93</v>
      </c>
      <c r="H26" s="77" t="str">
        <f>IF(G26&lt;$E$3,G26,"")</f>
        <v/>
      </c>
      <c r="I26" s="77">
        <f>IF(G26&gt;=$E$3,IF(G26&lt;$F$3,G26,""),"")</f>
        <v>94.93</v>
      </c>
      <c r="J26" s="75" t="str">
        <f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METAS!$AW$14</f>
        <v>0</v>
      </c>
      <c r="C27" s="80">
        <f>ROUNDUP((B27/12)*Config!$C$6,0)</f>
        <v>0</v>
      </c>
      <c r="D27" s="80">
        <f>ACUMULADO!$AV$16</f>
        <v>820</v>
      </c>
      <c r="E27" s="81">
        <f>E26</f>
        <v>100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METAS!$AY$14</f>
        <v>2314.8000000000002</v>
      </c>
      <c r="C28" s="61">
        <f>ROUNDUP((B28/12)*Config!$C$6,0)</f>
        <v>2315</v>
      </c>
      <c r="D28" s="80">
        <f>ACUMULADO!$AX$16</f>
        <v>2287</v>
      </c>
      <c r="E28" s="81">
        <f t="shared" ref="E28:E35" si="6">E27</f>
        <v>100</v>
      </c>
      <c r="F28" s="81"/>
      <c r="G28" s="82">
        <f>IFERROR(ROUND(D28*100/B28,2),0)</f>
        <v>98.8</v>
      </c>
      <c r="H28" s="83" t="str">
        <f t="shared" ref="H28:H35" si="7">IF(G28&lt;$E$3,G28,"")</f>
        <v/>
      </c>
      <c r="I28" s="83">
        <f t="shared" ref="I28:I35" si="8">IF(G28&gt;=$E$3,IF(G28&lt;$F$3,G28,""),"")</f>
        <v>98.8</v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METAS!$AZ$14</f>
        <v>361</v>
      </c>
      <c r="C29" s="61">
        <f>ROUNDUP((B29/12)*Config!$C$6,0)</f>
        <v>361</v>
      </c>
      <c r="D29" s="80">
        <f>ACUMULADO!$AY$16</f>
        <v>361</v>
      </c>
      <c r="E29" s="81">
        <f t="shared" si="6"/>
        <v>100</v>
      </c>
      <c r="F29" s="81"/>
      <c r="G29" s="82">
        <f t="shared" si="5"/>
        <v>100</v>
      </c>
      <c r="H29" s="83" t="str">
        <f t="shared" si="7"/>
        <v/>
      </c>
      <c r="I29" s="83" t="str">
        <f t="shared" si="8"/>
        <v/>
      </c>
      <c r="J29" s="84">
        <f t="shared" si="9"/>
        <v>100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METAS!$BA$14</f>
        <v>301.5</v>
      </c>
      <c r="C30" s="61">
        <f>ROUNDUP((B30/12)*Config!$C$6,0)</f>
        <v>302</v>
      </c>
      <c r="D30" s="80">
        <f>ACUMULADO!$AZ$16</f>
        <v>297</v>
      </c>
      <c r="E30" s="81">
        <f t="shared" si="6"/>
        <v>100</v>
      </c>
      <c r="F30" s="81"/>
      <c r="G30" s="82">
        <f t="shared" si="5"/>
        <v>98.51</v>
      </c>
      <c r="H30" s="83" t="str">
        <f t="shared" si="7"/>
        <v/>
      </c>
      <c r="I30" s="83">
        <f t="shared" si="8"/>
        <v>98.51</v>
      </c>
      <c r="J30" s="84" t="str">
        <f t="shared" si="9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METAS!$BB$14</f>
        <v>1223.4999999999998</v>
      </c>
      <c r="C31" s="61">
        <f>ROUNDUP((B31/12)*Config!$C$6,0)</f>
        <v>1224</v>
      </c>
      <c r="D31" s="80">
        <f>ACUMULADO!$BA$16</f>
        <v>622</v>
      </c>
      <c r="E31" s="81">
        <f t="shared" si="6"/>
        <v>100</v>
      </c>
      <c r="F31" s="81"/>
      <c r="G31" s="82">
        <f t="shared" si="5"/>
        <v>50.84</v>
      </c>
      <c r="H31" s="83">
        <f t="shared" si="7"/>
        <v>50.84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METAS!$BC$14</f>
        <v>810</v>
      </c>
      <c r="C32" s="61">
        <f>ROUNDUP((B32/12)*Config!$C$6,0)</f>
        <v>810</v>
      </c>
      <c r="D32" s="80">
        <f>ACUMULADO!$BB$16</f>
        <v>592</v>
      </c>
      <c r="E32" s="81">
        <f t="shared" si="6"/>
        <v>100</v>
      </c>
      <c r="F32" s="81"/>
      <c r="G32" s="82">
        <f t="shared" si="5"/>
        <v>73.09</v>
      </c>
      <c r="H32" s="83">
        <f t="shared" si="7"/>
        <v>73.09</v>
      </c>
      <c r="I32" s="83" t="str">
        <f t="shared" si="8"/>
        <v/>
      </c>
      <c r="J32" s="84" t="str">
        <f t="shared" si="9"/>
        <v/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METAS!$BD$14</f>
        <v>392.3</v>
      </c>
      <c r="C33" s="61">
        <f>ROUNDUP((B33/12)*Config!$C$6,0)</f>
        <v>393</v>
      </c>
      <c r="D33" s="80">
        <f>ACUMULADO!$BC$16</f>
        <v>219</v>
      </c>
      <c r="E33" s="81">
        <f t="shared" si="6"/>
        <v>100</v>
      </c>
      <c r="F33" s="81"/>
      <c r="G33" s="82">
        <f t="shared" si="5"/>
        <v>55.82</v>
      </c>
      <c r="H33" s="83">
        <f t="shared" si="7"/>
        <v>55.82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METAS!$BE$14</f>
        <v>345</v>
      </c>
      <c r="C34" s="61">
        <f>ROUNDUP((B34/12)*Config!$C$6,0)</f>
        <v>345</v>
      </c>
      <c r="D34" s="80">
        <f>ACUMULADO!$BD$16</f>
        <v>354</v>
      </c>
      <c r="E34" s="81">
        <f t="shared" si="6"/>
        <v>100</v>
      </c>
      <c r="F34" s="81"/>
      <c r="G34" s="82">
        <f t="shared" si="5"/>
        <v>102.61</v>
      </c>
      <c r="H34" s="83" t="str">
        <f t="shared" si="7"/>
        <v/>
      </c>
      <c r="I34" s="83" t="str">
        <f t="shared" si="8"/>
        <v/>
      </c>
      <c r="J34" s="84">
        <f t="shared" si="9"/>
        <v>102.61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METAS!$BF$14</f>
        <v>209</v>
      </c>
      <c r="C35" s="61">
        <f>ROUNDUP((B35/12)*Config!$C$6,0)</f>
        <v>209</v>
      </c>
      <c r="D35" s="80">
        <f>ACUMULADO!$BE$16</f>
        <v>103</v>
      </c>
      <c r="E35" s="81">
        <f t="shared" si="6"/>
        <v>100</v>
      </c>
      <c r="F35" s="81"/>
      <c r="G35" s="82">
        <f t="shared" si="5"/>
        <v>49.28</v>
      </c>
      <c r="H35" s="83">
        <f t="shared" si="7"/>
        <v>49.28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METAS!B15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DICIEMBRE 2024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536</v>
      </c>
      <c r="C46" s="70"/>
      <c r="D46" s="69" t="s">
        <v>535</v>
      </c>
      <c r="E46" s="69" t="s">
        <v>1</v>
      </c>
      <c r="F46" s="71"/>
      <c r="G46" s="72" t="s">
        <v>9</v>
      </c>
      <c r="H46" s="73" t="str">
        <f>"DEFICIENTE &lt; "&amp;$E$3</f>
        <v>DEFICIENTE &lt; 90</v>
      </c>
      <c r="I46" s="73" t="str">
        <f>"PROCESO &gt; "&amp;$H$3&amp;"  -  &lt; "&amp;$I$3</f>
        <v>PROCESO &gt; 90  -  &lt; 100</v>
      </c>
      <c r="J46" s="73" t="str">
        <f>"OPTIMO &gt;= "&amp;$I$3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10</v>
      </c>
      <c r="C47" s="75"/>
      <c r="D47" s="75">
        <f>SUM(D48:D56)</f>
        <v>7</v>
      </c>
      <c r="E47" s="75">
        <f>Config!$D$9</f>
        <v>100</v>
      </c>
      <c r="F47" s="76"/>
      <c r="G47" s="75">
        <f t="shared" ref="G47:G52" si="10">IFERROR(ROUND(D47*100/B47,2),0)</f>
        <v>70</v>
      </c>
      <c r="H47" s="77">
        <f>IF(G47&lt;$H$3,G47,"")</f>
        <v>70</v>
      </c>
      <c r="I47" s="77" t="str">
        <f>IF(G47&gt;=$H$3,IF(G47&lt;$I$3,G47,""),"")</f>
        <v/>
      </c>
      <c r="J47" s="75" t="str">
        <f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ACUMULADO!$AV$17</f>
        <v>2</v>
      </c>
      <c r="C48" s="80"/>
      <c r="D48" s="80">
        <f>ACUMULADO!$AV$18</f>
        <v>0</v>
      </c>
      <c r="E48" s="81">
        <f>E47</f>
        <v>100</v>
      </c>
      <c r="F48" s="81"/>
      <c r="G48" s="82">
        <f>IFERROR(ROUND(D48*100/B48,2),0)</f>
        <v>0</v>
      </c>
      <c r="H48" s="83">
        <f>IF(G48&lt;$H$3,G48,"")</f>
        <v>0</v>
      </c>
      <c r="I48" s="83" t="str">
        <f>IF(G48&gt;=$H$3,IF(G48&lt;$I$3,G48,""),"")</f>
        <v/>
      </c>
      <c r="J48" s="84" t="str">
        <f>IF(G48&gt;=$I$3,G48,"")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ACUMULADO!$AX$17</f>
        <v>1</v>
      </c>
      <c r="C49" s="61"/>
      <c r="D49" s="80">
        <f>ACUMULADO!$AX$18</f>
        <v>0</v>
      </c>
      <c r="E49" s="81">
        <f t="shared" ref="E49:E56" si="11">E48</f>
        <v>100</v>
      </c>
      <c r="F49" s="90"/>
      <c r="G49" s="86">
        <f t="shared" si="10"/>
        <v>0</v>
      </c>
      <c r="H49" s="83">
        <f t="shared" ref="H49:H56" si="12">IF(G49&lt;$H$3,G49,"")</f>
        <v>0</v>
      </c>
      <c r="I49" s="83" t="str">
        <f t="shared" ref="I49:I56" si="13">IF(G49&gt;=$H$3,IF(G49&lt;$I$3,G49,""),"")</f>
        <v/>
      </c>
      <c r="J49" s="84" t="str">
        <f t="shared" ref="J49:J56" si="14">IF(G49&gt;=$I$3,G49,"")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ACUMULADO!$AY$17</f>
        <v>0</v>
      </c>
      <c r="C50" s="61"/>
      <c r="D50" s="80">
        <f>ACUMULADO!$AY$18</f>
        <v>0</v>
      </c>
      <c r="E50" s="81">
        <f t="shared" si="11"/>
        <v>100</v>
      </c>
      <c r="F50" s="90"/>
      <c r="G50" s="86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ACUMULADO!$AZ$17</f>
        <v>0</v>
      </c>
      <c r="C51" s="61"/>
      <c r="D51" s="80">
        <f>ACUMULADO!$AZ$18</f>
        <v>0</v>
      </c>
      <c r="E51" s="81">
        <f t="shared" si="11"/>
        <v>100</v>
      </c>
      <c r="F51" s="90"/>
      <c r="G51" s="86">
        <f t="shared" si="10"/>
        <v>0</v>
      </c>
      <c r="H51" s="83">
        <f t="shared" si="12"/>
        <v>0</v>
      </c>
      <c r="I51" s="83" t="str">
        <f t="shared" si="13"/>
        <v/>
      </c>
      <c r="J51" s="84" t="str">
        <f t="shared" si="14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ACUMULADO!$BA$17</f>
        <v>3</v>
      </c>
      <c r="C52" s="61"/>
      <c r="D52" s="80">
        <f>ACUMULADO!$BA$18</f>
        <v>3</v>
      </c>
      <c r="E52" s="81">
        <f t="shared" si="11"/>
        <v>100</v>
      </c>
      <c r="F52" s="90"/>
      <c r="G52" s="86">
        <f t="shared" si="10"/>
        <v>100</v>
      </c>
      <c r="H52" s="83" t="str">
        <f t="shared" si="12"/>
        <v/>
      </c>
      <c r="I52" s="83" t="str">
        <f t="shared" si="13"/>
        <v/>
      </c>
      <c r="J52" s="84">
        <f t="shared" si="14"/>
        <v>100</v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ACUMULADO!$BB$17</f>
        <v>1</v>
      </c>
      <c r="C53" s="61"/>
      <c r="D53" s="80">
        <f>ACUMULADO!$BB$18</f>
        <v>1</v>
      </c>
      <c r="E53" s="81">
        <f t="shared" si="11"/>
        <v>100</v>
      </c>
      <c r="F53" s="90"/>
      <c r="G53" s="86">
        <f>IFERROR(ROUND(D53*100/B53,2),0)</f>
        <v>100</v>
      </c>
      <c r="H53" s="83" t="str">
        <f t="shared" si="12"/>
        <v/>
      </c>
      <c r="I53" s="83" t="str">
        <f t="shared" si="13"/>
        <v/>
      </c>
      <c r="J53" s="84">
        <f t="shared" si="14"/>
        <v>100</v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ACUMULADO!$BC$17</f>
        <v>0</v>
      </c>
      <c r="C54" s="61"/>
      <c r="D54" s="80">
        <f>ACUMULADO!$BC$18</f>
        <v>0</v>
      </c>
      <c r="E54" s="81">
        <f t="shared" si="11"/>
        <v>100</v>
      </c>
      <c r="F54" s="90"/>
      <c r="G54" s="86">
        <f>IFERROR(ROUND(D54*100/B54,2),0)</f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ACUMULADO!$BD$17</f>
        <v>3</v>
      </c>
      <c r="C55" s="61"/>
      <c r="D55" s="80">
        <f>ACUMULADO!$BD$18</f>
        <v>3</v>
      </c>
      <c r="E55" s="81">
        <f t="shared" si="11"/>
        <v>100</v>
      </c>
      <c r="F55" s="90"/>
      <c r="G55" s="86">
        <f t="shared" ref="G55:G56" si="15">IFERROR(ROUND(D55*100/B55,2),0)</f>
        <v>100</v>
      </c>
      <c r="H55" s="83" t="str">
        <f t="shared" si="12"/>
        <v/>
      </c>
      <c r="I55" s="83" t="str">
        <f t="shared" si="13"/>
        <v/>
      </c>
      <c r="J55" s="84">
        <f t="shared" si="14"/>
        <v>100</v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ACUMULADO!$BE$17</f>
        <v>0</v>
      </c>
      <c r="C56" s="61"/>
      <c r="D56" s="80">
        <f>ACUMULADO!$BE$18</f>
        <v>0</v>
      </c>
      <c r="E56" s="81">
        <f t="shared" si="11"/>
        <v>100</v>
      </c>
      <c r="F56" s="90"/>
      <c r="G56" s="86">
        <f t="shared" si="15"/>
        <v>0</v>
      </c>
      <c r="H56" s="83">
        <f t="shared" si="12"/>
        <v>0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METAS!B16</f>
        <v>TASA DE INCIDENCIA CASOS  DE VIH-SIDA CONFIRMADOS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TASA DE INCIDENCIA CASOS  DE VIH-SIDA CONFIRMADOS</v>
      </c>
      <c r="W65" s="60"/>
    </row>
    <row r="66" spans="1:527" ht="48" customHeight="1" x14ac:dyDescent="0.25">
      <c r="A66" s="68" t="s">
        <v>2</v>
      </c>
      <c r="B66" s="69" t="s">
        <v>537</v>
      </c>
      <c r="C66" s="70"/>
      <c r="D66" s="69" t="s">
        <v>538</v>
      </c>
      <c r="E66" s="69"/>
      <c r="F66" s="71"/>
      <c r="G66" s="72" t="s">
        <v>539</v>
      </c>
      <c r="H66" s="73"/>
      <c r="I66" s="73" t="s">
        <v>540</v>
      </c>
      <c r="J66" s="73"/>
      <c r="T66" s="8"/>
      <c r="V66" s="89" t="str">
        <f>V$1&amp;"  "&amp;V65&amp;"  "&amp;$V$3&amp;"  "&amp;$V$2</f>
        <v>RED. MOYOBAMBA:  TASA DE INCIDENCIA CASOS  DE VIH-SIDA CONFIRMADOS  - POR MICROREDES :   ENERO - DICIEMBRE 2024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134568</v>
      </c>
      <c r="C67" s="75"/>
      <c r="D67" s="75">
        <f>SUM(D68:D76)</f>
        <v>27</v>
      </c>
      <c r="E67" s="75"/>
      <c r="F67" s="76"/>
      <c r="G67" s="75">
        <v>100000</v>
      </c>
      <c r="H67" s="77"/>
      <c r="I67" s="77">
        <f>IFERROR(ROUND(D67*G67/B67,0),0)</f>
        <v>20</v>
      </c>
      <c r="J67" s="75"/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METAS!$AW$49</f>
        <v>0</v>
      </c>
      <c r="C68" s="80"/>
      <c r="D68" s="80">
        <f>ACUMULADO!$AV$19</f>
        <v>17</v>
      </c>
      <c r="E68" s="81"/>
      <c r="F68" s="81"/>
      <c r="G68" s="288">
        <f>G67</f>
        <v>100000</v>
      </c>
      <c r="H68" s="83"/>
      <c r="I68" s="83">
        <f>IFERROR(ROUND(D68*G68/B68,0),0)</f>
        <v>0</v>
      </c>
      <c r="J68" s="84"/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METAS!$AY$49</f>
        <v>59054</v>
      </c>
      <c r="C69" s="61"/>
      <c r="D69" s="80">
        <f>ACUMULADO!$AX$19</f>
        <v>9</v>
      </c>
      <c r="E69" s="81"/>
      <c r="F69" s="90"/>
      <c r="G69" s="289">
        <f>G68</f>
        <v>100000</v>
      </c>
      <c r="H69" s="87"/>
      <c r="I69" s="83">
        <f>IFERROR(ROUND(D69*10000/B69,0),0)</f>
        <v>2</v>
      </c>
      <c r="J69" s="88"/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METAS!$AZ$49</f>
        <v>5113</v>
      </c>
      <c r="C70" s="61"/>
      <c r="D70" s="80">
        <f>ACUMULADO!$AY$19</f>
        <v>0</v>
      </c>
      <c r="E70" s="81"/>
      <c r="F70" s="90"/>
      <c r="G70" s="289">
        <f t="shared" ref="G70:G76" si="16">G69</f>
        <v>100000</v>
      </c>
      <c r="H70" s="87"/>
      <c r="I70" s="83">
        <f>IFERROR(ROUND(D70*10000/B70,0),0)</f>
        <v>0</v>
      </c>
      <c r="J70" s="88"/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METAS!$BA$49</f>
        <v>10162</v>
      </c>
      <c r="C71" s="61"/>
      <c r="D71" s="80">
        <f>ACUMULADO!$AZ$19</f>
        <v>0</v>
      </c>
      <c r="E71" s="81"/>
      <c r="F71" s="90"/>
      <c r="G71" s="289">
        <f t="shared" si="16"/>
        <v>100000</v>
      </c>
      <c r="H71" s="87"/>
      <c r="I71" s="83">
        <f t="shared" ref="I71:I76" si="17">IFERROR(ROUND(D71*10000/B71,0),0)</f>
        <v>0</v>
      </c>
      <c r="J71" s="88"/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METAS!$BB$49</f>
        <v>25023</v>
      </c>
      <c r="C72" s="61"/>
      <c r="D72" s="80">
        <f>ACUMULADO!$BA$19</f>
        <v>0</v>
      </c>
      <c r="E72" s="81"/>
      <c r="F72" s="90"/>
      <c r="G72" s="289">
        <f t="shared" si="16"/>
        <v>100000</v>
      </c>
      <c r="H72" s="87"/>
      <c r="I72" s="83">
        <f t="shared" si="17"/>
        <v>0</v>
      </c>
      <c r="J72" s="88"/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METAS!$BC$49</f>
        <v>9916</v>
      </c>
      <c r="C73" s="61"/>
      <c r="D73" s="80">
        <f>ACUMULADO!$BB$19</f>
        <v>1</v>
      </c>
      <c r="E73" s="81"/>
      <c r="F73" s="90"/>
      <c r="G73" s="289">
        <f t="shared" si="16"/>
        <v>100000</v>
      </c>
      <c r="H73" s="87"/>
      <c r="I73" s="83">
        <f t="shared" si="17"/>
        <v>1</v>
      </c>
      <c r="J73" s="88"/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METAS!$BD$49</f>
        <v>8713</v>
      </c>
      <c r="C74" s="61"/>
      <c r="D74" s="80">
        <f>ACUMULADO!$BC$19</f>
        <v>0</v>
      </c>
      <c r="E74" s="81"/>
      <c r="F74" s="90"/>
      <c r="G74" s="289">
        <f t="shared" si="16"/>
        <v>100000</v>
      </c>
      <c r="H74" s="87"/>
      <c r="I74" s="83">
        <f t="shared" si="17"/>
        <v>0</v>
      </c>
      <c r="J74" s="88"/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METAS!$BE$49</f>
        <v>7197</v>
      </c>
      <c r="C75" s="61"/>
      <c r="D75" s="80">
        <f>ACUMULADO!$BD$19</f>
        <v>0</v>
      </c>
      <c r="E75" s="81"/>
      <c r="F75" s="90"/>
      <c r="G75" s="289">
        <f t="shared" si="16"/>
        <v>100000</v>
      </c>
      <c r="H75" s="87"/>
      <c r="I75" s="83">
        <f>IFERROR(ROUND(D75*10000/B75,0),0)</f>
        <v>0</v>
      </c>
      <c r="J75" s="88"/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METAS!$BF$49</f>
        <v>9390</v>
      </c>
      <c r="C76" s="61"/>
      <c r="D76" s="80">
        <f>ACUMULADO!$BE$19</f>
        <v>0</v>
      </c>
      <c r="E76" s="81"/>
      <c r="F76" s="90"/>
      <c r="G76" s="289">
        <f t="shared" si="16"/>
        <v>100000</v>
      </c>
      <c r="H76" s="87"/>
      <c r="I76" s="83">
        <f t="shared" si="17"/>
        <v>0</v>
      </c>
      <c r="J76" s="88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82"/>
  <sheetViews>
    <sheetView showGridLines="0" zoomScale="80" zoomScaleNormal="80" zoomScaleSheetLayoutView="85" workbookViewId="0">
      <selection activeCell="X12" sqref="X12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2024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METAS!B5</f>
        <v>COBERTURA DE CASOS CON LEISHMANIASIS TRATADOS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503</v>
      </c>
      <c r="C6" s="270"/>
      <c r="D6" s="270" t="s">
        <v>526</v>
      </c>
      <c r="E6" s="271"/>
      <c r="F6" s="272" t="s">
        <v>1</v>
      </c>
      <c r="G6" s="273" t="s">
        <v>9</v>
      </c>
      <c r="H6" s="274" t="str">
        <f>"DEFICIENTE &lt; "&amp;$H$3</f>
        <v>DEFICIENTE &lt; 90</v>
      </c>
      <c r="I6" s="274" t="str">
        <f>"PROCESO &gt;= "&amp;$H$3&amp;"  -  &lt; "&amp;$I$3</f>
        <v>PROCESO &gt;= 90  -  &lt; 100</v>
      </c>
      <c r="J6" s="274" t="str">
        <f>"OPTIMO &gt;= "&amp;$I$3</f>
        <v>OPTIMO &gt;= 100</v>
      </c>
      <c r="T6" s="8"/>
      <c r="V6" s="59" t="str">
        <f>A5</f>
        <v>COBERTURA DE CASOS CON LEISHMANIASIS TRATADOS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67</v>
      </c>
      <c r="C7" s="75">
        <f>SUM(C8:C16)</f>
        <v>0</v>
      </c>
      <c r="D7" s="75">
        <f>SUM(D8:D16)</f>
        <v>42</v>
      </c>
      <c r="E7" s="75"/>
      <c r="F7" s="76">
        <f>Config!$D$9</f>
        <v>100</v>
      </c>
      <c r="G7" s="75">
        <f>IFERROR(ROUND(D7*100/B7,2),0)</f>
        <v>62.69</v>
      </c>
      <c r="H7" s="83">
        <f>IF(G7&lt;$H$3,G7,"")</f>
        <v>62.69</v>
      </c>
      <c r="I7" s="83" t="str">
        <f>IF(G7&gt;=$H$3,IF(G7&lt;$I$3,G7,""),"")</f>
        <v/>
      </c>
      <c r="J7" s="84" t="str">
        <f>IF(G7&gt;=$I$3,G7,"")</f>
        <v/>
      </c>
      <c r="T7" s="8"/>
      <c r="V7" s="78" t="str">
        <f>$V$1&amp;"  "&amp;V6&amp;"  "&amp;$V$3&amp;"  "&amp;$V$2</f>
        <v>RED. MOYOBAMBA:  COBERTURA DE CASOS CON LEISHMANIASIS TRATADOS  - POR MICROREDES :   ENERO - DICIEMBRE 2024</v>
      </c>
      <c r="W7" s="60"/>
    </row>
    <row r="8" spans="1:23" x14ac:dyDescent="0.25">
      <c r="A8" s="79" t="str">
        <f>Config!$B$16</f>
        <v>HOSP</v>
      </c>
      <c r="B8" s="80">
        <f>ACUMULADO!$AV$4</f>
        <v>1</v>
      </c>
      <c r="C8" s="80"/>
      <c r="D8" s="80">
        <f>ACUMULADO!$AV$5</f>
        <v>0</v>
      </c>
      <c r="E8" s="80"/>
      <c r="F8" s="81">
        <f>F7</f>
        <v>100</v>
      </c>
      <c r="G8" s="82">
        <f>IFERROR(ROUND(D8*100/B8,2),0)</f>
        <v>0</v>
      </c>
      <c r="H8" s="83">
        <f>IF(G8&lt;$H$3,G8,"")</f>
        <v>0</v>
      </c>
      <c r="I8" s="83" t="str">
        <f>IF(G8&gt;=$H$3,IF(G8&lt;$I$3,G8,""),"")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ACUMULADO!$AX$4</f>
        <v>11</v>
      </c>
      <c r="C9" s="61"/>
      <c r="D9" s="80">
        <f>ACUMULADO!$AX$5</f>
        <v>9</v>
      </c>
      <c r="E9" s="61"/>
      <c r="F9" s="81">
        <f t="shared" ref="F9:F16" si="0">F8</f>
        <v>100</v>
      </c>
      <c r="G9" s="86">
        <f t="shared" ref="G9:G12" si="1">IFERROR(ROUND(D9*100/B9,2),0)</f>
        <v>81.819999999999993</v>
      </c>
      <c r="H9" s="83">
        <f t="shared" ref="H9:H16" si="2">IF(G9&lt;$H$3,G9,"")</f>
        <v>81.819999999999993</v>
      </c>
      <c r="I9" s="83" t="str">
        <f t="shared" ref="I9:I16" si="3">IF(G9&gt;=$H$3,IF(G9&lt;$I$3,G9,""),"")</f>
        <v/>
      </c>
      <c r="J9" s="84" t="str">
        <f t="shared" ref="J9:J16" si="4">IF(G9&gt;=$I$3,G9,"")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ACUMULADO!$AY$4</f>
        <v>6</v>
      </c>
      <c r="C10" s="61"/>
      <c r="D10" s="80">
        <f>ACUMULADO!$AY$5</f>
        <v>3</v>
      </c>
      <c r="E10" s="61"/>
      <c r="F10" s="81">
        <f t="shared" si="0"/>
        <v>100</v>
      </c>
      <c r="G10" s="86">
        <f t="shared" si="1"/>
        <v>50</v>
      </c>
      <c r="H10" s="83">
        <f t="shared" si="2"/>
        <v>50</v>
      </c>
      <c r="I10" s="83" t="str">
        <f t="shared" si="3"/>
        <v/>
      </c>
      <c r="J10" s="84" t="str">
        <f t="shared" si="4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ACUMULADO!$AZ$4</f>
        <v>8</v>
      </c>
      <c r="C11" s="61"/>
      <c r="D11" s="80">
        <f>ACUMULADO!$AZ$5</f>
        <v>6</v>
      </c>
      <c r="E11" s="61"/>
      <c r="F11" s="81">
        <f t="shared" si="0"/>
        <v>100</v>
      </c>
      <c r="G11" s="86">
        <f t="shared" si="1"/>
        <v>75</v>
      </c>
      <c r="H11" s="83">
        <f t="shared" si="2"/>
        <v>75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ACUMULADO!$BA$4</f>
        <v>18</v>
      </c>
      <c r="C12" s="61"/>
      <c r="D12" s="80">
        <f>ACUMULADO!$BA$5</f>
        <v>10</v>
      </c>
      <c r="E12" s="61"/>
      <c r="F12" s="81">
        <f t="shared" si="0"/>
        <v>100</v>
      </c>
      <c r="G12" s="86">
        <f t="shared" si="1"/>
        <v>55.56</v>
      </c>
      <c r="H12" s="83">
        <f t="shared" si="2"/>
        <v>55.56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ACUMULADO!$BB$4</f>
        <v>5</v>
      </c>
      <c r="C13" s="61"/>
      <c r="D13" s="80">
        <f>ACUMULADO!$BB$5</f>
        <v>1</v>
      </c>
      <c r="E13" s="61"/>
      <c r="F13" s="81">
        <f t="shared" si="0"/>
        <v>100</v>
      </c>
      <c r="G13" s="86">
        <f>IFERROR(ROUND(D13*100/B13,2),0)</f>
        <v>20</v>
      </c>
      <c r="H13" s="83">
        <f t="shared" si="2"/>
        <v>20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ACUMULADO!$BC$4</f>
        <v>3</v>
      </c>
      <c r="C14" s="61"/>
      <c r="D14" s="80">
        <f>ACUMULADO!$BC$5</f>
        <v>2</v>
      </c>
      <c r="E14" s="61"/>
      <c r="F14" s="81">
        <f t="shared" si="0"/>
        <v>100</v>
      </c>
      <c r="G14" s="86">
        <f>IFERROR(ROUND(D14*100/B14,2),0)</f>
        <v>66.67</v>
      </c>
      <c r="H14" s="83">
        <f t="shared" si="2"/>
        <v>66.67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ACUMULADO!$BD$4</f>
        <v>13</v>
      </c>
      <c r="C15" s="61"/>
      <c r="D15" s="80">
        <f>ACUMULADO!$BD$5</f>
        <v>9</v>
      </c>
      <c r="E15" s="61"/>
      <c r="F15" s="81">
        <f t="shared" si="0"/>
        <v>100</v>
      </c>
      <c r="G15" s="86">
        <f t="shared" ref="G15:G16" si="5">IFERROR(ROUND(D15*100/B15,2),0)</f>
        <v>69.23</v>
      </c>
      <c r="H15" s="83">
        <f t="shared" si="2"/>
        <v>69.23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ACUMULADO!$BE$4</f>
        <v>2</v>
      </c>
      <c r="C16" s="61"/>
      <c r="D16" s="80">
        <f>ACUMULADO!$BE$5</f>
        <v>2</v>
      </c>
      <c r="E16" s="61"/>
      <c r="F16" s="81">
        <f t="shared" si="0"/>
        <v>100</v>
      </c>
      <c r="G16" s="86">
        <f t="shared" si="5"/>
        <v>100</v>
      </c>
      <c r="H16" s="83" t="str">
        <f t="shared" si="2"/>
        <v/>
      </c>
      <c r="I16" s="83" t="str">
        <f t="shared" si="3"/>
        <v/>
      </c>
      <c r="J16" s="84">
        <f t="shared" si="4"/>
        <v>100</v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VIVIENDAS  EN  ÁREAS  DE  RIESGO DE  DENGUE  CON  VIGILANCIA  ENTOMOLÓGICA  DOMICILIARIA  EN  ESCENARIO II Y III.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VIVIENDAS  EN  ÁREAS  DE  RIESGO DE  DENGUE  CON  VIGILANCIA  ENTOMOLÓGICA  DOMICILIARIA  EN  ESCENARIO II Y III.  - POR MICROREDES :   ENERO - DICIEMBRE 2024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METAS!B6</f>
        <v>VIVIENDAS  EN  ÁREAS  DE  RIESGO DE  DENGUE  CON  VIGILANCIA  ENTOMOLÓGICA  DOMICILIARIA  EN  ESCENARIO II Y III.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504</v>
      </c>
      <c r="E27" s="69" t="s">
        <v>1</v>
      </c>
      <c r="F27" s="71"/>
      <c r="G27" s="72" t="s">
        <v>9</v>
      </c>
      <c r="H27" s="274" t="str">
        <f>"DEFICIENTE &lt; "&amp;$E$3</f>
        <v>DEFICIENTE &lt; 90</v>
      </c>
      <c r="I27" s="274" t="str">
        <f>"PROCESO &gt; ="&amp;$E$3&amp;"  -  &lt; "&amp;$F$3</f>
        <v>PROCESO &gt; =90  -  &lt; 100</v>
      </c>
      <c r="J27" s="274" t="str">
        <f>"OPTIMO &gt;= "&amp;$F$3</f>
        <v>OPTIMO &gt;= 100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18854</v>
      </c>
      <c r="C28" s="75">
        <f>SUM(C29:C37)</f>
        <v>18854</v>
      </c>
      <c r="D28" s="75">
        <f>SUM(D29:D37)</f>
        <v>19909</v>
      </c>
      <c r="E28" s="76">
        <f>Config!$C$9</f>
        <v>100</v>
      </c>
      <c r="F28" s="76"/>
      <c r="G28" s="75">
        <f t="shared" ref="G28:G33" si="6">IFERROR(ROUND(D28*100/B28,2),0)</f>
        <v>105.6</v>
      </c>
      <c r="H28" s="77" t="str">
        <f>IF(G28&lt;$E$3,G28,"")</f>
        <v/>
      </c>
      <c r="I28" s="77" t="str">
        <f>IF(G28&gt;=$E$3,IF(G28&lt;$F$3,G28,""),"")</f>
        <v/>
      </c>
      <c r="J28" s="75">
        <f>IF(G28&gt;=$F$3,G28,"")</f>
        <v>105.6</v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METAS!$AW$6</f>
        <v>0</v>
      </c>
      <c r="C29" s="80">
        <f>ROUNDUP((B29/12)*Config!$C$6,0)</f>
        <v>0</v>
      </c>
      <c r="D29" s="80">
        <f>ACUMULADO!$AV$6</f>
        <v>0</v>
      </c>
      <c r="E29" s="81">
        <f>E28</f>
        <v>100</v>
      </c>
      <c r="F29" s="81"/>
      <c r="G29" s="82">
        <f t="shared" si="6"/>
        <v>0</v>
      </c>
      <c r="H29" s="83">
        <f>IF(G29&lt;$E$3,G29,"")</f>
        <v>0</v>
      </c>
      <c r="I29" s="83" t="str">
        <f>IF(G29&gt;=$E$3,IF(G29&lt;$F$3,G29,""),"")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METAS!$AY$6</f>
        <v>3372</v>
      </c>
      <c r="C30" s="61">
        <f>ROUNDUP((B30/12)*Config!$C$6,0)</f>
        <v>3372</v>
      </c>
      <c r="D30" s="80">
        <f>ACUMULADO!$AX$6</f>
        <v>3349</v>
      </c>
      <c r="E30" s="81">
        <f t="shared" ref="E30:E37" si="7">E29</f>
        <v>100</v>
      </c>
      <c r="F30" s="90"/>
      <c r="G30" s="86">
        <f t="shared" si="6"/>
        <v>99.32</v>
      </c>
      <c r="H30" s="83" t="str">
        <f t="shared" ref="H30:H37" si="8">IF(G30&lt;$E$3,G30,"")</f>
        <v/>
      </c>
      <c r="I30" s="83">
        <f t="shared" ref="I30:I37" si="9">IF(G30&gt;=$E$3,IF(G30&lt;$F$3,G30,""),"")</f>
        <v>99.32</v>
      </c>
      <c r="J30" s="84" t="str">
        <f t="shared" ref="J30:J37" si="10">IF(G30&gt;=$F$3,G30,"")</f>
        <v/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METAS!$AZ$6</f>
        <v>2048</v>
      </c>
      <c r="C31" s="61">
        <f>ROUNDUP((B31/12)*Config!$C$6,0)</f>
        <v>2048</v>
      </c>
      <c r="D31" s="80">
        <f>ACUMULADO!$AY$6</f>
        <v>2072</v>
      </c>
      <c r="E31" s="81">
        <f t="shared" si="7"/>
        <v>100</v>
      </c>
      <c r="F31" s="90"/>
      <c r="G31" s="86">
        <f t="shared" si="6"/>
        <v>101.17</v>
      </c>
      <c r="H31" s="83" t="str">
        <f t="shared" si="8"/>
        <v/>
      </c>
      <c r="I31" s="83" t="str">
        <f t="shared" si="9"/>
        <v/>
      </c>
      <c r="J31" s="84">
        <f t="shared" si="10"/>
        <v>101.17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METAS!$BA$6</f>
        <v>1578</v>
      </c>
      <c r="C32" s="61">
        <f>ROUNDUP((B32/12)*Config!$C$6,0)</f>
        <v>1578</v>
      </c>
      <c r="D32" s="80">
        <f>ACUMULADO!$AZ$6</f>
        <v>1569</v>
      </c>
      <c r="E32" s="81">
        <f t="shared" si="7"/>
        <v>100</v>
      </c>
      <c r="F32" s="90"/>
      <c r="G32" s="86">
        <f t="shared" si="6"/>
        <v>99.43</v>
      </c>
      <c r="H32" s="83" t="str">
        <f t="shared" si="8"/>
        <v/>
      </c>
      <c r="I32" s="83">
        <f t="shared" si="9"/>
        <v>99.43</v>
      </c>
      <c r="J32" s="84" t="str">
        <f t="shared" si="10"/>
        <v/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METAS!$BB$6</f>
        <v>4940</v>
      </c>
      <c r="C33" s="61">
        <f>ROUNDUP((B33/12)*Config!$C$6,0)</f>
        <v>4940</v>
      </c>
      <c r="D33" s="80">
        <f>ACUMULADO!$BA$6</f>
        <v>4755</v>
      </c>
      <c r="E33" s="81">
        <f t="shared" si="7"/>
        <v>100</v>
      </c>
      <c r="F33" s="90"/>
      <c r="G33" s="86">
        <f t="shared" si="6"/>
        <v>96.26</v>
      </c>
      <c r="H33" s="83" t="str">
        <f t="shared" si="8"/>
        <v/>
      </c>
      <c r="I33" s="83">
        <f t="shared" si="9"/>
        <v>96.26</v>
      </c>
      <c r="J33" s="84" t="str">
        <f t="shared" si="10"/>
        <v/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METAS!$BC$6</f>
        <v>2056</v>
      </c>
      <c r="C34" s="61">
        <f>ROUNDUP((B34/12)*Config!$C$6,0)</f>
        <v>2056</v>
      </c>
      <c r="D34" s="80">
        <f>ACUMULADO!$BB$6</f>
        <v>2306</v>
      </c>
      <c r="E34" s="81">
        <f t="shared" si="7"/>
        <v>100</v>
      </c>
      <c r="F34" s="90"/>
      <c r="G34" s="86">
        <f>IFERROR(ROUND(D34*100/B34,2),0)</f>
        <v>112.16</v>
      </c>
      <c r="H34" s="83" t="str">
        <f t="shared" si="8"/>
        <v/>
      </c>
      <c r="I34" s="83" t="str">
        <f t="shared" si="9"/>
        <v/>
      </c>
      <c r="J34" s="84">
        <f t="shared" si="10"/>
        <v>112.16</v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METAS!$BD$6</f>
        <v>1200</v>
      </c>
      <c r="C35" s="61">
        <f>ROUNDUP((B35/12)*Config!$C$6,0)</f>
        <v>1200</v>
      </c>
      <c r="D35" s="80">
        <f>ACUMULADO!$BC$6</f>
        <v>980</v>
      </c>
      <c r="E35" s="81">
        <f t="shared" si="7"/>
        <v>100</v>
      </c>
      <c r="F35" s="90"/>
      <c r="G35" s="86">
        <f>IFERROR(ROUND(D35*100/B35,2),0)</f>
        <v>81.67</v>
      </c>
      <c r="H35" s="83">
        <f t="shared" si="8"/>
        <v>81.67</v>
      </c>
      <c r="I35" s="83" t="str">
        <f t="shared" si="9"/>
        <v/>
      </c>
      <c r="J35" s="84" t="str">
        <f t="shared" si="10"/>
        <v/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METAS!$BE$6</f>
        <v>1890</v>
      </c>
      <c r="C36" s="61">
        <f>ROUNDUP((B36/12)*Config!$C$6,0)</f>
        <v>1890</v>
      </c>
      <c r="D36" s="80">
        <f>ACUMULADO!$BD$6</f>
        <v>2425</v>
      </c>
      <c r="E36" s="81">
        <f t="shared" si="7"/>
        <v>100</v>
      </c>
      <c r="F36" s="90"/>
      <c r="G36" s="86">
        <f t="shared" ref="G36" si="11">IFERROR(ROUND(D36*100/B36,2),0)</f>
        <v>128.31</v>
      </c>
      <c r="H36" s="83" t="str">
        <f t="shared" si="8"/>
        <v/>
      </c>
      <c r="I36" s="83" t="str">
        <f t="shared" si="9"/>
        <v/>
      </c>
      <c r="J36" s="84">
        <f t="shared" si="10"/>
        <v>128.31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METAS!$BF$6</f>
        <v>1770</v>
      </c>
      <c r="C37" s="61">
        <f>ROUNDUP((B37/12)*Config!$C$6,0)</f>
        <v>1770</v>
      </c>
      <c r="D37" s="80">
        <f>ACUMULADO!$BE$6</f>
        <v>2453</v>
      </c>
      <c r="E37" s="81">
        <f t="shared" si="7"/>
        <v>100</v>
      </c>
      <c r="F37" s="90"/>
      <c r="G37" s="86">
        <f>IFERROR(ROUND(D37*100/B37,2),0)</f>
        <v>138.59</v>
      </c>
      <c r="H37" s="83" t="str">
        <f t="shared" si="8"/>
        <v/>
      </c>
      <c r="I37" s="83" t="str">
        <f t="shared" si="9"/>
        <v/>
      </c>
      <c r="J37" s="84">
        <f t="shared" si="10"/>
        <v>138.59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METAS!B7</f>
        <v>VIVIENDAS UBICADAS EN ESCENARIO II Y III DE TRANSMISIÓN DE DENGUE PROTEGIDAS CON TRATAMIENTO FOCAL Y CONTROL FÍSICO</v>
      </c>
      <c r="G43"/>
      <c r="H43"/>
      <c r="I43"/>
      <c r="J43"/>
      <c r="K43" t="s">
        <v>508</v>
      </c>
      <c r="T43" s="8"/>
      <c r="V43" s="59" t="str">
        <f>A43</f>
        <v>VIVIENDAS UBICADAS EN ESCENARIO II Y III DE TRANSMISIÓN DE DENGUE PROTEGIDAS CON TRATAMIENTO FOCAL Y CONTROL FÍSICO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504</v>
      </c>
      <c r="E44" s="69" t="s">
        <v>1</v>
      </c>
      <c r="F44" s="71"/>
      <c r="G44" s="72" t="s">
        <v>9</v>
      </c>
      <c r="H44" s="274" t="str">
        <f>"DEFICIENTE &lt; "&amp;$E$3</f>
        <v>DEFICIENTE &lt; 90</v>
      </c>
      <c r="I44" s="274" t="str">
        <f>"PROCESO &gt;= "&amp;$E$3&amp;"  -  &lt; "&amp;$F$3</f>
        <v>PROCESO &gt;= 90  -  &lt; 100</v>
      </c>
      <c r="J44" s="274" t="str">
        <f>"OPTIMO &gt;= "&amp;$F$3</f>
        <v>OPTIMO &gt;= 100</v>
      </c>
      <c r="T44" s="8"/>
      <c r="V44" s="89" t="str">
        <f>$V$1&amp;"  "&amp;V43&amp;"  "&amp;$V$3&amp;"  "&amp;$V$2</f>
        <v>RED. MOYOBAMBA:  VIVIENDAS UBICADAS EN ESCENARIO II Y III DE TRANSMISIÓN DE DENGUE PROTEGIDAS CON TRATAMIENTO FOCAL Y CONTROL FÍSICO  - POR MICROREDES :   ENERO - DICIEMBRE 2024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SUM(B46:B54)</f>
        <v>217368</v>
      </c>
      <c r="C45" s="75">
        <f>SUM(C46:C54)</f>
        <v>217368</v>
      </c>
      <c r="D45" s="75">
        <f>SUM(D46:D54)</f>
        <v>176383</v>
      </c>
      <c r="E45" s="75">
        <f>Config!$C$9</f>
        <v>100</v>
      </c>
      <c r="F45" s="76"/>
      <c r="G45" s="76">
        <f t="shared" ref="G45:G54" si="12">IFERROR(ROUND(D45*100/B45,2),0)</f>
        <v>81.14</v>
      </c>
      <c r="H45" s="77">
        <f>IF(G45&lt;$E$3,G45,"")</f>
        <v>81.14</v>
      </c>
      <c r="I45" s="77" t="str">
        <f>IF(G45&gt;=$E$3,IF(G45&lt;$F$3,G45,""),"")</f>
        <v/>
      </c>
      <c r="J45" s="75" t="str">
        <f t="shared" ref="J45" si="13">IF(G45&gt;=$F$3,G45,"")</f>
        <v/>
      </c>
      <c r="T45" s="8"/>
      <c r="V45" s="59"/>
      <c r="W45" s="60"/>
    </row>
    <row r="46" spans="1:25" ht="18" customHeight="1" x14ac:dyDescent="0.25">
      <c r="A46" s="79" t="str">
        <f>Config!$B$16</f>
        <v>HOSP</v>
      </c>
      <c r="B46" s="80">
        <f>METAS!$AW$7</f>
        <v>0</v>
      </c>
      <c r="C46" s="80">
        <f>ROUNDUP((B46/12)*Config!$C$6,0)</f>
        <v>0</v>
      </c>
      <c r="D46" s="80">
        <f>ACUMULADO!$AV$7</f>
        <v>0</v>
      </c>
      <c r="E46" s="81">
        <f>E45</f>
        <v>100</v>
      </c>
      <c r="F46" s="81"/>
      <c r="G46" s="82">
        <f t="shared" si="12"/>
        <v>0</v>
      </c>
      <c r="H46" s="83">
        <f>IF(G46&lt;$E$3,G46,"")</f>
        <v>0</v>
      </c>
      <c r="I46" s="83" t="str">
        <f>IF(G46&gt;=$E$3,IF(G46&lt;$F$3,G46,""),"")</f>
        <v/>
      </c>
      <c r="J46" s="84" t="str">
        <f>IF(G46&gt;=$F$3,G46,"")</f>
        <v/>
      </c>
      <c r="T46" s="8"/>
      <c r="V46" s="59"/>
      <c r="W46" s="60"/>
    </row>
    <row r="47" spans="1:25" ht="18" customHeight="1" x14ac:dyDescent="0.25">
      <c r="A47" s="85" t="str">
        <f>Config!$B$17</f>
        <v>LLUI</v>
      </c>
      <c r="B47" s="80">
        <f>METAS!$AY$7</f>
        <v>134994</v>
      </c>
      <c r="C47" s="61">
        <f>ROUNDUP((B47/12)*Config!$C$6,0)</f>
        <v>134994</v>
      </c>
      <c r="D47" s="80">
        <f>ACUMULADO!$AX$7</f>
        <v>109609</v>
      </c>
      <c r="E47" s="81">
        <f t="shared" ref="E47:E54" si="14">E46</f>
        <v>100</v>
      </c>
      <c r="F47" s="90"/>
      <c r="G47" s="86">
        <f t="shared" si="12"/>
        <v>81.2</v>
      </c>
      <c r="H47" s="83">
        <f t="shared" ref="H47:H54" si="15">IF(G47&lt;$E$3,G47,"")</f>
        <v>81.2</v>
      </c>
      <c r="I47" s="83" t="str">
        <f t="shared" ref="I47:I54" si="16">IF(G47&gt;=$E$3,IF(G47&lt;$F$3,G47,""),"")</f>
        <v/>
      </c>
      <c r="J47" s="84" t="str">
        <f t="shared" ref="J47:J54" si="17">IF(G47&gt;=$F$3,G47,"")</f>
        <v/>
      </c>
      <c r="T47" s="8"/>
      <c r="V47" s="59"/>
      <c r="W47" s="60"/>
    </row>
    <row r="48" spans="1:25" ht="18" customHeight="1" x14ac:dyDescent="0.25">
      <c r="A48" s="85" t="str">
        <f>Config!$B$18</f>
        <v>JERI</v>
      </c>
      <c r="B48" s="80">
        <f>METAS!$AZ$7</f>
        <v>0</v>
      </c>
      <c r="C48" s="61">
        <f>ROUNDUP((B48/12)*Config!$C$6,0)</f>
        <v>0</v>
      </c>
      <c r="D48" s="80">
        <f>ACUMULADO!$AY$7</f>
        <v>626</v>
      </c>
      <c r="E48" s="81">
        <f t="shared" si="14"/>
        <v>100</v>
      </c>
      <c r="F48" s="90"/>
      <c r="G48" s="86">
        <f t="shared" si="12"/>
        <v>0</v>
      </c>
      <c r="H48" s="83">
        <f t="shared" si="15"/>
        <v>0</v>
      </c>
      <c r="I48" s="83" t="str">
        <f t="shared" si="16"/>
        <v/>
      </c>
      <c r="J48" s="84" t="str">
        <f t="shared" si="17"/>
        <v/>
      </c>
      <c r="T48" s="8"/>
      <c r="V48" s="9"/>
      <c r="W48" s="60"/>
    </row>
    <row r="49" spans="1:25" ht="18" customHeight="1" x14ac:dyDescent="0.25">
      <c r="A49" s="85" t="str">
        <f>Config!$B$19</f>
        <v>YANT</v>
      </c>
      <c r="B49" s="80">
        <f>METAS!$BA$7</f>
        <v>4992</v>
      </c>
      <c r="C49" s="61">
        <f>ROUNDUP((B49/12)*Config!$C$6,0)</f>
        <v>4992</v>
      </c>
      <c r="D49" s="80">
        <f>ACUMULADO!$AZ$7</f>
        <v>3264</v>
      </c>
      <c r="E49" s="81">
        <f t="shared" si="14"/>
        <v>100</v>
      </c>
      <c r="F49" s="90"/>
      <c r="G49" s="86">
        <f t="shared" si="12"/>
        <v>65.38</v>
      </c>
      <c r="H49" s="83">
        <f t="shared" si="15"/>
        <v>65.38</v>
      </c>
      <c r="I49" s="83" t="str">
        <f t="shared" si="16"/>
        <v/>
      </c>
      <c r="J49" s="84" t="str">
        <f t="shared" si="17"/>
        <v/>
      </c>
      <c r="T49" s="8"/>
      <c r="V49" s="9"/>
      <c r="W49" s="60"/>
    </row>
    <row r="50" spans="1:25" ht="18" customHeight="1" x14ac:dyDescent="0.25">
      <c r="A50" s="85" t="str">
        <f>Config!$B$20</f>
        <v>SORI</v>
      </c>
      <c r="B50" s="80">
        <f>METAS!$BB$7</f>
        <v>59412</v>
      </c>
      <c r="C50" s="61">
        <f>ROUNDUP((B50/12)*Config!$C$6,0)</f>
        <v>59412</v>
      </c>
      <c r="D50" s="80">
        <f>ACUMULADO!$BA$7</f>
        <v>47364</v>
      </c>
      <c r="E50" s="81">
        <f t="shared" si="14"/>
        <v>100</v>
      </c>
      <c r="F50" s="90"/>
      <c r="G50" s="86">
        <f t="shared" si="12"/>
        <v>79.72</v>
      </c>
      <c r="H50" s="83">
        <f t="shared" si="15"/>
        <v>79.72</v>
      </c>
      <c r="I50" s="83" t="str">
        <f t="shared" si="16"/>
        <v/>
      </c>
      <c r="J50" s="84" t="str">
        <f t="shared" si="17"/>
        <v/>
      </c>
      <c r="T50" s="8"/>
      <c r="U50" s="8"/>
      <c r="V50" s="9"/>
    </row>
    <row r="51" spans="1:25" ht="18" customHeight="1" x14ac:dyDescent="0.25">
      <c r="A51" s="85" t="str">
        <f>Config!$B$21</f>
        <v>JEPE</v>
      </c>
      <c r="B51" s="80">
        <f>METAS!$BC$7</f>
        <v>0</v>
      </c>
      <c r="C51" s="61">
        <f>ROUNDUP((B51/12)*Config!$C$6,0)</f>
        <v>0</v>
      </c>
      <c r="D51" s="80">
        <f>ACUMULADO!$BB$7</f>
        <v>346</v>
      </c>
      <c r="E51" s="81">
        <f t="shared" si="14"/>
        <v>100</v>
      </c>
      <c r="F51" s="90"/>
      <c r="G51" s="86">
        <f>IFERROR(ROUND(D51*100/B51,2),0)</f>
        <v>0</v>
      </c>
      <c r="H51" s="83">
        <f t="shared" si="15"/>
        <v>0</v>
      </c>
      <c r="I51" s="83" t="str">
        <f t="shared" si="16"/>
        <v/>
      </c>
      <c r="J51" s="84" t="str">
        <f t="shared" si="17"/>
        <v/>
      </c>
      <c r="T51" s="8"/>
      <c r="V51" s="9"/>
      <c r="W51" s="60"/>
    </row>
    <row r="52" spans="1:25" ht="18" customHeight="1" x14ac:dyDescent="0.25">
      <c r="A52" s="85" t="str">
        <f>Config!$B$22</f>
        <v>ROQU</v>
      </c>
      <c r="B52" s="80">
        <f>METAS!$BD$7</f>
        <v>0</v>
      </c>
      <c r="C52" s="61">
        <f>ROUNDUP((B52/12)*Config!$C$6,0)</f>
        <v>0</v>
      </c>
      <c r="D52" s="80">
        <f>ACUMULADO!$BC$7</f>
        <v>0</v>
      </c>
      <c r="E52" s="81">
        <f t="shared" si="14"/>
        <v>100</v>
      </c>
      <c r="F52" s="90"/>
      <c r="G52" s="86">
        <f>IFERROR(ROUND(D52*100/B52,2),0)</f>
        <v>0</v>
      </c>
      <c r="H52" s="83">
        <f t="shared" si="15"/>
        <v>0</v>
      </c>
      <c r="I52" s="83" t="str">
        <f t="shared" si="16"/>
        <v/>
      </c>
      <c r="J52" s="84" t="str">
        <f t="shared" si="17"/>
        <v/>
      </c>
      <c r="T52" s="8"/>
      <c r="V52" s="9"/>
      <c r="W52" s="60"/>
    </row>
    <row r="53" spans="1:25" ht="18" customHeight="1" x14ac:dyDescent="0.25">
      <c r="A53" s="85" t="str">
        <f>Config!$B$23</f>
        <v>CALZ</v>
      </c>
      <c r="B53" s="80">
        <f>METAS!$BE$7</f>
        <v>10410</v>
      </c>
      <c r="C53" s="61">
        <f>ROUNDUP((B53/12)*Config!$C$6,0)</f>
        <v>10410</v>
      </c>
      <c r="D53" s="80">
        <f>ACUMULADO!$BD$7</f>
        <v>10413</v>
      </c>
      <c r="E53" s="81">
        <f t="shared" si="14"/>
        <v>100</v>
      </c>
      <c r="F53" s="90"/>
      <c r="G53" s="86">
        <f t="shared" si="12"/>
        <v>100.03</v>
      </c>
      <c r="H53" s="83" t="str">
        <f t="shared" si="15"/>
        <v/>
      </c>
      <c r="I53" s="83" t="str">
        <f t="shared" si="16"/>
        <v/>
      </c>
      <c r="J53" s="84">
        <f t="shared" si="17"/>
        <v>100.03</v>
      </c>
      <c r="T53" s="8"/>
      <c r="U53" s="8"/>
    </row>
    <row r="54" spans="1:25" ht="18" customHeight="1" x14ac:dyDescent="0.25">
      <c r="A54" s="85" t="str">
        <f>Config!$B$24</f>
        <v>PUEB</v>
      </c>
      <c r="B54" s="80">
        <f>METAS!$BF$7</f>
        <v>7560</v>
      </c>
      <c r="C54" s="61">
        <f>ROUNDUP((B54/12)*Config!$C$6,0)</f>
        <v>7560</v>
      </c>
      <c r="D54" s="80">
        <f>ACUMULADO!$BE$7</f>
        <v>4761</v>
      </c>
      <c r="E54" s="81">
        <f t="shared" si="14"/>
        <v>100</v>
      </c>
      <c r="F54" s="90"/>
      <c r="G54" s="86">
        <f t="shared" si="12"/>
        <v>62.98</v>
      </c>
      <c r="H54" s="83">
        <f t="shared" si="15"/>
        <v>62.98</v>
      </c>
      <c r="I54" s="83" t="str">
        <f t="shared" si="16"/>
        <v/>
      </c>
      <c r="J54" s="84" t="str">
        <f t="shared" si="17"/>
        <v/>
      </c>
      <c r="T54" s="8"/>
      <c r="W54" s="60"/>
    </row>
    <row r="55" spans="1:25" ht="18" customHeight="1" x14ac:dyDescent="0.25">
      <c r="C55"/>
      <c r="D55" s="63"/>
      <c r="E55"/>
      <c r="F55"/>
      <c r="G55"/>
      <c r="H55"/>
      <c r="I55"/>
      <c r="J55"/>
      <c r="T55" s="8"/>
      <c r="U55" s="8"/>
    </row>
    <row r="56" spans="1:25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5" ht="18" customHeight="1" x14ac:dyDescent="0.25">
      <c r="C57"/>
      <c r="D57"/>
      <c r="E57"/>
      <c r="F57"/>
      <c r="G57"/>
      <c r="H57"/>
      <c r="I57"/>
      <c r="J57"/>
      <c r="T57" s="8"/>
      <c r="U57" s="8"/>
    </row>
    <row r="58" spans="1:25" ht="18" customHeight="1" x14ac:dyDescent="0.25">
      <c r="A58" s="91"/>
      <c r="B58" s="65"/>
      <c r="D58" s="65"/>
      <c r="E58" s="65"/>
      <c r="G58" s="390"/>
      <c r="I58" s="65"/>
      <c r="J58" s="65"/>
      <c r="T58" s="8"/>
      <c r="W58" s="60"/>
    </row>
    <row r="59" spans="1:25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5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5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5" ht="18" customHeight="1" x14ac:dyDescent="0.25">
      <c r="A62" s="91"/>
      <c r="B62" s="65"/>
      <c r="D62" s="65"/>
      <c r="E62" s="65"/>
      <c r="I62" s="65"/>
      <c r="J62" s="65"/>
      <c r="T62" s="8"/>
      <c r="W62" s="60"/>
    </row>
    <row r="63" spans="1:25" ht="18" customHeight="1" x14ac:dyDescent="0.25">
      <c r="G63"/>
      <c r="H63"/>
      <c r="I63"/>
      <c r="J63"/>
      <c r="K63" s="9"/>
      <c r="T63" s="8"/>
      <c r="W63" s="60"/>
    </row>
    <row r="64" spans="1:25" ht="18" customHeight="1" x14ac:dyDescent="0.25">
      <c r="A64" s="66" t="str">
        <f>METAS!B8</f>
        <v xml:space="preserve">LOCALIZACIÓN Y DIAGNOSTICO DE CASOS DE MALARIA </v>
      </c>
      <c r="G64"/>
      <c r="H64"/>
      <c r="I64"/>
      <c r="J64"/>
      <c r="K64" t="s">
        <v>508</v>
      </c>
      <c r="T64" s="8"/>
      <c r="V64" s="59" t="str">
        <f>A64</f>
        <v xml:space="preserve">LOCALIZACIÓN Y DIAGNOSTICO DE CASOS DE MALARIA </v>
      </c>
      <c r="W64" s="60"/>
      <c r="Y64" s="24"/>
    </row>
    <row r="65" spans="1:23" ht="48" customHeight="1" x14ac:dyDescent="0.25">
      <c r="A65" s="68" t="s">
        <v>2</v>
      </c>
      <c r="B65" s="69" t="s">
        <v>87</v>
      </c>
      <c r="C65" s="70" t="s">
        <v>69</v>
      </c>
      <c r="D65" s="69" t="s">
        <v>663</v>
      </c>
      <c r="E65" s="69" t="s">
        <v>1</v>
      </c>
      <c r="F65" s="72"/>
      <c r="G65" s="72" t="s">
        <v>9</v>
      </c>
      <c r="H65" s="274" t="str">
        <f>"DEFICIENTE &lt; "&amp;$E$3</f>
        <v>DEFICIENTE &lt; 90</v>
      </c>
      <c r="I65" s="274" t="str">
        <f>"PROCESO &gt;= "&amp;$E$3&amp;"  -  &lt; "&amp;$F$3</f>
        <v>PROCESO &gt;= 90  -  &lt; 100</v>
      </c>
      <c r="J65" s="274" t="str">
        <f>"OPTIMO &gt;= "&amp;$F$3</f>
        <v>OPTIMO &gt;= 100</v>
      </c>
      <c r="T65" s="8"/>
      <c r="V65" s="89" t="str">
        <f>$V$1&amp;"  "&amp;V64&amp;"  "&amp;$V$3&amp;"  "&amp;$V$2</f>
        <v>RED. MOYOBAMBA:  LOCALIZACIÓN Y DIAGNOSTICO DE CASOS DE MALARIA   - POR MICROREDES :   ENERO - DICIEMBRE 2024</v>
      </c>
      <c r="W65" s="60"/>
    </row>
    <row r="66" spans="1:23" ht="18" customHeight="1" thickBot="1" x14ac:dyDescent="0.3">
      <c r="A66" s="74" t="str">
        <f>Config!$B$15</f>
        <v>RED</v>
      </c>
      <c r="B66" s="75">
        <f>SUM(B67:B75)</f>
        <v>6360</v>
      </c>
      <c r="C66" s="75">
        <f>SUM(C67:C75)</f>
        <v>6360</v>
      </c>
      <c r="D66" s="75">
        <f>SUM(D67:D75)</f>
        <v>1302</v>
      </c>
      <c r="E66" s="75">
        <f>Config!$C$9</f>
        <v>100</v>
      </c>
      <c r="F66" s="75"/>
      <c r="G66" s="75">
        <f t="shared" ref="G66:G71" si="18">IFERROR(ROUND(D66*100/B66,2),0)</f>
        <v>20.47</v>
      </c>
      <c r="H66" s="77">
        <f>IF(G66&lt;$E$3,G66,"")</f>
        <v>20.47</v>
      </c>
      <c r="I66" s="77" t="str">
        <f>IF(G66&gt;=$E$3,IF(G66&lt;$F$3,G66,""),"")</f>
        <v/>
      </c>
      <c r="J66" s="75" t="str">
        <f t="shared" ref="J66" si="19">IF(G66&gt;=$F$3,G66,"")</f>
        <v/>
      </c>
      <c r="T66" s="8"/>
      <c r="V66" s="59"/>
      <c r="W66" s="60"/>
    </row>
    <row r="67" spans="1:23" ht="18" customHeight="1" x14ac:dyDescent="0.25">
      <c r="A67" s="79" t="str">
        <f>Config!$B$16</f>
        <v>HOSP</v>
      </c>
      <c r="B67" s="80">
        <f>METAS!$AW$8</f>
        <v>0</v>
      </c>
      <c r="C67" s="80">
        <f>ROUNDUP((B67/12)*Config!$C$6,0)</f>
        <v>0</v>
      </c>
      <c r="D67" s="80">
        <f>ACUMULADO!$AV$8</f>
        <v>0</v>
      </c>
      <c r="E67" s="81">
        <f>E66</f>
        <v>100</v>
      </c>
      <c r="F67" s="288"/>
      <c r="G67" s="82">
        <f t="shared" si="18"/>
        <v>0</v>
      </c>
      <c r="H67" s="83">
        <f>IF(G67&lt;$E$3,G67,"")</f>
        <v>0</v>
      </c>
      <c r="I67" s="83" t="str">
        <f>IF(G67&gt;=$E$3,IF(G67&lt;$F$3,G67,""),"")</f>
        <v/>
      </c>
      <c r="J67" s="84" t="str">
        <f>IF(G67&gt;=$F$3,G67,"")</f>
        <v/>
      </c>
      <c r="T67" s="8"/>
      <c r="V67" s="59"/>
      <c r="W67" s="60"/>
    </row>
    <row r="68" spans="1:23" ht="18" customHeight="1" x14ac:dyDescent="0.25">
      <c r="A68" s="85" t="str">
        <f>Config!$B$17</f>
        <v>LLUI</v>
      </c>
      <c r="B68" s="80">
        <f>METAS!$AY$8</f>
        <v>1680</v>
      </c>
      <c r="C68" s="61">
        <f>ROUNDUP((B68/12)*Config!$C$6,0)</f>
        <v>1680</v>
      </c>
      <c r="D68" s="80">
        <f>ACUMULADO!$AX$8</f>
        <v>136</v>
      </c>
      <c r="E68" s="81">
        <f t="shared" ref="E68:E75" si="20">E67</f>
        <v>100</v>
      </c>
      <c r="F68" s="289"/>
      <c r="G68" s="86">
        <f t="shared" si="18"/>
        <v>8.1</v>
      </c>
      <c r="H68" s="83">
        <f t="shared" ref="H68:H75" si="21">IF(G68&lt;$E$3,G68,"")</f>
        <v>8.1</v>
      </c>
      <c r="I68" s="83" t="str">
        <f t="shared" ref="I68:I75" si="22">IF(G68&gt;=$E$3,IF(G68&lt;$F$3,G68,""),"")</f>
        <v/>
      </c>
      <c r="J68" s="84" t="str">
        <f t="shared" ref="J68:J75" si="23">IF(G68&gt;=$F$3,G68,"")</f>
        <v/>
      </c>
      <c r="T68" s="8"/>
      <c r="V68" s="59"/>
      <c r="W68" s="60"/>
    </row>
    <row r="69" spans="1:23" ht="18" customHeight="1" x14ac:dyDescent="0.25">
      <c r="A69" s="85" t="str">
        <f>Config!$B$18</f>
        <v>JERI</v>
      </c>
      <c r="B69" s="80">
        <f>METAS!$AZ$8</f>
        <v>480</v>
      </c>
      <c r="C69" s="61">
        <f>ROUNDUP((B69/12)*Config!$C$6,0)</f>
        <v>480</v>
      </c>
      <c r="D69" s="80">
        <f>ACUMULADO!$AY$8</f>
        <v>0</v>
      </c>
      <c r="E69" s="81">
        <f t="shared" si="20"/>
        <v>100</v>
      </c>
      <c r="F69" s="289"/>
      <c r="G69" s="86">
        <f t="shared" si="18"/>
        <v>0</v>
      </c>
      <c r="H69" s="83">
        <f t="shared" si="21"/>
        <v>0</v>
      </c>
      <c r="I69" s="83" t="str">
        <f t="shared" si="22"/>
        <v/>
      </c>
      <c r="J69" s="84" t="str">
        <f t="shared" si="23"/>
        <v/>
      </c>
      <c r="T69" s="8"/>
      <c r="V69" s="9"/>
      <c r="W69" s="60"/>
    </row>
    <row r="70" spans="1:23" ht="18" customHeight="1" x14ac:dyDescent="0.25">
      <c r="A70" s="85" t="str">
        <f>Config!$B$19</f>
        <v>YANT</v>
      </c>
      <c r="B70" s="80">
        <f>METAS!$BA$8</f>
        <v>600</v>
      </c>
      <c r="C70" s="61">
        <f>ROUNDUP((B70/12)*Config!$C$6,0)</f>
        <v>600</v>
      </c>
      <c r="D70" s="80">
        <f>ACUMULADO!$AZ$8</f>
        <v>0</v>
      </c>
      <c r="E70" s="81">
        <f t="shared" si="20"/>
        <v>100</v>
      </c>
      <c r="F70" s="289"/>
      <c r="G70" s="86">
        <f t="shared" si="18"/>
        <v>0</v>
      </c>
      <c r="H70" s="83">
        <f t="shared" si="21"/>
        <v>0</v>
      </c>
      <c r="I70" s="83" t="str">
        <f t="shared" si="22"/>
        <v/>
      </c>
      <c r="J70" s="84" t="str">
        <f t="shared" si="23"/>
        <v/>
      </c>
      <c r="T70" s="8"/>
      <c r="V70" s="9"/>
      <c r="W70" s="60"/>
    </row>
    <row r="71" spans="1:23" ht="18" customHeight="1" x14ac:dyDescent="0.25">
      <c r="A71" s="85" t="str">
        <f>Config!$B$20</f>
        <v>SORI</v>
      </c>
      <c r="B71" s="80">
        <f>METAS!$BB$8</f>
        <v>1080</v>
      </c>
      <c r="C71" s="61">
        <f>ROUNDUP((B71/12)*Config!$C$6,0)</f>
        <v>1080</v>
      </c>
      <c r="D71" s="80">
        <f>ACUMULADO!$BA$8</f>
        <v>942</v>
      </c>
      <c r="E71" s="81">
        <f t="shared" si="20"/>
        <v>100</v>
      </c>
      <c r="F71" s="289"/>
      <c r="G71" s="86">
        <f t="shared" si="18"/>
        <v>87.22</v>
      </c>
      <c r="H71" s="83">
        <f t="shared" si="21"/>
        <v>87.22</v>
      </c>
      <c r="I71" s="83" t="str">
        <f t="shared" si="22"/>
        <v/>
      </c>
      <c r="J71" s="84" t="str">
        <f t="shared" si="23"/>
        <v/>
      </c>
      <c r="T71" s="8"/>
      <c r="U71" s="8"/>
      <c r="V71" s="9"/>
    </row>
    <row r="72" spans="1:23" ht="18" customHeight="1" x14ac:dyDescent="0.25">
      <c r="A72" s="85" t="str">
        <f>Config!$B$21</f>
        <v>JEPE</v>
      </c>
      <c r="B72" s="80">
        <f>METAS!$BC$8</f>
        <v>840</v>
      </c>
      <c r="C72" s="61">
        <f>ROUNDUP((B72/12)*Config!$C$6,0)</f>
        <v>840</v>
      </c>
      <c r="D72" s="80">
        <f>ACUMULADO!$BB$8</f>
        <v>0</v>
      </c>
      <c r="E72" s="81">
        <f t="shared" si="20"/>
        <v>100</v>
      </c>
      <c r="F72" s="289"/>
      <c r="G72" s="86">
        <f>IFERROR(ROUND(D72*100/B72,2),0)</f>
        <v>0</v>
      </c>
      <c r="H72" s="83">
        <f t="shared" si="21"/>
        <v>0</v>
      </c>
      <c r="I72" s="83" t="str">
        <f t="shared" si="22"/>
        <v/>
      </c>
      <c r="J72" s="84" t="str">
        <f t="shared" si="23"/>
        <v/>
      </c>
      <c r="T72" s="8"/>
      <c r="V72" s="9"/>
      <c r="W72" s="60"/>
    </row>
    <row r="73" spans="1:23" ht="18" customHeight="1" x14ac:dyDescent="0.25">
      <c r="A73" s="85" t="str">
        <f>Config!$B$22</f>
        <v>ROQU</v>
      </c>
      <c r="B73" s="80">
        <f>METAS!$BD$8</f>
        <v>480</v>
      </c>
      <c r="C73" s="61">
        <f>ROUNDUP((B73/12)*Config!$C$6,0)</f>
        <v>480</v>
      </c>
      <c r="D73" s="80">
        <f>ACUMULADO!$BC$8</f>
        <v>0</v>
      </c>
      <c r="E73" s="81">
        <f t="shared" si="20"/>
        <v>100</v>
      </c>
      <c r="F73" s="289"/>
      <c r="G73" s="86">
        <f>IFERROR(ROUND(D73*100/B73,2),0)</f>
        <v>0</v>
      </c>
      <c r="H73" s="83">
        <f t="shared" si="21"/>
        <v>0</v>
      </c>
      <c r="I73" s="83" t="str">
        <f t="shared" si="22"/>
        <v/>
      </c>
      <c r="J73" s="84" t="str">
        <f t="shared" si="23"/>
        <v/>
      </c>
      <c r="T73" s="8"/>
      <c r="V73" s="9"/>
      <c r="W73" s="60"/>
    </row>
    <row r="74" spans="1:23" ht="18" customHeight="1" x14ac:dyDescent="0.25">
      <c r="A74" s="85" t="str">
        <f>Config!$B$23</f>
        <v>CALZ</v>
      </c>
      <c r="B74" s="80">
        <f>METAS!$BE$8</f>
        <v>600</v>
      </c>
      <c r="C74" s="61">
        <f>ROUNDUP((B74/12)*Config!$C$6,0)</f>
        <v>600</v>
      </c>
      <c r="D74" s="80">
        <f>ACUMULADO!$BD$8</f>
        <v>224</v>
      </c>
      <c r="E74" s="81">
        <f t="shared" si="20"/>
        <v>100</v>
      </c>
      <c r="F74" s="289"/>
      <c r="G74" s="86">
        <f t="shared" ref="G74:G75" si="24">IFERROR(ROUND(D74*100/B74,2),0)</f>
        <v>37.33</v>
      </c>
      <c r="H74" s="83">
        <f t="shared" si="21"/>
        <v>37.33</v>
      </c>
      <c r="I74" s="83" t="str">
        <f t="shared" si="22"/>
        <v/>
      </c>
      <c r="J74" s="84" t="str">
        <f t="shared" si="23"/>
        <v/>
      </c>
      <c r="T74" s="8"/>
      <c r="U74" s="8"/>
    </row>
    <row r="75" spans="1:23" ht="18" customHeight="1" x14ac:dyDescent="0.25">
      <c r="A75" s="85" t="str">
        <f>Config!$B$24</f>
        <v>PUEB</v>
      </c>
      <c r="B75" s="80">
        <f>METAS!$BF$8</f>
        <v>600</v>
      </c>
      <c r="C75" s="61">
        <f>ROUNDUP((B75/12)*Config!$C$6,0)</f>
        <v>600</v>
      </c>
      <c r="D75" s="80">
        <f>ACUMULADO!$BE$8</f>
        <v>0</v>
      </c>
      <c r="E75" s="81">
        <f t="shared" si="20"/>
        <v>100</v>
      </c>
      <c r="F75" s="289"/>
      <c r="G75" s="86">
        <f t="shared" si="24"/>
        <v>0</v>
      </c>
      <c r="H75" s="83">
        <f t="shared" si="21"/>
        <v>0</v>
      </c>
      <c r="I75" s="83" t="str">
        <f t="shared" si="22"/>
        <v/>
      </c>
      <c r="J75" s="84" t="str">
        <f t="shared" si="23"/>
        <v/>
      </c>
      <c r="T75" s="8"/>
      <c r="W75" s="60"/>
    </row>
    <row r="76" spans="1:23" ht="18" customHeight="1" x14ac:dyDescent="0.25">
      <c r="C76"/>
      <c r="D76" s="63"/>
      <c r="E76"/>
      <c r="F76"/>
      <c r="G76"/>
      <c r="H76"/>
      <c r="I76"/>
      <c r="J76"/>
      <c r="T76" s="8"/>
      <c r="U76" s="8"/>
    </row>
    <row r="77" spans="1:23" ht="18" customHeight="1" x14ac:dyDescent="0.25">
      <c r="C77"/>
      <c r="D77"/>
      <c r="E77"/>
      <c r="F77"/>
      <c r="G77"/>
      <c r="H77"/>
      <c r="I77"/>
      <c r="J77"/>
      <c r="T77" s="8"/>
      <c r="U77" s="8"/>
    </row>
    <row r="78" spans="1:23" ht="18" customHeight="1" x14ac:dyDescent="0.25">
      <c r="C78"/>
      <c r="D78"/>
      <c r="E78"/>
      <c r="F78"/>
      <c r="G78"/>
      <c r="H78"/>
      <c r="I78"/>
      <c r="J78"/>
      <c r="T78" s="8"/>
      <c r="U78" s="8"/>
    </row>
    <row r="79" spans="1:23" ht="18" customHeight="1" x14ac:dyDescent="0.25">
      <c r="A79" s="91"/>
      <c r="B79" s="65"/>
      <c r="D79" s="65"/>
      <c r="E79" s="65"/>
      <c r="I79" s="65"/>
      <c r="J79" s="65"/>
      <c r="T79" s="8"/>
      <c r="W79" s="60"/>
    </row>
    <row r="80" spans="1:23" ht="18" customHeight="1" x14ac:dyDescent="0.25">
      <c r="A80" s="91"/>
      <c r="B80" s="65"/>
      <c r="D80" s="65"/>
      <c r="E80" s="65"/>
      <c r="I80" s="65"/>
      <c r="J80" s="65"/>
      <c r="T80" s="8"/>
      <c r="W80" s="60"/>
    </row>
    <row r="81" spans="1:23" ht="18" customHeight="1" x14ac:dyDescent="0.25">
      <c r="A81" s="91"/>
      <c r="B81" s="65"/>
      <c r="D81" s="65"/>
      <c r="E81" s="65"/>
      <c r="I81" s="65"/>
      <c r="J81" s="65"/>
      <c r="T81" s="8"/>
      <c r="W81" s="60"/>
    </row>
    <row r="82" spans="1:23" ht="18" customHeight="1" x14ac:dyDescent="0.25">
      <c r="A82" s="91"/>
      <c r="B82" s="65"/>
      <c r="D82" s="65"/>
      <c r="E82" s="65"/>
      <c r="I82" s="65"/>
      <c r="J82" s="65"/>
      <c r="T82" s="8"/>
      <c r="W82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A53" sqref="BA5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7.2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3">
        <v>1</v>
      </c>
      <c r="B4" s="385" t="str">
        <f>METAS!B4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1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1</v>
      </c>
      <c r="U4" s="387">
        <v>0</v>
      </c>
      <c r="V4" s="387">
        <v>0</v>
      </c>
      <c r="W4" s="387">
        <v>0</v>
      </c>
      <c r="X4" s="387">
        <v>0</v>
      </c>
      <c r="Y4" s="387">
        <v>2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 t="shared" ref="AV4:AV19" si="0">SUM(D4)</f>
        <v>0</v>
      </c>
      <c r="AW4" s="37">
        <f t="shared" ref="AW4:AW19" si="1">+E4</f>
        <v>0</v>
      </c>
      <c r="AX4" s="37">
        <f t="shared" ref="AX4:AX8" si="2">+SUM(G4:P4)</f>
        <v>1</v>
      </c>
      <c r="AY4" s="37">
        <f t="shared" ref="AY4:AY8" si="3">+SUM(Q4:S4)</f>
        <v>0</v>
      </c>
      <c r="AZ4" s="37">
        <f>+SUM(T4:W4)</f>
        <v>1</v>
      </c>
      <c r="BA4" s="37">
        <f>+SUM(X4:AC4)</f>
        <v>2</v>
      </c>
      <c r="BB4" s="37">
        <f>+SUM(AD4:AI4)</f>
        <v>0</v>
      </c>
      <c r="BC4" s="37">
        <f>+SUM(AJ4:AL4)</f>
        <v>0</v>
      </c>
      <c r="BD4" s="38">
        <f>+SUM(AM4:AP4)</f>
        <v>0</v>
      </c>
      <c r="BE4" s="37">
        <f>SUM(AQ4:AT4)</f>
        <v>0</v>
      </c>
      <c r="BF4" s="54">
        <f>SUM(AV4:BE4)</f>
        <v>4</v>
      </c>
    </row>
    <row r="5" spans="1:71" x14ac:dyDescent="0.25">
      <c r="A5" s="353">
        <v>2</v>
      </c>
      <c r="B5" s="385" t="str">
        <f>METAS!B5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si="0"/>
        <v>0</v>
      </c>
      <c r="AW5" s="37">
        <f t="shared" si="1"/>
        <v>0</v>
      </c>
      <c r="AX5" s="37">
        <f t="shared" si="2"/>
        <v>0</v>
      </c>
      <c r="AY5" s="37">
        <f t="shared" si="3"/>
        <v>0</v>
      </c>
      <c r="AZ5" s="37">
        <f t="shared" ref="AZ5:AZ25" si="4">+SUM(T5:W5)</f>
        <v>0</v>
      </c>
      <c r="BA5" s="37">
        <f t="shared" ref="BA5:BA25" si="5">+SUM(X5:AC5)</f>
        <v>0</v>
      </c>
      <c r="BB5" s="37">
        <f t="shared" ref="BB5:BB25" si="6">+SUM(AD5:AI5)</f>
        <v>0</v>
      </c>
      <c r="BC5" s="37">
        <f t="shared" ref="BC5:BC25" si="7">+SUM(AJ5:AL5)</f>
        <v>0</v>
      </c>
      <c r="BD5" s="38">
        <f t="shared" ref="BD5:BD25" si="8">+SUM(AM5:AP5)</f>
        <v>0</v>
      </c>
      <c r="BE5" s="37">
        <f t="shared" ref="BE5:BE27" si="9">SUM(AQ5:AT5)</f>
        <v>0</v>
      </c>
      <c r="BF5" s="54">
        <f t="shared" ref="BF5:BF28" si="10">SUM(AV5:BE5)</f>
        <v>0</v>
      </c>
    </row>
    <row r="6" spans="1:71" ht="30" x14ac:dyDescent="0.25">
      <c r="A6" s="353">
        <v>3</v>
      </c>
      <c r="B6" s="385" t="str">
        <f>METAS!B6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116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253</v>
      </c>
      <c r="U6" s="387">
        <v>0</v>
      </c>
      <c r="V6" s="387">
        <v>0</v>
      </c>
      <c r="W6" s="387">
        <v>0</v>
      </c>
      <c r="X6" s="387">
        <v>167</v>
      </c>
      <c r="Y6" s="387">
        <v>369</v>
      </c>
      <c r="Z6" s="387">
        <v>0</v>
      </c>
      <c r="AA6" s="387">
        <v>0</v>
      </c>
      <c r="AB6" s="387">
        <v>0</v>
      </c>
      <c r="AC6" s="387">
        <v>0</v>
      </c>
      <c r="AD6" s="387">
        <v>438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287</v>
      </c>
      <c r="AK6" s="387">
        <v>0</v>
      </c>
      <c r="AL6" s="387">
        <v>0</v>
      </c>
      <c r="AM6" s="387">
        <v>290</v>
      </c>
      <c r="AN6" s="387">
        <v>0</v>
      </c>
      <c r="AO6" s="387">
        <v>0</v>
      </c>
      <c r="AP6" s="387">
        <v>0</v>
      </c>
      <c r="AQ6" s="387">
        <v>603</v>
      </c>
      <c r="AR6" s="387">
        <v>0</v>
      </c>
      <c r="AS6" s="387">
        <v>0</v>
      </c>
      <c r="AT6" s="387">
        <v>0</v>
      </c>
      <c r="AV6" s="37">
        <f t="shared" si="0"/>
        <v>0</v>
      </c>
      <c r="AW6" s="37">
        <f t="shared" si="1"/>
        <v>0</v>
      </c>
      <c r="AX6" s="37">
        <f t="shared" si="2"/>
        <v>494</v>
      </c>
      <c r="AY6" s="37">
        <f t="shared" si="3"/>
        <v>0</v>
      </c>
      <c r="AZ6" s="37">
        <f t="shared" si="4"/>
        <v>253</v>
      </c>
      <c r="BA6" s="37">
        <f t="shared" si="5"/>
        <v>536</v>
      </c>
      <c r="BB6" s="37">
        <f t="shared" si="6"/>
        <v>438</v>
      </c>
      <c r="BC6" s="37">
        <f t="shared" si="7"/>
        <v>287</v>
      </c>
      <c r="BD6" s="38">
        <f t="shared" si="8"/>
        <v>290</v>
      </c>
      <c r="BE6" s="37">
        <f t="shared" si="9"/>
        <v>603</v>
      </c>
      <c r="BF6" s="54">
        <f t="shared" si="10"/>
        <v>2901</v>
      </c>
    </row>
    <row r="7" spans="1:71" ht="32.25" customHeight="1" x14ac:dyDescent="0.25">
      <c r="A7" s="353">
        <v>4</v>
      </c>
      <c r="B7" s="385" t="str">
        <f>METAS!B7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4493</v>
      </c>
      <c r="H7" s="387">
        <v>110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75</v>
      </c>
      <c r="Y7" s="387">
        <v>1291</v>
      </c>
      <c r="Z7" s="387">
        <v>0</v>
      </c>
      <c r="AA7" s="387">
        <v>0</v>
      </c>
      <c r="AB7" s="387">
        <v>0</v>
      </c>
      <c r="AC7" s="387">
        <v>101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872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0"/>
        <v>0</v>
      </c>
      <c r="AW7" s="37">
        <f t="shared" si="1"/>
        <v>0</v>
      </c>
      <c r="AX7" s="37">
        <f t="shared" si="2"/>
        <v>4603</v>
      </c>
      <c r="AY7" s="37">
        <f t="shared" si="3"/>
        <v>0</v>
      </c>
      <c r="AZ7" s="37">
        <f t="shared" si="4"/>
        <v>0</v>
      </c>
      <c r="BA7" s="37">
        <f t="shared" si="5"/>
        <v>1467</v>
      </c>
      <c r="BB7" s="37">
        <f t="shared" si="6"/>
        <v>0</v>
      </c>
      <c r="BC7" s="37">
        <f t="shared" si="7"/>
        <v>0</v>
      </c>
      <c r="BD7" s="38">
        <f t="shared" si="8"/>
        <v>872</v>
      </c>
      <c r="BE7" s="37">
        <f t="shared" si="9"/>
        <v>0</v>
      </c>
      <c r="BF7" s="54">
        <f t="shared" si="10"/>
        <v>6942</v>
      </c>
    </row>
    <row r="8" spans="1:71" x14ac:dyDescent="0.25">
      <c r="A8" s="353">
        <v>5</v>
      </c>
      <c r="B8" s="385" t="str">
        <f>METAS!B8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2</v>
      </c>
      <c r="Y8" s="387">
        <v>10</v>
      </c>
      <c r="Z8" s="387">
        <v>2</v>
      </c>
      <c r="AA8" s="387">
        <v>2</v>
      </c>
      <c r="AB8" s="387">
        <v>3</v>
      </c>
      <c r="AC8" s="387">
        <v>5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0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si="0"/>
        <v>0</v>
      </c>
      <c r="AW8" s="37">
        <f t="shared" si="1"/>
        <v>0</v>
      </c>
      <c r="AX8" s="37">
        <f t="shared" si="2"/>
        <v>0</v>
      </c>
      <c r="AY8" s="37">
        <f t="shared" si="3"/>
        <v>0</v>
      </c>
      <c r="AZ8" s="37">
        <f t="shared" si="4"/>
        <v>0</v>
      </c>
      <c r="BA8" s="37">
        <f t="shared" si="5"/>
        <v>24</v>
      </c>
      <c r="BB8" s="37">
        <f t="shared" si="6"/>
        <v>0</v>
      </c>
      <c r="BC8" s="37">
        <f t="shared" si="7"/>
        <v>0</v>
      </c>
      <c r="BD8" s="38">
        <f t="shared" si="8"/>
        <v>0</v>
      </c>
      <c r="BE8" s="37">
        <f t="shared" si="9"/>
        <v>0</v>
      </c>
      <c r="BF8" s="54">
        <f t="shared" ref="BF8" si="11">SUM(AV8:BE8)</f>
        <v>24</v>
      </c>
    </row>
    <row r="9" spans="1:71" x14ac:dyDescent="0.25">
      <c r="A9" s="353">
        <v>6</v>
      </c>
      <c r="B9" s="376" t="s">
        <v>509</v>
      </c>
      <c r="C9" s="377" t="s">
        <v>506</v>
      </c>
      <c r="D9" s="378">
        <v>1121</v>
      </c>
      <c r="E9" s="378">
        <v>147</v>
      </c>
      <c r="F9" s="378">
        <v>0</v>
      </c>
      <c r="G9" s="378">
        <v>1935</v>
      </c>
      <c r="H9" s="378">
        <v>122</v>
      </c>
      <c r="I9" s="378">
        <v>35</v>
      </c>
      <c r="J9" s="378">
        <v>66</v>
      </c>
      <c r="K9" s="378">
        <v>113</v>
      </c>
      <c r="L9" s="378">
        <v>23</v>
      </c>
      <c r="M9" s="378">
        <v>92</v>
      </c>
      <c r="N9" s="378">
        <v>65</v>
      </c>
      <c r="O9" s="378">
        <v>57</v>
      </c>
      <c r="P9" s="378">
        <v>302</v>
      </c>
      <c r="Q9" s="378">
        <v>311</v>
      </c>
      <c r="R9" s="378">
        <v>77</v>
      </c>
      <c r="S9" s="378">
        <v>119</v>
      </c>
      <c r="T9" s="378">
        <v>258</v>
      </c>
      <c r="U9" s="378">
        <v>30</v>
      </c>
      <c r="V9" s="378">
        <v>15</v>
      </c>
      <c r="W9" s="378">
        <v>82</v>
      </c>
      <c r="X9" s="378">
        <v>156</v>
      </c>
      <c r="Y9" s="378">
        <v>866</v>
      </c>
      <c r="Z9" s="378">
        <v>29</v>
      </c>
      <c r="AA9" s="378">
        <v>133</v>
      </c>
      <c r="AB9" s="378">
        <v>41</v>
      </c>
      <c r="AC9" s="378">
        <v>75</v>
      </c>
      <c r="AD9" s="378">
        <v>419</v>
      </c>
      <c r="AE9" s="378">
        <v>39</v>
      </c>
      <c r="AF9" s="378">
        <v>223</v>
      </c>
      <c r="AG9" s="378">
        <v>101</v>
      </c>
      <c r="AH9" s="378">
        <v>76</v>
      </c>
      <c r="AI9" s="378">
        <v>0</v>
      </c>
      <c r="AJ9" s="378">
        <v>325</v>
      </c>
      <c r="AK9" s="378">
        <v>18</v>
      </c>
      <c r="AL9" s="378">
        <v>15</v>
      </c>
      <c r="AM9" s="378">
        <v>383</v>
      </c>
      <c r="AN9" s="378">
        <v>45</v>
      </c>
      <c r="AO9" s="378">
        <v>48</v>
      </c>
      <c r="AP9" s="378">
        <v>29</v>
      </c>
      <c r="AQ9" s="378">
        <v>585</v>
      </c>
      <c r="AR9" s="378">
        <v>9</v>
      </c>
      <c r="AS9" s="378">
        <v>28</v>
      </c>
      <c r="AT9" s="378">
        <v>71</v>
      </c>
      <c r="AV9" s="37">
        <f t="shared" si="0"/>
        <v>1121</v>
      </c>
      <c r="AW9" s="37">
        <f t="shared" si="1"/>
        <v>147</v>
      </c>
      <c r="AX9" s="37">
        <f>+SUM(G9:P9)</f>
        <v>2810</v>
      </c>
      <c r="AY9" s="37">
        <f>+SUM(Q9:S9)</f>
        <v>507</v>
      </c>
      <c r="AZ9" s="37">
        <f>+SUM(T9:W9)</f>
        <v>385</v>
      </c>
      <c r="BA9" s="37">
        <f>+SUM(X9:AC9)</f>
        <v>1300</v>
      </c>
      <c r="BB9" s="37">
        <f>+SUM(AD9:AI9)</f>
        <v>858</v>
      </c>
      <c r="BC9" s="37">
        <f>+SUM(AJ9:AL9)</f>
        <v>358</v>
      </c>
      <c r="BD9" s="38">
        <f>+SUM(AM9:AP9)</f>
        <v>505</v>
      </c>
      <c r="BE9" s="37">
        <f>SUM(AQ9:AT9)</f>
        <v>693</v>
      </c>
      <c r="BF9" s="54">
        <f t="shared" si="10"/>
        <v>8684</v>
      </c>
    </row>
    <row r="10" spans="1:71" x14ac:dyDescent="0.25">
      <c r="A10" s="353">
        <v>7</v>
      </c>
      <c r="B10" s="376" t="str">
        <f>METAS!B9</f>
        <v>PORCENTAJE DE SINTOMATICOS RESPIRATORIOS IDENTIFICADOS/N° DE ATENCIONES EN &gt;15 AÑOS X 100.</v>
      </c>
      <c r="C10" s="377" t="s">
        <v>506</v>
      </c>
      <c r="D10" s="378">
        <v>31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12</v>
      </c>
      <c r="R10" s="378">
        <v>9</v>
      </c>
      <c r="S10" s="378">
        <v>20</v>
      </c>
      <c r="T10" s="378">
        <v>36</v>
      </c>
      <c r="U10" s="378">
        <v>0</v>
      </c>
      <c r="V10" s="378">
        <v>0</v>
      </c>
      <c r="W10" s="378">
        <v>15</v>
      </c>
      <c r="X10" s="378">
        <v>16</v>
      </c>
      <c r="Y10" s="378">
        <v>21</v>
      </c>
      <c r="Z10" s="378">
        <v>0</v>
      </c>
      <c r="AA10" s="378">
        <v>12</v>
      </c>
      <c r="AB10" s="378">
        <v>8</v>
      </c>
      <c r="AC10" s="378">
        <v>5</v>
      </c>
      <c r="AD10" s="378">
        <v>74</v>
      </c>
      <c r="AE10" s="378">
        <v>12</v>
      </c>
      <c r="AF10" s="378">
        <v>30</v>
      </c>
      <c r="AG10" s="378">
        <v>0</v>
      </c>
      <c r="AH10" s="378">
        <v>0</v>
      </c>
      <c r="AI10" s="378">
        <v>0</v>
      </c>
      <c r="AJ10" s="378">
        <v>8</v>
      </c>
      <c r="AK10" s="378">
        <v>0</v>
      </c>
      <c r="AL10" s="378">
        <v>0</v>
      </c>
      <c r="AM10" s="378">
        <v>45</v>
      </c>
      <c r="AN10" s="378">
        <v>0</v>
      </c>
      <c r="AO10" s="378">
        <v>0</v>
      </c>
      <c r="AP10" s="378">
        <v>0</v>
      </c>
      <c r="AQ10" s="378">
        <v>18</v>
      </c>
      <c r="AR10" s="378">
        <v>10</v>
      </c>
      <c r="AS10" s="378">
        <v>4</v>
      </c>
      <c r="AT10" s="378">
        <v>0</v>
      </c>
      <c r="AV10" s="37">
        <f t="shared" si="0"/>
        <v>31</v>
      </c>
      <c r="AW10" s="37">
        <f t="shared" si="1"/>
        <v>0</v>
      </c>
      <c r="AX10" s="37">
        <f t="shared" ref="AX10:AX25" si="12">+SUM(G10:P10)</f>
        <v>0</v>
      </c>
      <c r="AY10" s="37">
        <f t="shared" ref="AY10:AY25" si="13">+SUM(Q10:S10)</f>
        <v>41</v>
      </c>
      <c r="AZ10" s="37">
        <f t="shared" si="4"/>
        <v>51</v>
      </c>
      <c r="BA10" s="37">
        <f t="shared" si="5"/>
        <v>62</v>
      </c>
      <c r="BB10" s="37">
        <f t="shared" si="6"/>
        <v>116</v>
      </c>
      <c r="BC10" s="37">
        <f t="shared" si="7"/>
        <v>8</v>
      </c>
      <c r="BD10" s="38">
        <f t="shared" si="8"/>
        <v>45</v>
      </c>
      <c r="BE10" s="37">
        <f t="shared" si="9"/>
        <v>32</v>
      </c>
      <c r="BF10" s="54">
        <f t="shared" si="10"/>
        <v>386</v>
      </c>
    </row>
    <row r="11" spans="1:71" x14ac:dyDescent="0.25">
      <c r="A11" s="353">
        <v>8</v>
      </c>
      <c r="B11" s="376" t="s">
        <v>524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4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0"/>
        <v>0</v>
      </c>
      <c r="AW11" s="37">
        <f t="shared" si="1"/>
        <v>0</v>
      </c>
      <c r="AX11" s="37">
        <f t="shared" si="12"/>
        <v>0</v>
      </c>
      <c r="AY11" s="37">
        <f t="shared" si="13"/>
        <v>0</v>
      </c>
      <c r="AZ11" s="37">
        <f t="shared" si="4"/>
        <v>0</v>
      </c>
      <c r="BA11" s="37">
        <f t="shared" si="5"/>
        <v>4</v>
      </c>
      <c r="BB11" s="37">
        <f t="shared" si="6"/>
        <v>0</v>
      </c>
      <c r="BC11" s="37">
        <f t="shared" si="7"/>
        <v>0</v>
      </c>
      <c r="BD11" s="38">
        <f t="shared" si="8"/>
        <v>0</v>
      </c>
      <c r="BE11" s="37">
        <f t="shared" si="9"/>
        <v>0</v>
      </c>
      <c r="BF11" s="54">
        <f t="shared" si="10"/>
        <v>4</v>
      </c>
    </row>
    <row r="12" spans="1:71" x14ac:dyDescent="0.25">
      <c r="A12" s="353">
        <v>9</v>
      </c>
      <c r="B12" s="376" t="s">
        <v>514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4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0"/>
        <v>0</v>
      </c>
      <c r="AW12" s="37">
        <f t="shared" si="1"/>
        <v>0</v>
      </c>
      <c r="AX12" s="37">
        <f t="shared" si="12"/>
        <v>0</v>
      </c>
      <c r="AY12" s="37">
        <f t="shared" si="13"/>
        <v>0</v>
      </c>
      <c r="AZ12" s="37">
        <f t="shared" si="4"/>
        <v>0</v>
      </c>
      <c r="BA12" s="37">
        <f t="shared" si="5"/>
        <v>4</v>
      </c>
      <c r="BB12" s="37">
        <f t="shared" si="6"/>
        <v>0</v>
      </c>
      <c r="BC12" s="37">
        <f t="shared" si="7"/>
        <v>0</v>
      </c>
      <c r="BD12" s="38">
        <f t="shared" si="8"/>
        <v>0</v>
      </c>
      <c r="BE12" s="37">
        <f t="shared" si="9"/>
        <v>0</v>
      </c>
      <c r="BF12" s="54">
        <f t="shared" si="10"/>
        <v>4</v>
      </c>
    </row>
    <row r="13" spans="1:71" x14ac:dyDescent="0.25">
      <c r="A13" s="353">
        <v>10</v>
      </c>
      <c r="B13" s="376" t="str">
        <f>METAS!B11</f>
        <v>PORCENTAJE DE CASOS DE TBC TAMIZADOS PARA VIH</v>
      </c>
      <c r="C13" s="377" t="s">
        <v>506</v>
      </c>
      <c r="D13" s="378">
        <v>1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1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0"/>
        <v>1</v>
      </c>
      <c r="AW13" s="37">
        <f t="shared" si="1"/>
        <v>0</v>
      </c>
      <c r="AX13" s="37">
        <f t="shared" si="12"/>
        <v>0</v>
      </c>
      <c r="AY13" s="37">
        <f t="shared" si="13"/>
        <v>0</v>
      </c>
      <c r="AZ13" s="37">
        <f t="shared" si="4"/>
        <v>0</v>
      </c>
      <c r="BA13" s="37">
        <f t="shared" si="5"/>
        <v>1</v>
      </c>
      <c r="BB13" s="37">
        <f t="shared" si="6"/>
        <v>0</v>
      </c>
      <c r="BC13" s="37">
        <f t="shared" si="7"/>
        <v>0</v>
      </c>
      <c r="BD13" s="38">
        <f t="shared" si="8"/>
        <v>0</v>
      </c>
      <c r="BE13" s="37">
        <f t="shared" si="9"/>
        <v>0</v>
      </c>
      <c r="BF13" s="54">
        <f t="shared" si="10"/>
        <v>2</v>
      </c>
    </row>
    <row r="14" spans="1:71" x14ac:dyDescent="0.25">
      <c r="A14" s="353">
        <v>11</v>
      </c>
      <c r="B14" s="376" t="str">
        <f>METAS!B12</f>
        <v>TASA DE MORBILIDAD DE TUBERCULOSIS</v>
      </c>
      <c r="C14" s="377" t="s">
        <v>506</v>
      </c>
      <c r="D14" s="378">
        <v>1</v>
      </c>
      <c r="E14" s="378">
        <v>0</v>
      </c>
      <c r="F14" s="378">
        <v>0</v>
      </c>
      <c r="G14" s="378">
        <v>0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1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0"/>
        <v>1</v>
      </c>
      <c r="AW14" s="37">
        <f t="shared" si="1"/>
        <v>0</v>
      </c>
      <c r="AX14" s="37">
        <f t="shared" si="12"/>
        <v>0</v>
      </c>
      <c r="AY14" s="37">
        <f t="shared" si="13"/>
        <v>0</v>
      </c>
      <c r="AZ14" s="37">
        <f t="shared" si="4"/>
        <v>0</v>
      </c>
      <c r="BA14" s="37">
        <f t="shared" si="5"/>
        <v>1</v>
      </c>
      <c r="BB14" s="37">
        <f t="shared" si="6"/>
        <v>0</v>
      </c>
      <c r="BC14" s="37">
        <f t="shared" si="7"/>
        <v>0</v>
      </c>
      <c r="BD14" s="38">
        <f t="shared" si="8"/>
        <v>0</v>
      </c>
      <c r="BE14" s="37">
        <f t="shared" si="9"/>
        <v>0</v>
      </c>
      <c r="BF14" s="54">
        <f t="shared" si="10"/>
        <v>2</v>
      </c>
    </row>
    <row r="15" spans="1:71" ht="30" x14ac:dyDescent="0.25">
      <c r="A15" s="353">
        <v>12</v>
      </c>
      <c r="B15" s="379" t="str">
        <f>METAS!B13</f>
        <v>PORCENTAJE DE ADULTOS Y JOVENES  QUE RECIBEN  CONSEJERIA  EN PREVENCION PARA TAMIZAJE  DE ITS Y VIH/SIDA</v>
      </c>
      <c r="C15" s="380" t="s">
        <v>144</v>
      </c>
      <c r="D15" s="381">
        <v>72</v>
      </c>
      <c r="E15" s="381">
        <v>0</v>
      </c>
      <c r="F15" s="381">
        <v>0</v>
      </c>
      <c r="G15" s="381">
        <v>1</v>
      </c>
      <c r="H15" s="381">
        <v>12</v>
      </c>
      <c r="I15" s="381">
        <v>0</v>
      </c>
      <c r="J15" s="381">
        <v>1</v>
      </c>
      <c r="K15" s="381">
        <v>8</v>
      </c>
      <c r="L15" s="381">
        <v>0</v>
      </c>
      <c r="M15" s="381">
        <v>6</v>
      </c>
      <c r="N15" s="381">
        <v>0</v>
      </c>
      <c r="O15" s="381">
        <v>1</v>
      </c>
      <c r="P15" s="381">
        <v>1</v>
      </c>
      <c r="Q15" s="381">
        <v>20</v>
      </c>
      <c r="R15" s="381">
        <v>0</v>
      </c>
      <c r="S15" s="381">
        <v>10</v>
      </c>
      <c r="T15" s="381">
        <v>9</v>
      </c>
      <c r="U15" s="381">
        <v>0</v>
      </c>
      <c r="V15" s="381">
        <v>0</v>
      </c>
      <c r="W15" s="381">
        <v>0</v>
      </c>
      <c r="X15" s="381">
        <v>0</v>
      </c>
      <c r="Y15" s="381">
        <v>7</v>
      </c>
      <c r="Z15" s="381">
        <v>0</v>
      </c>
      <c r="AA15" s="381">
        <v>0</v>
      </c>
      <c r="AB15" s="381">
        <v>0</v>
      </c>
      <c r="AC15" s="381">
        <v>0</v>
      </c>
      <c r="AD15" s="381">
        <v>0</v>
      </c>
      <c r="AE15" s="381">
        <v>2</v>
      </c>
      <c r="AF15" s="381">
        <v>27</v>
      </c>
      <c r="AG15" s="381">
        <v>5</v>
      </c>
      <c r="AH15" s="381">
        <v>6</v>
      </c>
      <c r="AI15" s="381">
        <v>0</v>
      </c>
      <c r="AJ15" s="381">
        <v>25</v>
      </c>
      <c r="AK15" s="381">
        <v>0</v>
      </c>
      <c r="AL15" s="381">
        <v>0</v>
      </c>
      <c r="AM15" s="381">
        <v>0</v>
      </c>
      <c r="AN15" s="381">
        <v>0</v>
      </c>
      <c r="AO15" s="381">
        <v>0</v>
      </c>
      <c r="AP15" s="381">
        <v>4</v>
      </c>
      <c r="AQ15" s="381">
        <v>0</v>
      </c>
      <c r="AR15" s="381">
        <v>0</v>
      </c>
      <c r="AS15" s="381">
        <v>0</v>
      </c>
      <c r="AT15" s="381">
        <v>0</v>
      </c>
      <c r="AV15" s="37">
        <f t="shared" si="0"/>
        <v>72</v>
      </c>
      <c r="AW15" s="37">
        <f t="shared" si="1"/>
        <v>0</v>
      </c>
      <c r="AX15" s="37">
        <f t="shared" si="12"/>
        <v>30</v>
      </c>
      <c r="AY15" s="37">
        <f t="shared" si="13"/>
        <v>30</v>
      </c>
      <c r="AZ15" s="37">
        <f t="shared" si="4"/>
        <v>9</v>
      </c>
      <c r="BA15" s="37">
        <f t="shared" si="5"/>
        <v>7</v>
      </c>
      <c r="BB15" s="37">
        <f t="shared" si="6"/>
        <v>40</v>
      </c>
      <c r="BC15" s="37">
        <f t="shared" si="7"/>
        <v>25</v>
      </c>
      <c r="BD15" s="38">
        <f t="shared" si="8"/>
        <v>4</v>
      </c>
      <c r="BE15" s="37">
        <f t="shared" si="9"/>
        <v>0</v>
      </c>
      <c r="BF15" s="54">
        <f t="shared" si="10"/>
        <v>217</v>
      </c>
    </row>
    <row r="16" spans="1:71" ht="20.25" customHeight="1" x14ac:dyDescent="0.25">
      <c r="A16" s="353">
        <v>13</v>
      </c>
      <c r="B16" s="379" t="str">
        <f>METAS!B14</f>
        <v>PORCENTAJE DE ADULTOS Y JOVENES QUE RECIBEN TAMIZAJE  DE ITS Y VIH/SIDA</v>
      </c>
      <c r="C16" s="380" t="s">
        <v>144</v>
      </c>
      <c r="D16" s="381">
        <v>72</v>
      </c>
      <c r="E16" s="381">
        <v>0</v>
      </c>
      <c r="F16" s="381">
        <v>0</v>
      </c>
      <c r="G16" s="381">
        <v>0</v>
      </c>
      <c r="H16" s="381">
        <v>12</v>
      </c>
      <c r="I16" s="381">
        <v>0</v>
      </c>
      <c r="J16" s="381">
        <v>0</v>
      </c>
      <c r="K16" s="381">
        <v>0</v>
      </c>
      <c r="L16" s="381">
        <v>0</v>
      </c>
      <c r="M16" s="381">
        <v>6</v>
      </c>
      <c r="N16" s="381">
        <v>0</v>
      </c>
      <c r="O16" s="381">
        <v>1</v>
      </c>
      <c r="P16" s="381">
        <v>1</v>
      </c>
      <c r="Q16" s="381">
        <v>19</v>
      </c>
      <c r="R16" s="381">
        <v>0</v>
      </c>
      <c r="S16" s="381">
        <v>10</v>
      </c>
      <c r="T16" s="381">
        <v>0</v>
      </c>
      <c r="U16" s="381">
        <v>0</v>
      </c>
      <c r="V16" s="381">
        <v>0</v>
      </c>
      <c r="W16" s="381">
        <v>0</v>
      </c>
      <c r="X16" s="381">
        <v>0</v>
      </c>
      <c r="Y16" s="381">
        <v>7</v>
      </c>
      <c r="Z16" s="381">
        <v>0</v>
      </c>
      <c r="AA16" s="381">
        <v>0</v>
      </c>
      <c r="AB16" s="381">
        <v>0</v>
      </c>
      <c r="AC16" s="381">
        <v>0</v>
      </c>
      <c r="AD16" s="381">
        <v>0</v>
      </c>
      <c r="AE16" s="381">
        <v>2</v>
      </c>
      <c r="AF16" s="381">
        <v>27</v>
      </c>
      <c r="AG16" s="381">
        <v>5</v>
      </c>
      <c r="AH16" s="381">
        <v>6</v>
      </c>
      <c r="AI16" s="381">
        <v>0</v>
      </c>
      <c r="AJ16" s="381">
        <v>25</v>
      </c>
      <c r="AK16" s="381">
        <v>0</v>
      </c>
      <c r="AL16" s="381">
        <v>0</v>
      </c>
      <c r="AM16" s="381">
        <v>0</v>
      </c>
      <c r="AN16" s="381">
        <v>0</v>
      </c>
      <c r="AO16" s="381">
        <v>0</v>
      </c>
      <c r="AP16" s="381">
        <v>1</v>
      </c>
      <c r="AQ16" s="381">
        <v>0</v>
      </c>
      <c r="AR16" s="381">
        <v>0</v>
      </c>
      <c r="AS16" s="381">
        <v>0</v>
      </c>
      <c r="AT16" s="381">
        <v>0</v>
      </c>
      <c r="AV16" s="37">
        <f t="shared" si="0"/>
        <v>72</v>
      </c>
      <c r="AW16" s="37">
        <f t="shared" si="1"/>
        <v>0</v>
      </c>
      <c r="AX16" s="37">
        <f t="shared" si="12"/>
        <v>20</v>
      </c>
      <c r="AY16" s="37">
        <f t="shared" si="13"/>
        <v>29</v>
      </c>
      <c r="AZ16" s="37">
        <f t="shared" si="4"/>
        <v>0</v>
      </c>
      <c r="BA16" s="37">
        <f t="shared" si="5"/>
        <v>7</v>
      </c>
      <c r="BB16" s="37">
        <f t="shared" si="6"/>
        <v>40</v>
      </c>
      <c r="BC16" s="37">
        <f t="shared" si="7"/>
        <v>25</v>
      </c>
      <c r="BD16" s="38">
        <f t="shared" si="8"/>
        <v>1</v>
      </c>
      <c r="BE16" s="37">
        <f t="shared" si="9"/>
        <v>0</v>
      </c>
      <c r="BF16" s="54">
        <f t="shared" si="10"/>
        <v>194</v>
      </c>
    </row>
    <row r="17" spans="1:58" x14ac:dyDescent="0.25">
      <c r="A17" s="353">
        <v>14</v>
      </c>
      <c r="B17" s="379" t="s">
        <v>528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0"/>
        <v>0</v>
      </c>
      <c r="AW17" s="37">
        <f t="shared" si="1"/>
        <v>0</v>
      </c>
      <c r="AX17" s="37">
        <f t="shared" si="12"/>
        <v>0</v>
      </c>
      <c r="AY17" s="37">
        <f t="shared" si="13"/>
        <v>0</v>
      </c>
      <c r="AZ17" s="37">
        <f t="shared" si="4"/>
        <v>0</v>
      </c>
      <c r="BA17" s="37">
        <f t="shared" si="5"/>
        <v>0</v>
      </c>
      <c r="BB17" s="37">
        <f t="shared" si="6"/>
        <v>0</v>
      </c>
      <c r="BC17" s="37">
        <f t="shared" si="7"/>
        <v>0</v>
      </c>
      <c r="BD17" s="38">
        <f t="shared" si="8"/>
        <v>0</v>
      </c>
      <c r="BE17" s="37">
        <f t="shared" si="9"/>
        <v>0</v>
      </c>
      <c r="BF17" s="54">
        <f t="shared" si="10"/>
        <v>0</v>
      </c>
    </row>
    <row r="18" spans="1:58" x14ac:dyDescent="0.25">
      <c r="A18" s="353">
        <v>15</v>
      </c>
      <c r="B18" s="379" t="s">
        <v>531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0"/>
        <v>0</v>
      </c>
      <c r="AW18" s="37">
        <f t="shared" si="1"/>
        <v>0</v>
      </c>
      <c r="AX18" s="37">
        <f t="shared" si="12"/>
        <v>0</v>
      </c>
      <c r="AY18" s="37">
        <f t="shared" si="13"/>
        <v>0</v>
      </c>
      <c r="AZ18" s="37">
        <f t="shared" si="4"/>
        <v>0</v>
      </c>
      <c r="BA18" s="37">
        <f t="shared" si="5"/>
        <v>0</v>
      </c>
      <c r="BB18" s="37">
        <f t="shared" si="6"/>
        <v>0</v>
      </c>
      <c r="BC18" s="37">
        <f t="shared" si="7"/>
        <v>0</v>
      </c>
      <c r="BD18" s="38">
        <f t="shared" si="8"/>
        <v>0</v>
      </c>
      <c r="BE18" s="37">
        <f t="shared" si="9"/>
        <v>0</v>
      </c>
      <c r="BF18" s="54">
        <f t="shared" si="10"/>
        <v>0</v>
      </c>
    </row>
    <row r="19" spans="1:58" x14ac:dyDescent="0.25">
      <c r="A19" s="353">
        <v>16</v>
      </c>
      <c r="B19" s="379" t="s">
        <v>480</v>
      </c>
      <c r="C19" s="380" t="s">
        <v>144</v>
      </c>
      <c r="D19" s="381">
        <v>0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0"/>
        <v>0</v>
      </c>
      <c r="AW19" s="37">
        <f t="shared" si="1"/>
        <v>0</v>
      </c>
      <c r="AX19" s="37">
        <f t="shared" si="12"/>
        <v>0</v>
      </c>
      <c r="AY19" s="37">
        <f t="shared" si="13"/>
        <v>0</v>
      </c>
      <c r="AZ19" s="37">
        <f t="shared" si="4"/>
        <v>0</v>
      </c>
      <c r="BA19" s="37">
        <f t="shared" si="5"/>
        <v>0</v>
      </c>
      <c r="BB19" s="37">
        <f t="shared" si="6"/>
        <v>0</v>
      </c>
      <c r="BC19" s="37">
        <f t="shared" si="7"/>
        <v>0</v>
      </c>
      <c r="BD19" s="38">
        <f t="shared" si="8"/>
        <v>0</v>
      </c>
      <c r="BE19" s="37">
        <f t="shared" si="9"/>
        <v>0</v>
      </c>
      <c r="BF19" s="54">
        <f t="shared" si="10"/>
        <v>0</v>
      </c>
    </row>
    <row r="20" spans="1:58" ht="45" x14ac:dyDescent="0.25">
      <c r="A20" s="353"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33</v>
      </c>
      <c r="H20" s="384">
        <v>1</v>
      </c>
      <c r="I20" s="384">
        <v>1</v>
      </c>
      <c r="J20" s="384">
        <v>1</v>
      </c>
      <c r="K20" s="384">
        <v>2</v>
      </c>
      <c r="L20" s="384">
        <v>0</v>
      </c>
      <c r="M20" s="384">
        <v>0</v>
      </c>
      <c r="N20" s="384">
        <v>0</v>
      </c>
      <c r="O20" s="384">
        <v>4</v>
      </c>
      <c r="P20" s="384">
        <v>13</v>
      </c>
      <c r="Q20" s="384">
        <v>1</v>
      </c>
      <c r="R20" s="384">
        <v>0</v>
      </c>
      <c r="S20" s="384">
        <v>1</v>
      </c>
      <c r="T20" s="384">
        <v>5</v>
      </c>
      <c r="U20" s="384">
        <v>0</v>
      </c>
      <c r="V20" s="384">
        <v>0</v>
      </c>
      <c r="W20" s="384">
        <v>0</v>
      </c>
      <c r="X20" s="384">
        <v>0</v>
      </c>
      <c r="Y20" s="384">
        <v>2</v>
      </c>
      <c r="Z20" s="384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1</v>
      </c>
      <c r="AF20" s="384">
        <v>0</v>
      </c>
      <c r="AG20" s="384">
        <v>0</v>
      </c>
      <c r="AH20" s="384">
        <v>0</v>
      </c>
      <c r="AI20" s="384">
        <v>0</v>
      </c>
      <c r="AJ20" s="384">
        <v>0</v>
      </c>
      <c r="AK20" s="384">
        <v>0</v>
      </c>
      <c r="AL20" s="384">
        <v>0</v>
      </c>
      <c r="AM20" s="384">
        <v>1</v>
      </c>
      <c r="AN20" s="384">
        <v>1</v>
      </c>
      <c r="AO20" s="384">
        <v>0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ref="AV20:AV51" si="14">SUM(D20)</f>
        <v>0</v>
      </c>
      <c r="AW20" s="37">
        <f t="shared" ref="AW20:AW51" si="15">+E20</f>
        <v>0</v>
      </c>
      <c r="AX20" s="37">
        <f t="shared" si="12"/>
        <v>55</v>
      </c>
      <c r="AY20" s="37">
        <f t="shared" si="13"/>
        <v>2</v>
      </c>
      <c r="AZ20" s="37">
        <f t="shared" si="4"/>
        <v>5</v>
      </c>
      <c r="BA20" s="37">
        <f t="shared" si="5"/>
        <v>2</v>
      </c>
      <c r="BB20" s="37">
        <f t="shared" si="6"/>
        <v>1</v>
      </c>
      <c r="BC20" s="37">
        <f t="shared" si="7"/>
        <v>0</v>
      </c>
      <c r="BD20" s="38">
        <f t="shared" si="8"/>
        <v>2</v>
      </c>
      <c r="BE20" s="37">
        <f t="shared" si="9"/>
        <v>0</v>
      </c>
      <c r="BF20" s="54">
        <f t="shared" si="10"/>
        <v>67</v>
      </c>
    </row>
    <row r="21" spans="1:58" ht="30" x14ac:dyDescent="0.25">
      <c r="A21" s="353"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3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1</v>
      </c>
      <c r="AF21" s="384">
        <v>3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1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14"/>
        <v>0</v>
      </c>
      <c r="AW21" s="37">
        <f t="shared" si="15"/>
        <v>0</v>
      </c>
      <c r="AX21" s="37">
        <f t="shared" si="12"/>
        <v>0</v>
      </c>
      <c r="AY21" s="37">
        <f t="shared" si="13"/>
        <v>3</v>
      </c>
      <c r="AZ21" s="37">
        <f t="shared" si="4"/>
        <v>0</v>
      </c>
      <c r="BA21" s="37">
        <f t="shared" si="5"/>
        <v>0</v>
      </c>
      <c r="BB21" s="37">
        <f t="shared" si="6"/>
        <v>4</v>
      </c>
      <c r="BC21" s="37">
        <f t="shared" si="7"/>
        <v>0</v>
      </c>
      <c r="BD21" s="38">
        <f t="shared" si="8"/>
        <v>1</v>
      </c>
      <c r="BE21" s="37">
        <f t="shared" si="9"/>
        <v>0</v>
      </c>
      <c r="BF21" s="54">
        <f t="shared" si="10"/>
        <v>8</v>
      </c>
    </row>
    <row r="22" spans="1:58" ht="30" x14ac:dyDescent="0.25">
      <c r="A22" s="353"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14"/>
        <v>0</v>
      </c>
      <c r="AW22" s="37">
        <f t="shared" si="15"/>
        <v>0</v>
      </c>
      <c r="AX22" s="37">
        <f t="shared" si="12"/>
        <v>0</v>
      </c>
      <c r="AY22" s="37">
        <f t="shared" si="13"/>
        <v>0</v>
      </c>
      <c r="AZ22" s="37">
        <f t="shared" si="4"/>
        <v>0</v>
      </c>
      <c r="BA22" s="37">
        <f t="shared" si="5"/>
        <v>0</v>
      </c>
      <c r="BB22" s="37">
        <f t="shared" si="6"/>
        <v>0</v>
      </c>
      <c r="BC22" s="37">
        <f t="shared" si="7"/>
        <v>0</v>
      </c>
      <c r="BD22" s="38">
        <f t="shared" si="8"/>
        <v>0</v>
      </c>
      <c r="BE22" s="37">
        <f t="shared" si="9"/>
        <v>0</v>
      </c>
      <c r="BF22" s="54">
        <f t="shared" si="10"/>
        <v>0</v>
      </c>
    </row>
    <row r="23" spans="1:58" x14ac:dyDescent="0.25">
      <c r="A23" s="353"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14"/>
        <v>0</v>
      </c>
      <c r="AW23" s="37">
        <f t="shared" si="15"/>
        <v>0</v>
      </c>
      <c r="AX23" s="37">
        <f t="shared" si="12"/>
        <v>0</v>
      </c>
      <c r="AY23" s="37">
        <f t="shared" si="13"/>
        <v>0</v>
      </c>
      <c r="AZ23" s="37">
        <f t="shared" si="4"/>
        <v>0</v>
      </c>
      <c r="BA23" s="37">
        <f t="shared" si="5"/>
        <v>0</v>
      </c>
      <c r="BB23" s="37">
        <f t="shared" si="6"/>
        <v>0</v>
      </c>
      <c r="BC23" s="37">
        <f t="shared" si="7"/>
        <v>0</v>
      </c>
      <c r="BD23" s="38">
        <f t="shared" si="8"/>
        <v>0</v>
      </c>
      <c r="BE23" s="37">
        <f t="shared" si="9"/>
        <v>0</v>
      </c>
      <c r="BF23" s="54">
        <f t="shared" si="10"/>
        <v>0</v>
      </c>
    </row>
    <row r="24" spans="1:58" ht="30" x14ac:dyDescent="0.25">
      <c r="A24" s="353"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14"/>
        <v>0</v>
      </c>
      <c r="AW24" s="37">
        <f t="shared" si="15"/>
        <v>0</v>
      </c>
      <c r="AX24" s="37">
        <f t="shared" si="12"/>
        <v>0</v>
      </c>
      <c r="AY24" s="37">
        <f t="shared" si="13"/>
        <v>0</v>
      </c>
      <c r="AZ24" s="37">
        <f t="shared" si="4"/>
        <v>0</v>
      </c>
      <c r="BA24" s="37">
        <f t="shared" si="5"/>
        <v>0</v>
      </c>
      <c r="BB24" s="37">
        <f t="shared" si="6"/>
        <v>0</v>
      </c>
      <c r="BC24" s="37">
        <f t="shared" si="7"/>
        <v>0</v>
      </c>
      <c r="BD24" s="38">
        <f t="shared" si="8"/>
        <v>0</v>
      </c>
      <c r="BE24" s="37">
        <f t="shared" si="9"/>
        <v>0</v>
      </c>
      <c r="BF24" s="54">
        <f t="shared" si="10"/>
        <v>0</v>
      </c>
    </row>
    <row r="25" spans="1:58" ht="30" x14ac:dyDescent="0.25">
      <c r="A25" s="353"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74</v>
      </c>
      <c r="H25" s="384">
        <v>15</v>
      </c>
      <c r="I25" s="384">
        <v>3</v>
      </c>
      <c r="J25" s="384">
        <v>1</v>
      </c>
      <c r="K25" s="384">
        <v>12</v>
      </c>
      <c r="L25" s="384">
        <v>2</v>
      </c>
      <c r="M25" s="384">
        <v>15</v>
      </c>
      <c r="N25" s="384">
        <v>8</v>
      </c>
      <c r="O25" s="384">
        <v>0</v>
      </c>
      <c r="P25" s="384">
        <v>0</v>
      </c>
      <c r="Q25" s="384">
        <v>4</v>
      </c>
      <c r="R25" s="384">
        <v>0</v>
      </c>
      <c r="S25" s="384">
        <v>0</v>
      </c>
      <c r="T25" s="384">
        <v>15</v>
      </c>
      <c r="U25" s="384">
        <v>0</v>
      </c>
      <c r="V25" s="384">
        <v>3</v>
      </c>
      <c r="W25" s="384">
        <v>2</v>
      </c>
      <c r="X25" s="384">
        <v>0</v>
      </c>
      <c r="Y25" s="384">
        <v>8</v>
      </c>
      <c r="Z25" s="384">
        <v>8</v>
      </c>
      <c r="AA25" s="384">
        <v>0</v>
      </c>
      <c r="AB25" s="384">
        <v>0</v>
      </c>
      <c r="AC25" s="384">
        <v>0</v>
      </c>
      <c r="AD25" s="384">
        <v>1</v>
      </c>
      <c r="AE25" s="384">
        <v>0</v>
      </c>
      <c r="AF25" s="384">
        <v>8</v>
      </c>
      <c r="AG25" s="384">
        <v>0</v>
      </c>
      <c r="AH25" s="384">
        <v>4</v>
      </c>
      <c r="AI25" s="384">
        <v>0</v>
      </c>
      <c r="AJ25" s="384">
        <v>12</v>
      </c>
      <c r="AK25" s="384">
        <v>0</v>
      </c>
      <c r="AL25" s="384">
        <v>0</v>
      </c>
      <c r="AM25" s="384">
        <v>12</v>
      </c>
      <c r="AN25" s="384">
        <v>0</v>
      </c>
      <c r="AO25" s="384">
        <v>7</v>
      </c>
      <c r="AP25" s="384">
        <v>1</v>
      </c>
      <c r="AQ25" s="384">
        <v>17</v>
      </c>
      <c r="AR25" s="384">
        <v>0</v>
      </c>
      <c r="AS25" s="384">
        <v>0</v>
      </c>
      <c r="AT25" s="384">
        <v>0</v>
      </c>
      <c r="AV25" s="37">
        <f t="shared" si="14"/>
        <v>0</v>
      </c>
      <c r="AW25" s="37">
        <f t="shared" si="15"/>
        <v>0</v>
      </c>
      <c r="AX25" s="37">
        <f t="shared" si="12"/>
        <v>130</v>
      </c>
      <c r="AY25" s="37">
        <f t="shared" si="13"/>
        <v>4</v>
      </c>
      <c r="AZ25" s="37">
        <f t="shared" si="4"/>
        <v>20</v>
      </c>
      <c r="BA25" s="37">
        <f t="shared" si="5"/>
        <v>16</v>
      </c>
      <c r="BB25" s="37">
        <f t="shared" si="6"/>
        <v>13</v>
      </c>
      <c r="BC25" s="37">
        <f t="shared" si="7"/>
        <v>12</v>
      </c>
      <c r="BD25" s="38">
        <f t="shared" si="8"/>
        <v>20</v>
      </c>
      <c r="BE25" s="37">
        <f t="shared" si="9"/>
        <v>17</v>
      </c>
      <c r="BF25" s="54">
        <f t="shared" si="10"/>
        <v>232</v>
      </c>
    </row>
    <row r="26" spans="1:58" x14ac:dyDescent="0.25">
      <c r="A26" s="353"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29</v>
      </c>
      <c r="H26" s="384">
        <v>4</v>
      </c>
      <c r="I26" s="384">
        <v>3</v>
      </c>
      <c r="J26" s="384">
        <v>3</v>
      </c>
      <c r="K26" s="384">
        <v>4</v>
      </c>
      <c r="L26" s="384">
        <v>0</v>
      </c>
      <c r="M26" s="384">
        <v>2</v>
      </c>
      <c r="N26" s="384">
        <v>2</v>
      </c>
      <c r="O26" s="384">
        <v>2</v>
      </c>
      <c r="P26" s="384">
        <v>10</v>
      </c>
      <c r="Q26" s="384">
        <v>1</v>
      </c>
      <c r="R26" s="384">
        <v>1</v>
      </c>
      <c r="S26" s="384">
        <v>1</v>
      </c>
      <c r="T26" s="384">
        <v>0</v>
      </c>
      <c r="U26" s="384">
        <v>3</v>
      </c>
      <c r="V26" s="384">
        <v>1</v>
      </c>
      <c r="W26" s="384">
        <v>1</v>
      </c>
      <c r="X26" s="384">
        <v>0</v>
      </c>
      <c r="Y26" s="384">
        <v>4</v>
      </c>
      <c r="Z26" s="384">
        <v>0</v>
      </c>
      <c r="AA26" s="384">
        <v>1</v>
      </c>
      <c r="AB26" s="384">
        <v>0</v>
      </c>
      <c r="AC26" s="384">
        <v>0</v>
      </c>
      <c r="AD26" s="384">
        <v>2</v>
      </c>
      <c r="AE26" s="384">
        <v>0</v>
      </c>
      <c r="AF26" s="384">
        <v>1</v>
      </c>
      <c r="AG26" s="384">
        <v>0</v>
      </c>
      <c r="AH26" s="384">
        <v>0</v>
      </c>
      <c r="AI26" s="384">
        <v>0</v>
      </c>
      <c r="AJ26" s="384">
        <v>4</v>
      </c>
      <c r="AK26" s="384">
        <v>0</v>
      </c>
      <c r="AL26" s="384">
        <v>1</v>
      </c>
      <c r="AM26" s="384">
        <v>4</v>
      </c>
      <c r="AN26" s="384">
        <v>0</v>
      </c>
      <c r="AO26" s="384">
        <v>1</v>
      </c>
      <c r="AP26" s="384">
        <v>2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14"/>
        <v>0</v>
      </c>
      <c r="AW26" s="37">
        <f t="shared" si="15"/>
        <v>0</v>
      </c>
      <c r="AX26" s="37">
        <f t="shared" ref="AX26:AX59" si="16">+SUM(G26:P26)</f>
        <v>59</v>
      </c>
      <c r="AY26" s="37">
        <f t="shared" ref="AY26:AY59" si="17">+SUM(Q26:S26)</f>
        <v>3</v>
      </c>
      <c r="AZ26" s="37">
        <f t="shared" ref="AZ26:AZ59" si="18">+SUM(T26:W26)</f>
        <v>5</v>
      </c>
      <c r="BA26" s="37">
        <f t="shared" ref="BA26:BA59" si="19">+SUM(X26:AC26)</f>
        <v>5</v>
      </c>
      <c r="BB26" s="37">
        <f t="shared" ref="BB26:BB59" si="20">+SUM(AD26:AI26)</f>
        <v>3</v>
      </c>
      <c r="BC26" s="37">
        <f t="shared" ref="BC26:BC59" si="21">+SUM(AJ26:AL26)</f>
        <v>5</v>
      </c>
      <c r="BD26" s="38">
        <f t="shared" ref="BD26:BD59" si="22">+SUM(AM26:AP26)</f>
        <v>7</v>
      </c>
      <c r="BE26" s="37">
        <f t="shared" si="9"/>
        <v>0</v>
      </c>
      <c r="BF26" s="54">
        <f t="shared" si="10"/>
        <v>87</v>
      </c>
    </row>
    <row r="27" spans="1:58" ht="30" x14ac:dyDescent="0.25">
      <c r="A27" s="353"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14"/>
        <v>0</v>
      </c>
      <c r="AW27" s="37">
        <f t="shared" si="15"/>
        <v>0</v>
      </c>
      <c r="AX27" s="37">
        <f t="shared" si="16"/>
        <v>0</v>
      </c>
      <c r="AY27" s="37">
        <f t="shared" si="17"/>
        <v>0</v>
      </c>
      <c r="AZ27" s="37">
        <f t="shared" si="18"/>
        <v>0</v>
      </c>
      <c r="BA27" s="37">
        <f t="shared" si="19"/>
        <v>0</v>
      </c>
      <c r="BB27" s="37">
        <f t="shared" si="20"/>
        <v>0</v>
      </c>
      <c r="BC27" s="37">
        <f t="shared" si="21"/>
        <v>0</v>
      </c>
      <c r="BD27" s="38">
        <f t="shared" si="22"/>
        <v>0</v>
      </c>
      <c r="BE27" s="37">
        <f t="shared" si="9"/>
        <v>0</v>
      </c>
      <c r="BF27" s="54">
        <f t="shared" si="10"/>
        <v>0</v>
      </c>
    </row>
    <row r="28" spans="1:58" ht="45" x14ac:dyDescent="0.25">
      <c r="A28" s="353"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14"/>
        <v>0</v>
      </c>
      <c r="AW28" s="37">
        <f t="shared" si="15"/>
        <v>0</v>
      </c>
      <c r="AX28" s="37">
        <f t="shared" si="16"/>
        <v>0</v>
      </c>
      <c r="AY28" s="37">
        <f t="shared" si="17"/>
        <v>0</v>
      </c>
      <c r="AZ28" s="37">
        <f t="shared" si="18"/>
        <v>0</v>
      </c>
      <c r="BA28" s="37">
        <f t="shared" si="19"/>
        <v>0</v>
      </c>
      <c r="BB28" s="37">
        <f t="shared" si="20"/>
        <v>0</v>
      </c>
      <c r="BC28" s="37">
        <f t="shared" si="21"/>
        <v>0</v>
      </c>
      <c r="BD28" s="38">
        <f t="shared" si="22"/>
        <v>0</v>
      </c>
      <c r="BE28" s="37">
        <f t="shared" ref="BE28:BE59" si="23">SUM(AQ28:AT28)</f>
        <v>0</v>
      </c>
      <c r="BF28" s="54">
        <f t="shared" si="10"/>
        <v>0</v>
      </c>
    </row>
    <row r="29" spans="1:58" ht="30" x14ac:dyDescent="0.25">
      <c r="A29" s="353"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5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14"/>
        <v>0</v>
      </c>
      <c r="AW29" s="37">
        <f t="shared" si="15"/>
        <v>0</v>
      </c>
      <c r="AX29" s="37">
        <f t="shared" si="16"/>
        <v>5</v>
      </c>
      <c r="AY29" s="37">
        <f t="shared" si="17"/>
        <v>0</v>
      </c>
      <c r="AZ29" s="37">
        <f t="shared" si="18"/>
        <v>0</v>
      </c>
      <c r="BA29" s="37">
        <f t="shared" si="19"/>
        <v>0</v>
      </c>
      <c r="BB29" s="37">
        <f t="shared" si="20"/>
        <v>0</v>
      </c>
      <c r="BC29" s="37">
        <f t="shared" si="21"/>
        <v>0</v>
      </c>
      <c r="BD29" s="38">
        <f t="shared" si="22"/>
        <v>0</v>
      </c>
      <c r="BE29" s="37">
        <f t="shared" si="23"/>
        <v>0</v>
      </c>
      <c r="BF29" s="54">
        <f t="shared" ref="BF29" si="24">SUM(AV29:BE29)</f>
        <v>5</v>
      </c>
    </row>
    <row r="30" spans="1:58" ht="45" x14ac:dyDescent="0.25">
      <c r="A30" s="353"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14"/>
        <v>0</v>
      </c>
      <c r="AW30" s="37">
        <f t="shared" si="15"/>
        <v>0</v>
      </c>
      <c r="AX30" s="37">
        <f t="shared" si="16"/>
        <v>0</v>
      </c>
      <c r="AY30" s="37">
        <f t="shared" si="17"/>
        <v>0</v>
      </c>
      <c r="AZ30" s="37">
        <f t="shared" si="18"/>
        <v>0</v>
      </c>
      <c r="BA30" s="37">
        <f t="shared" si="19"/>
        <v>0</v>
      </c>
      <c r="BB30" s="37">
        <f t="shared" si="20"/>
        <v>0</v>
      </c>
      <c r="BC30" s="37">
        <f t="shared" si="21"/>
        <v>0</v>
      </c>
      <c r="BD30" s="38">
        <f t="shared" si="22"/>
        <v>0</v>
      </c>
      <c r="BE30" s="37">
        <f t="shared" si="23"/>
        <v>0</v>
      </c>
      <c r="BF30" s="54">
        <f>SUM(AV30:BE30)</f>
        <v>0</v>
      </c>
    </row>
    <row r="31" spans="1:58" ht="30" x14ac:dyDescent="0.25">
      <c r="A31" s="353"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0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0</v>
      </c>
      <c r="Y31" s="384">
        <v>63</v>
      </c>
      <c r="Z31" s="384">
        <v>0</v>
      </c>
      <c r="AA31" s="384">
        <v>0</v>
      </c>
      <c r="AB31" s="384">
        <v>0</v>
      </c>
      <c r="AC31" s="384">
        <v>0</v>
      </c>
      <c r="AD31" s="384">
        <v>12</v>
      </c>
      <c r="AE31" s="384">
        <v>0</v>
      </c>
      <c r="AF31" s="384">
        <v>0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14"/>
        <v>0</v>
      </c>
      <c r="AW31" s="37">
        <f t="shared" si="15"/>
        <v>0</v>
      </c>
      <c r="AX31" s="37">
        <f t="shared" si="16"/>
        <v>0</v>
      </c>
      <c r="AY31" s="37">
        <f t="shared" si="17"/>
        <v>0</v>
      </c>
      <c r="AZ31" s="37">
        <f t="shared" si="18"/>
        <v>0</v>
      </c>
      <c r="BA31" s="37">
        <f t="shared" si="19"/>
        <v>63</v>
      </c>
      <c r="BB31" s="37">
        <f t="shared" si="20"/>
        <v>12</v>
      </c>
      <c r="BC31" s="37">
        <f t="shared" si="21"/>
        <v>0</v>
      </c>
      <c r="BD31" s="38">
        <f t="shared" si="22"/>
        <v>0</v>
      </c>
      <c r="BE31" s="37">
        <f t="shared" si="23"/>
        <v>0</v>
      </c>
      <c r="BF31" s="54">
        <f>SUM(AV31:BE31)</f>
        <v>75</v>
      </c>
    </row>
    <row r="32" spans="1:58" ht="30" x14ac:dyDescent="0.25">
      <c r="A32" s="353"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0</v>
      </c>
      <c r="R32" s="384">
        <v>0</v>
      </c>
      <c r="S32" s="384">
        <v>0</v>
      </c>
      <c r="T32" s="384">
        <v>0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si="14"/>
        <v>0</v>
      </c>
      <c r="AW32" s="37">
        <f t="shared" si="15"/>
        <v>0</v>
      </c>
      <c r="AX32" s="37">
        <f t="shared" si="16"/>
        <v>0</v>
      </c>
      <c r="AY32" s="37">
        <f t="shared" si="17"/>
        <v>0</v>
      </c>
      <c r="AZ32" s="37">
        <f t="shared" si="18"/>
        <v>0</v>
      </c>
      <c r="BA32" s="37">
        <f t="shared" si="19"/>
        <v>0</v>
      </c>
      <c r="BB32" s="37">
        <f t="shared" si="20"/>
        <v>0</v>
      </c>
      <c r="BC32" s="37">
        <f t="shared" si="21"/>
        <v>0</v>
      </c>
      <c r="BD32" s="38">
        <f t="shared" si="22"/>
        <v>0</v>
      </c>
      <c r="BE32" s="37">
        <f t="shared" si="23"/>
        <v>0</v>
      </c>
      <c r="BF32" s="54">
        <f t="shared" ref="BF32:BF59" si="25">SUM(AV32:BE32)</f>
        <v>0</v>
      </c>
    </row>
    <row r="33" spans="1:58" ht="30" x14ac:dyDescent="0.25">
      <c r="A33" s="353"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4"/>
        <v>0</v>
      </c>
      <c r="AW33" s="37">
        <f t="shared" si="15"/>
        <v>0</v>
      </c>
      <c r="AX33" s="37">
        <f t="shared" si="16"/>
        <v>0</v>
      </c>
      <c r="AY33" s="37">
        <f t="shared" si="17"/>
        <v>0</v>
      </c>
      <c r="AZ33" s="37">
        <f t="shared" si="18"/>
        <v>0</v>
      </c>
      <c r="BA33" s="37">
        <f t="shared" si="19"/>
        <v>0</v>
      </c>
      <c r="BB33" s="37">
        <f t="shared" si="20"/>
        <v>0</v>
      </c>
      <c r="BC33" s="37">
        <f t="shared" si="21"/>
        <v>0</v>
      </c>
      <c r="BD33" s="38">
        <f t="shared" si="22"/>
        <v>0</v>
      </c>
      <c r="BE33" s="37">
        <f t="shared" si="23"/>
        <v>0</v>
      </c>
      <c r="BF33" s="54">
        <f t="shared" si="25"/>
        <v>0</v>
      </c>
    </row>
    <row r="34" spans="1:58" ht="30" x14ac:dyDescent="0.25">
      <c r="A34" s="353"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4"/>
        <v>0</v>
      </c>
      <c r="AW34" s="37">
        <f t="shared" si="15"/>
        <v>0</v>
      </c>
      <c r="AX34" s="37">
        <f t="shared" si="16"/>
        <v>0</v>
      </c>
      <c r="AY34" s="37">
        <f t="shared" si="17"/>
        <v>0</v>
      </c>
      <c r="AZ34" s="37">
        <f t="shared" si="18"/>
        <v>0</v>
      </c>
      <c r="BA34" s="37">
        <f t="shared" si="19"/>
        <v>0</v>
      </c>
      <c r="BB34" s="37">
        <f t="shared" si="20"/>
        <v>0</v>
      </c>
      <c r="BC34" s="37">
        <f t="shared" si="21"/>
        <v>0</v>
      </c>
      <c r="BD34" s="38">
        <f t="shared" si="22"/>
        <v>0</v>
      </c>
      <c r="BE34" s="37">
        <f t="shared" si="23"/>
        <v>0</v>
      </c>
      <c r="BF34" s="54">
        <f t="shared" si="25"/>
        <v>0</v>
      </c>
    </row>
    <row r="35" spans="1:58" ht="30" x14ac:dyDescent="0.25">
      <c r="A35" s="353"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4"/>
        <v>0</v>
      </c>
      <c r="AW35" s="37">
        <f t="shared" si="15"/>
        <v>0</v>
      </c>
      <c r="AX35" s="37">
        <f t="shared" si="16"/>
        <v>0</v>
      </c>
      <c r="AY35" s="37">
        <f t="shared" si="17"/>
        <v>0</v>
      </c>
      <c r="AZ35" s="37">
        <f t="shared" si="18"/>
        <v>0</v>
      </c>
      <c r="BA35" s="37">
        <f t="shared" si="19"/>
        <v>0</v>
      </c>
      <c r="BB35" s="37">
        <f t="shared" si="20"/>
        <v>0</v>
      </c>
      <c r="BC35" s="37">
        <f t="shared" si="21"/>
        <v>0</v>
      </c>
      <c r="BD35" s="38">
        <f t="shared" si="22"/>
        <v>0</v>
      </c>
      <c r="BE35" s="37">
        <f t="shared" si="23"/>
        <v>0</v>
      </c>
      <c r="BF35" s="54">
        <f t="shared" si="25"/>
        <v>0</v>
      </c>
    </row>
    <row r="36" spans="1:58" ht="30" x14ac:dyDescent="0.25">
      <c r="A36" s="353"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0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0</v>
      </c>
      <c r="O36" s="384">
        <v>0</v>
      </c>
      <c r="P36" s="384">
        <v>0</v>
      </c>
      <c r="Q36" s="384">
        <v>0</v>
      </c>
      <c r="R36" s="384">
        <v>0</v>
      </c>
      <c r="S36" s="384">
        <v>0</v>
      </c>
      <c r="T36" s="384">
        <v>0</v>
      </c>
      <c r="U36" s="384">
        <v>0</v>
      </c>
      <c r="V36" s="384">
        <v>0</v>
      </c>
      <c r="W36" s="384">
        <v>0</v>
      </c>
      <c r="X36" s="384">
        <v>0</v>
      </c>
      <c r="Y36" s="384">
        <v>4</v>
      </c>
      <c r="Z36" s="384">
        <v>0</v>
      </c>
      <c r="AA36" s="384">
        <v>0</v>
      </c>
      <c r="AB36" s="384">
        <v>0</v>
      </c>
      <c r="AC36" s="384">
        <v>0</v>
      </c>
      <c r="AD36" s="384">
        <v>0</v>
      </c>
      <c r="AE36" s="384">
        <v>0</v>
      </c>
      <c r="AF36" s="384">
        <v>0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>
        <v>0</v>
      </c>
      <c r="AN36" s="384">
        <v>0</v>
      </c>
      <c r="AO36" s="384">
        <v>0</v>
      </c>
      <c r="AP36" s="384">
        <v>0</v>
      </c>
      <c r="AQ36" s="384">
        <v>0</v>
      </c>
      <c r="AR36" s="384">
        <v>0</v>
      </c>
      <c r="AS36" s="384">
        <v>0</v>
      </c>
      <c r="AT36" s="384">
        <v>0</v>
      </c>
      <c r="AV36" s="37">
        <f t="shared" si="14"/>
        <v>0</v>
      </c>
      <c r="AW36" s="37">
        <f t="shared" si="15"/>
        <v>0</v>
      </c>
      <c r="AX36" s="37">
        <f t="shared" si="16"/>
        <v>0</v>
      </c>
      <c r="AY36" s="37">
        <f t="shared" si="17"/>
        <v>0</v>
      </c>
      <c r="AZ36" s="37">
        <f t="shared" si="18"/>
        <v>0</v>
      </c>
      <c r="BA36" s="37">
        <f t="shared" si="19"/>
        <v>4</v>
      </c>
      <c r="BB36" s="37">
        <f t="shared" si="20"/>
        <v>0</v>
      </c>
      <c r="BC36" s="37">
        <f t="shared" si="21"/>
        <v>0</v>
      </c>
      <c r="BD36" s="38">
        <f t="shared" si="22"/>
        <v>0</v>
      </c>
      <c r="BE36" s="37">
        <f t="shared" si="23"/>
        <v>0</v>
      </c>
      <c r="BF36" s="54">
        <f t="shared" si="25"/>
        <v>4</v>
      </c>
    </row>
    <row r="37" spans="1:58" ht="30" x14ac:dyDescent="0.25">
      <c r="A37" s="353"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0</v>
      </c>
      <c r="H37" s="384">
        <v>0</v>
      </c>
      <c r="I37" s="384">
        <v>0</v>
      </c>
      <c r="J37" s="384">
        <v>0</v>
      </c>
      <c r="K37" s="384">
        <v>0</v>
      </c>
      <c r="L37" s="384">
        <v>0</v>
      </c>
      <c r="M37" s="384">
        <v>0</v>
      </c>
      <c r="N37" s="384">
        <v>0</v>
      </c>
      <c r="O37" s="384">
        <v>0</v>
      </c>
      <c r="P37" s="384">
        <v>0</v>
      </c>
      <c r="Q37" s="384">
        <v>0</v>
      </c>
      <c r="R37" s="384">
        <v>0</v>
      </c>
      <c r="S37" s="384">
        <v>0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0</v>
      </c>
      <c r="AN37" s="384">
        <v>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4"/>
        <v>0</v>
      </c>
      <c r="AW37" s="37">
        <f t="shared" si="15"/>
        <v>0</v>
      </c>
      <c r="AX37" s="37">
        <f t="shared" si="16"/>
        <v>0</v>
      </c>
      <c r="AY37" s="37">
        <f t="shared" si="17"/>
        <v>0</v>
      </c>
      <c r="AZ37" s="37">
        <f t="shared" si="18"/>
        <v>0</v>
      </c>
      <c r="BA37" s="37">
        <f t="shared" si="19"/>
        <v>0</v>
      </c>
      <c r="BB37" s="37">
        <f t="shared" si="20"/>
        <v>0</v>
      </c>
      <c r="BC37" s="37">
        <f t="shared" si="21"/>
        <v>0</v>
      </c>
      <c r="BD37" s="38">
        <f t="shared" si="22"/>
        <v>0</v>
      </c>
      <c r="BE37" s="37">
        <f t="shared" si="23"/>
        <v>0</v>
      </c>
      <c r="BF37" s="54">
        <f t="shared" si="25"/>
        <v>0</v>
      </c>
    </row>
    <row r="38" spans="1:58" ht="30" x14ac:dyDescent="0.25">
      <c r="A38" s="353"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4"/>
        <v>0</v>
      </c>
      <c r="AW38" s="37">
        <f t="shared" si="15"/>
        <v>0</v>
      </c>
      <c r="AX38" s="37">
        <f t="shared" si="16"/>
        <v>0</v>
      </c>
      <c r="AY38" s="37">
        <f t="shared" si="17"/>
        <v>0</v>
      </c>
      <c r="AZ38" s="37">
        <f t="shared" si="18"/>
        <v>0</v>
      </c>
      <c r="BA38" s="37">
        <f t="shared" si="19"/>
        <v>0</v>
      </c>
      <c r="BB38" s="37">
        <f t="shared" si="20"/>
        <v>0</v>
      </c>
      <c r="BC38" s="37">
        <f t="shared" si="21"/>
        <v>0</v>
      </c>
      <c r="BD38" s="38">
        <f t="shared" si="22"/>
        <v>0</v>
      </c>
      <c r="BE38" s="37">
        <f t="shared" si="23"/>
        <v>0</v>
      </c>
      <c r="BF38" s="54">
        <f t="shared" si="25"/>
        <v>0</v>
      </c>
    </row>
    <row r="39" spans="1:58" ht="30" x14ac:dyDescent="0.25">
      <c r="A39" s="353"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4"/>
        <v>0</v>
      </c>
      <c r="AW39" s="37">
        <f t="shared" si="15"/>
        <v>0</v>
      </c>
      <c r="AX39" s="37">
        <f t="shared" si="16"/>
        <v>0</v>
      </c>
      <c r="AY39" s="37">
        <f t="shared" si="17"/>
        <v>0</v>
      </c>
      <c r="AZ39" s="37">
        <f t="shared" si="18"/>
        <v>0</v>
      </c>
      <c r="BA39" s="37">
        <f t="shared" si="19"/>
        <v>0</v>
      </c>
      <c r="BB39" s="37">
        <f t="shared" si="20"/>
        <v>0</v>
      </c>
      <c r="BC39" s="37">
        <f t="shared" si="21"/>
        <v>0</v>
      </c>
      <c r="BD39" s="38">
        <f t="shared" si="22"/>
        <v>0</v>
      </c>
      <c r="BE39" s="37">
        <f t="shared" si="23"/>
        <v>0</v>
      </c>
      <c r="BF39" s="54">
        <f t="shared" si="25"/>
        <v>0</v>
      </c>
    </row>
    <row r="40" spans="1:58" ht="30" x14ac:dyDescent="0.25">
      <c r="A40" s="353"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4"/>
        <v>0</v>
      </c>
      <c r="AW40" s="37">
        <f t="shared" si="15"/>
        <v>0</v>
      </c>
      <c r="AX40" s="37">
        <f t="shared" si="16"/>
        <v>0</v>
      </c>
      <c r="AY40" s="37">
        <f t="shared" si="17"/>
        <v>0</v>
      </c>
      <c r="AZ40" s="37">
        <f t="shared" si="18"/>
        <v>0</v>
      </c>
      <c r="BA40" s="37">
        <f t="shared" si="19"/>
        <v>0</v>
      </c>
      <c r="BB40" s="37">
        <f t="shared" si="20"/>
        <v>0</v>
      </c>
      <c r="BC40" s="37">
        <f t="shared" si="21"/>
        <v>0</v>
      </c>
      <c r="BD40" s="38">
        <f t="shared" si="22"/>
        <v>0</v>
      </c>
      <c r="BE40" s="37">
        <f t="shared" si="23"/>
        <v>0</v>
      </c>
      <c r="BF40" s="54">
        <f t="shared" si="25"/>
        <v>0</v>
      </c>
    </row>
    <row r="41" spans="1:58" ht="30" x14ac:dyDescent="0.25">
      <c r="A41" s="353"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10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0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4"/>
        <v>0</v>
      </c>
      <c r="AW41" s="37">
        <f t="shared" si="15"/>
        <v>0</v>
      </c>
      <c r="AX41" s="37">
        <f t="shared" si="16"/>
        <v>10</v>
      </c>
      <c r="AY41" s="37">
        <f t="shared" si="17"/>
        <v>0</v>
      </c>
      <c r="AZ41" s="37">
        <f t="shared" si="18"/>
        <v>0</v>
      </c>
      <c r="BA41" s="37">
        <f t="shared" si="19"/>
        <v>0</v>
      </c>
      <c r="BB41" s="37">
        <f t="shared" si="20"/>
        <v>0</v>
      </c>
      <c r="BC41" s="37">
        <f t="shared" si="21"/>
        <v>0</v>
      </c>
      <c r="BD41" s="38">
        <f t="shared" si="22"/>
        <v>0</v>
      </c>
      <c r="BE41" s="37">
        <f t="shared" si="23"/>
        <v>0</v>
      </c>
      <c r="BF41" s="54">
        <f t="shared" si="25"/>
        <v>10</v>
      </c>
    </row>
    <row r="42" spans="1:58" ht="30" x14ac:dyDescent="0.25">
      <c r="A42" s="353"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4"/>
        <v>0</v>
      </c>
      <c r="AW42" s="37">
        <f t="shared" si="15"/>
        <v>0</v>
      </c>
      <c r="AX42" s="37">
        <f t="shared" si="16"/>
        <v>0</v>
      </c>
      <c r="AY42" s="37">
        <f t="shared" si="17"/>
        <v>0</v>
      </c>
      <c r="AZ42" s="37">
        <f t="shared" si="18"/>
        <v>0</v>
      </c>
      <c r="BA42" s="37">
        <f t="shared" si="19"/>
        <v>0</v>
      </c>
      <c r="BB42" s="37">
        <f t="shared" si="20"/>
        <v>0</v>
      </c>
      <c r="BC42" s="37">
        <f t="shared" si="21"/>
        <v>0</v>
      </c>
      <c r="BD42" s="38">
        <f t="shared" si="22"/>
        <v>0</v>
      </c>
      <c r="BE42" s="37">
        <f t="shared" si="23"/>
        <v>0</v>
      </c>
      <c r="BF42" s="54">
        <f t="shared" si="25"/>
        <v>0</v>
      </c>
    </row>
    <row r="43" spans="1:58" ht="30" x14ac:dyDescent="0.25">
      <c r="A43" s="353"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4"/>
        <v>0</v>
      </c>
      <c r="AW43" s="37">
        <f t="shared" si="15"/>
        <v>0</v>
      </c>
      <c r="AX43" s="37">
        <f t="shared" si="16"/>
        <v>0</v>
      </c>
      <c r="AY43" s="37">
        <f t="shared" si="17"/>
        <v>0</v>
      </c>
      <c r="AZ43" s="37">
        <f t="shared" si="18"/>
        <v>0</v>
      </c>
      <c r="BA43" s="37">
        <f t="shared" si="19"/>
        <v>0</v>
      </c>
      <c r="BB43" s="37">
        <f t="shared" si="20"/>
        <v>0</v>
      </c>
      <c r="BC43" s="37">
        <f t="shared" si="21"/>
        <v>0</v>
      </c>
      <c r="BD43" s="38">
        <f t="shared" si="22"/>
        <v>0</v>
      </c>
      <c r="BE43" s="37">
        <f t="shared" si="23"/>
        <v>0</v>
      </c>
      <c r="BF43" s="54">
        <f t="shared" si="25"/>
        <v>0</v>
      </c>
    </row>
    <row r="44" spans="1:58" ht="30" x14ac:dyDescent="0.25">
      <c r="A44" s="353"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4"/>
        <v>0</v>
      </c>
      <c r="AW44" s="37">
        <f t="shared" si="15"/>
        <v>0</v>
      </c>
      <c r="AX44" s="37">
        <f t="shared" si="16"/>
        <v>0</v>
      </c>
      <c r="AY44" s="37">
        <f t="shared" si="17"/>
        <v>0</v>
      </c>
      <c r="AZ44" s="37">
        <f t="shared" si="18"/>
        <v>0</v>
      </c>
      <c r="BA44" s="37">
        <f t="shared" si="19"/>
        <v>0</v>
      </c>
      <c r="BB44" s="37">
        <f t="shared" si="20"/>
        <v>0</v>
      </c>
      <c r="BC44" s="37">
        <f t="shared" si="21"/>
        <v>0</v>
      </c>
      <c r="BD44" s="38">
        <f t="shared" si="22"/>
        <v>0</v>
      </c>
      <c r="BE44" s="37">
        <f t="shared" si="23"/>
        <v>0</v>
      </c>
      <c r="BF44" s="54">
        <f t="shared" si="25"/>
        <v>0</v>
      </c>
    </row>
    <row r="45" spans="1:58" ht="30" x14ac:dyDescent="0.25">
      <c r="A45" s="353"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4"/>
        <v>0</v>
      </c>
      <c r="AW45" s="37">
        <f t="shared" si="15"/>
        <v>0</v>
      </c>
      <c r="AX45" s="37">
        <f t="shared" si="16"/>
        <v>0</v>
      </c>
      <c r="AY45" s="37">
        <f t="shared" si="17"/>
        <v>0</v>
      </c>
      <c r="AZ45" s="37">
        <f t="shared" si="18"/>
        <v>0</v>
      </c>
      <c r="BA45" s="37">
        <f t="shared" si="19"/>
        <v>0</v>
      </c>
      <c r="BB45" s="37">
        <f t="shared" si="20"/>
        <v>0</v>
      </c>
      <c r="BC45" s="37">
        <f t="shared" si="21"/>
        <v>0</v>
      </c>
      <c r="BD45" s="38">
        <f t="shared" si="22"/>
        <v>0</v>
      </c>
      <c r="BE45" s="37">
        <f t="shared" si="23"/>
        <v>0</v>
      </c>
      <c r="BF45" s="54">
        <f t="shared" si="25"/>
        <v>0</v>
      </c>
    </row>
    <row r="46" spans="1:58" ht="30" x14ac:dyDescent="0.25">
      <c r="A46" s="353"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4"/>
        <v>0</v>
      </c>
      <c r="AW46" s="37">
        <f t="shared" si="15"/>
        <v>0</v>
      </c>
      <c r="AX46" s="37">
        <f t="shared" si="16"/>
        <v>0</v>
      </c>
      <c r="AY46" s="37">
        <f t="shared" si="17"/>
        <v>0</v>
      </c>
      <c r="AZ46" s="37">
        <f t="shared" si="18"/>
        <v>0</v>
      </c>
      <c r="BA46" s="37">
        <f t="shared" si="19"/>
        <v>0</v>
      </c>
      <c r="BB46" s="37">
        <f t="shared" si="20"/>
        <v>0</v>
      </c>
      <c r="BC46" s="37">
        <f t="shared" si="21"/>
        <v>0</v>
      </c>
      <c r="BD46" s="38">
        <f t="shared" si="22"/>
        <v>0</v>
      </c>
      <c r="BE46" s="37">
        <f t="shared" si="23"/>
        <v>0</v>
      </c>
      <c r="BF46" s="54">
        <f t="shared" si="25"/>
        <v>0</v>
      </c>
    </row>
    <row r="47" spans="1:58" ht="30" x14ac:dyDescent="0.25">
      <c r="A47" s="353"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4</v>
      </c>
      <c r="N47" s="384">
        <v>10</v>
      </c>
      <c r="O47" s="384">
        <v>0</v>
      </c>
      <c r="P47" s="384">
        <v>0</v>
      </c>
      <c r="Q47" s="384">
        <v>21</v>
      </c>
      <c r="R47" s="384">
        <v>0</v>
      </c>
      <c r="S47" s="384">
        <v>0</v>
      </c>
      <c r="T47" s="384">
        <v>0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0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4"/>
        <v>0</v>
      </c>
      <c r="AW47" s="37">
        <f t="shared" si="15"/>
        <v>0</v>
      </c>
      <c r="AX47" s="37">
        <f t="shared" si="16"/>
        <v>14</v>
      </c>
      <c r="AY47" s="37">
        <f t="shared" si="17"/>
        <v>21</v>
      </c>
      <c r="AZ47" s="37">
        <f t="shared" si="18"/>
        <v>0</v>
      </c>
      <c r="BA47" s="37">
        <f t="shared" si="19"/>
        <v>0</v>
      </c>
      <c r="BB47" s="37">
        <f t="shared" si="20"/>
        <v>0</v>
      </c>
      <c r="BC47" s="37">
        <f t="shared" si="21"/>
        <v>0</v>
      </c>
      <c r="BD47" s="38">
        <f t="shared" si="22"/>
        <v>0</v>
      </c>
      <c r="BE47" s="37">
        <f t="shared" si="23"/>
        <v>0</v>
      </c>
      <c r="BF47" s="54">
        <f t="shared" si="25"/>
        <v>35</v>
      </c>
    </row>
    <row r="48" spans="1:58" ht="30" x14ac:dyDescent="0.25">
      <c r="A48" s="353"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3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4"/>
        <v>0</v>
      </c>
      <c r="AW48" s="37">
        <f t="shared" si="15"/>
        <v>0</v>
      </c>
      <c r="AX48" s="37">
        <f t="shared" si="16"/>
        <v>0</v>
      </c>
      <c r="AY48" s="37">
        <f t="shared" si="17"/>
        <v>0</v>
      </c>
      <c r="AZ48" s="37">
        <f t="shared" si="18"/>
        <v>0</v>
      </c>
      <c r="BA48" s="37">
        <f t="shared" si="19"/>
        <v>0</v>
      </c>
      <c r="BB48" s="37">
        <f t="shared" si="20"/>
        <v>0</v>
      </c>
      <c r="BC48" s="37">
        <f t="shared" si="21"/>
        <v>0</v>
      </c>
      <c r="BD48" s="38">
        <f t="shared" si="22"/>
        <v>3</v>
      </c>
      <c r="BE48" s="37">
        <f t="shared" si="23"/>
        <v>0</v>
      </c>
      <c r="BF48" s="54">
        <f t="shared" si="25"/>
        <v>3</v>
      </c>
    </row>
    <row r="49" spans="1:58" x14ac:dyDescent="0.25">
      <c r="A49" s="353"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4"/>
        <v>0</v>
      </c>
      <c r="AW49" s="37">
        <f t="shared" si="15"/>
        <v>0</v>
      </c>
      <c r="AX49" s="37">
        <f t="shared" si="16"/>
        <v>0</v>
      </c>
      <c r="AY49" s="37">
        <f t="shared" si="17"/>
        <v>0</v>
      </c>
      <c r="AZ49" s="37">
        <f t="shared" si="18"/>
        <v>0</v>
      </c>
      <c r="BA49" s="37">
        <f t="shared" si="19"/>
        <v>0</v>
      </c>
      <c r="BB49" s="37">
        <f t="shared" si="20"/>
        <v>0</v>
      </c>
      <c r="BC49" s="37">
        <f t="shared" si="21"/>
        <v>0</v>
      </c>
      <c r="BD49" s="38">
        <f t="shared" si="22"/>
        <v>0</v>
      </c>
      <c r="BE49" s="37">
        <f t="shared" si="23"/>
        <v>0</v>
      </c>
      <c r="BF49" s="54">
        <f t="shared" si="25"/>
        <v>0</v>
      </c>
    </row>
    <row r="50" spans="1:58" x14ac:dyDescent="0.25">
      <c r="A50" s="353"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4"/>
        <v>0</v>
      </c>
      <c r="AW50" s="37">
        <f t="shared" si="15"/>
        <v>0</v>
      </c>
      <c r="AX50" s="37">
        <f t="shared" si="16"/>
        <v>0</v>
      </c>
      <c r="AY50" s="37">
        <f t="shared" si="17"/>
        <v>0</v>
      </c>
      <c r="AZ50" s="37">
        <f t="shared" si="18"/>
        <v>0</v>
      </c>
      <c r="BA50" s="37">
        <f t="shared" si="19"/>
        <v>0</v>
      </c>
      <c r="BB50" s="37">
        <f t="shared" si="20"/>
        <v>0</v>
      </c>
      <c r="BC50" s="37">
        <f t="shared" si="21"/>
        <v>0</v>
      </c>
      <c r="BD50" s="38">
        <f t="shared" si="22"/>
        <v>0</v>
      </c>
      <c r="BE50" s="37">
        <f t="shared" si="23"/>
        <v>0</v>
      </c>
      <c r="BF50" s="54">
        <f t="shared" si="25"/>
        <v>0</v>
      </c>
    </row>
    <row r="51" spans="1:58" ht="30" x14ac:dyDescent="0.25">
      <c r="A51" s="353"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4"/>
        <v>0</v>
      </c>
      <c r="AW51" s="37">
        <f t="shared" si="15"/>
        <v>0</v>
      </c>
      <c r="AX51" s="37">
        <f t="shared" si="16"/>
        <v>0</v>
      </c>
      <c r="AY51" s="37">
        <f t="shared" si="17"/>
        <v>0</v>
      </c>
      <c r="AZ51" s="37">
        <f t="shared" si="18"/>
        <v>0</v>
      </c>
      <c r="BA51" s="37">
        <f t="shared" si="19"/>
        <v>0</v>
      </c>
      <c r="BB51" s="37">
        <f t="shared" si="20"/>
        <v>0</v>
      </c>
      <c r="BC51" s="37">
        <f t="shared" si="21"/>
        <v>0</v>
      </c>
      <c r="BD51" s="38">
        <f t="shared" si="22"/>
        <v>0</v>
      </c>
      <c r="BE51" s="37">
        <f t="shared" si="23"/>
        <v>0</v>
      </c>
      <c r="BF51" s="54">
        <f t="shared" si="25"/>
        <v>0</v>
      </c>
    </row>
    <row r="52" spans="1:58" x14ac:dyDescent="0.25">
      <c r="A52" s="353">
        <v>49</v>
      </c>
      <c r="B52" s="373" t="str">
        <f>METAS!B50</f>
        <v>PORCENTAJE DE ATENCION DE PERSONAS MORDIDAS</v>
      </c>
      <c r="C52" s="374" t="s">
        <v>225</v>
      </c>
      <c r="D52" s="375">
        <v>0</v>
      </c>
      <c r="E52" s="375">
        <v>0</v>
      </c>
      <c r="F52" s="375">
        <v>0</v>
      </c>
      <c r="G52" s="375">
        <v>25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0</v>
      </c>
      <c r="Q52" s="375">
        <v>1</v>
      </c>
      <c r="R52" s="375">
        <v>0</v>
      </c>
      <c r="S52" s="375">
        <v>0</v>
      </c>
      <c r="T52" s="375">
        <v>0</v>
      </c>
      <c r="U52" s="375">
        <v>0</v>
      </c>
      <c r="V52" s="375">
        <v>0</v>
      </c>
      <c r="W52" s="375">
        <v>0</v>
      </c>
      <c r="X52" s="375">
        <v>3</v>
      </c>
      <c r="Y52" s="375">
        <v>7</v>
      </c>
      <c r="Z52" s="375">
        <v>0</v>
      </c>
      <c r="AA52" s="375">
        <v>0</v>
      </c>
      <c r="AB52" s="375">
        <v>0</v>
      </c>
      <c r="AC52" s="375">
        <v>0</v>
      </c>
      <c r="AD52" s="375">
        <v>2</v>
      </c>
      <c r="AE52" s="375">
        <v>1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1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6">SUM(D52)</f>
        <v>0</v>
      </c>
      <c r="AW52" s="37">
        <f t="shared" ref="AW52:AW59" si="27">+E52</f>
        <v>0</v>
      </c>
      <c r="AX52" s="37">
        <f t="shared" si="16"/>
        <v>25</v>
      </c>
      <c r="AY52" s="37">
        <f t="shared" si="17"/>
        <v>1</v>
      </c>
      <c r="AZ52" s="37">
        <f t="shared" si="18"/>
        <v>0</v>
      </c>
      <c r="BA52" s="37">
        <f t="shared" si="19"/>
        <v>10</v>
      </c>
      <c r="BB52" s="37">
        <f t="shared" si="20"/>
        <v>3</v>
      </c>
      <c r="BC52" s="37">
        <f t="shared" si="21"/>
        <v>1</v>
      </c>
      <c r="BD52" s="38">
        <f t="shared" si="22"/>
        <v>1</v>
      </c>
      <c r="BE52" s="37">
        <f t="shared" si="23"/>
        <v>0</v>
      </c>
      <c r="BF52" s="54">
        <f t="shared" si="25"/>
        <v>41</v>
      </c>
    </row>
    <row r="53" spans="1:58" x14ac:dyDescent="0.25">
      <c r="A53" s="353">
        <v>50</v>
      </c>
      <c r="B53" s="373" t="str">
        <f>METAS!B51</f>
        <v xml:space="preserve">PORCENTAJE DE PERSONAS MORDIDAS QUE INICIAN TRATAMIENTO CON VACUNA ANTIRRABICA </v>
      </c>
      <c r="C53" s="374" t="s">
        <v>225</v>
      </c>
      <c r="D53" s="375">
        <v>0</v>
      </c>
      <c r="E53" s="375">
        <v>0</v>
      </c>
      <c r="F53" s="375">
        <v>0</v>
      </c>
      <c r="G53" s="375">
        <v>14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1</v>
      </c>
      <c r="Z53" s="375">
        <v>0</v>
      </c>
      <c r="AA53" s="375">
        <v>0</v>
      </c>
      <c r="AB53" s="375">
        <v>0</v>
      </c>
      <c r="AC53" s="375">
        <v>0</v>
      </c>
      <c r="AD53" s="375">
        <v>2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6"/>
        <v>0</v>
      </c>
      <c r="AW53" s="37">
        <f t="shared" si="27"/>
        <v>0</v>
      </c>
      <c r="AX53" s="37">
        <f t="shared" si="16"/>
        <v>14</v>
      </c>
      <c r="AY53" s="37">
        <f t="shared" si="17"/>
        <v>0</v>
      </c>
      <c r="AZ53" s="37">
        <f t="shared" si="18"/>
        <v>0</v>
      </c>
      <c r="BA53" s="37">
        <f t="shared" si="19"/>
        <v>1</v>
      </c>
      <c r="BB53" s="37">
        <f t="shared" si="20"/>
        <v>2</v>
      </c>
      <c r="BC53" s="37">
        <f t="shared" si="21"/>
        <v>0</v>
      </c>
      <c r="BD53" s="38">
        <f t="shared" si="22"/>
        <v>0</v>
      </c>
      <c r="BE53" s="37">
        <f t="shared" si="23"/>
        <v>0</v>
      </c>
      <c r="BF53" s="54">
        <f t="shared" si="25"/>
        <v>17</v>
      </c>
    </row>
    <row r="54" spans="1:58" x14ac:dyDescent="0.25">
      <c r="A54" s="353">
        <v>51</v>
      </c>
      <c r="B54" s="373" t="str">
        <f>METAS!B52</f>
        <v xml:space="preserve">PORCENTAJE DE PERSONAS MORDIDAS CONTROLADAS CON VACUNA ANTIRRABICA </v>
      </c>
      <c r="C54" s="374" t="s">
        <v>225</v>
      </c>
      <c r="D54" s="375">
        <v>0</v>
      </c>
      <c r="E54" s="375">
        <v>0</v>
      </c>
      <c r="F54" s="375">
        <v>0</v>
      </c>
      <c r="G54" s="375">
        <v>5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6"/>
        <v>0</v>
      </c>
      <c r="AW54" s="37">
        <f t="shared" si="27"/>
        <v>0</v>
      </c>
      <c r="AX54" s="37">
        <f t="shared" si="16"/>
        <v>5</v>
      </c>
      <c r="AY54" s="37">
        <f t="shared" si="17"/>
        <v>0</v>
      </c>
      <c r="AZ54" s="37">
        <f t="shared" si="18"/>
        <v>0</v>
      </c>
      <c r="BA54" s="37">
        <f t="shared" si="19"/>
        <v>0</v>
      </c>
      <c r="BB54" s="37">
        <f t="shared" si="20"/>
        <v>0</v>
      </c>
      <c r="BC54" s="37">
        <f t="shared" si="21"/>
        <v>0</v>
      </c>
      <c r="BD54" s="38">
        <f t="shared" si="22"/>
        <v>0</v>
      </c>
      <c r="BE54" s="37">
        <f t="shared" si="23"/>
        <v>0</v>
      </c>
      <c r="BF54" s="54">
        <f t="shared" si="25"/>
        <v>5</v>
      </c>
    </row>
    <row r="55" spans="1:58" x14ac:dyDescent="0.25">
      <c r="A55" s="353">
        <v>52</v>
      </c>
      <c r="B55" s="373" t="str">
        <f>METAS!B53</f>
        <v>PORCENTAJES DE PERSONAS MORDIDAS EN LA QUE SE SUSPENDE LA VACUNACION ANTIRRABICA</v>
      </c>
      <c r="C55" s="374" t="s">
        <v>225</v>
      </c>
      <c r="D55" s="375">
        <v>0</v>
      </c>
      <c r="E55" s="375">
        <v>0</v>
      </c>
      <c r="F55" s="375">
        <v>0</v>
      </c>
      <c r="G55" s="375">
        <v>8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6"/>
        <v>0</v>
      </c>
      <c r="AW55" s="37">
        <f t="shared" si="27"/>
        <v>0</v>
      </c>
      <c r="AX55" s="37">
        <f t="shared" si="16"/>
        <v>8</v>
      </c>
      <c r="AY55" s="37">
        <f t="shared" si="17"/>
        <v>0</v>
      </c>
      <c r="AZ55" s="37">
        <f t="shared" si="18"/>
        <v>0</v>
      </c>
      <c r="BA55" s="37">
        <f t="shared" si="19"/>
        <v>0</v>
      </c>
      <c r="BB55" s="37">
        <f t="shared" si="20"/>
        <v>0</v>
      </c>
      <c r="BC55" s="37">
        <f t="shared" si="21"/>
        <v>0</v>
      </c>
      <c r="BD55" s="38">
        <f t="shared" si="22"/>
        <v>0</v>
      </c>
      <c r="BE55" s="37">
        <f t="shared" si="23"/>
        <v>0</v>
      </c>
      <c r="BF55" s="54">
        <f t="shared" si="25"/>
        <v>8</v>
      </c>
    </row>
    <row r="56" spans="1:58" x14ac:dyDescent="0.25">
      <c r="A56" s="353">
        <v>53</v>
      </c>
      <c r="B56" s="373" t="str">
        <f>METAS!B54</f>
        <v>PORCENTAJE DE MUESTRAS CANINAS REMITIDAS AL LABORATORIO</v>
      </c>
      <c r="C56" s="374" t="s">
        <v>225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6"/>
        <v>0</v>
      </c>
      <c r="AW56" s="37">
        <f t="shared" si="27"/>
        <v>0</v>
      </c>
      <c r="AX56" s="37">
        <f t="shared" si="16"/>
        <v>0</v>
      </c>
      <c r="AY56" s="37">
        <f t="shared" si="17"/>
        <v>0</v>
      </c>
      <c r="AZ56" s="37">
        <f t="shared" si="18"/>
        <v>0</v>
      </c>
      <c r="BA56" s="37">
        <f t="shared" si="19"/>
        <v>0</v>
      </c>
      <c r="BB56" s="37">
        <f t="shared" si="20"/>
        <v>0</v>
      </c>
      <c r="BC56" s="37">
        <f t="shared" si="21"/>
        <v>0</v>
      </c>
      <c r="BD56" s="38">
        <f t="shared" si="22"/>
        <v>0</v>
      </c>
      <c r="BE56" s="37">
        <f t="shared" si="23"/>
        <v>0</v>
      </c>
      <c r="BF56" s="54">
        <f t="shared" si="25"/>
        <v>0</v>
      </c>
    </row>
    <row r="57" spans="1:58" x14ac:dyDescent="0.25">
      <c r="A57" s="353">
        <v>54</v>
      </c>
      <c r="B57" s="373" t="str">
        <f>METAS!B55</f>
        <v>PORCENTAJE DE CANES VACUNADOS</v>
      </c>
      <c r="C57" s="374" t="s">
        <v>225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6"/>
        <v>0</v>
      </c>
      <c r="AW57" s="37">
        <f t="shared" si="27"/>
        <v>0</v>
      </c>
      <c r="AX57" s="37">
        <f t="shared" si="16"/>
        <v>0</v>
      </c>
      <c r="AY57" s="37">
        <f t="shared" si="17"/>
        <v>0</v>
      </c>
      <c r="AZ57" s="37">
        <f t="shared" si="18"/>
        <v>0</v>
      </c>
      <c r="BA57" s="37">
        <f t="shared" si="19"/>
        <v>0</v>
      </c>
      <c r="BB57" s="37">
        <f t="shared" si="20"/>
        <v>0</v>
      </c>
      <c r="BC57" s="37">
        <f t="shared" si="21"/>
        <v>0</v>
      </c>
      <c r="BD57" s="38">
        <f t="shared" si="22"/>
        <v>0</v>
      </c>
      <c r="BE57" s="37">
        <f t="shared" si="23"/>
        <v>0</v>
      </c>
      <c r="BF57" s="54">
        <f t="shared" si="25"/>
        <v>0</v>
      </c>
    </row>
    <row r="58" spans="1:58" x14ac:dyDescent="0.25">
      <c r="A58" s="353">
        <v>55</v>
      </c>
      <c r="B58" s="373" t="str">
        <f>METAS!B56</f>
        <v>PORCENTAJE DE MUESTRAS DE MURCIELAGOS HEMATOFAGOS REMITIDAS AL LABORATORIO</v>
      </c>
      <c r="C58" s="374" t="s">
        <v>225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6"/>
        <v>0</v>
      </c>
      <c r="AW58" s="37">
        <f t="shared" si="27"/>
        <v>0</v>
      </c>
      <c r="AX58" s="37">
        <f t="shared" si="16"/>
        <v>0</v>
      </c>
      <c r="AY58" s="37">
        <f t="shared" si="17"/>
        <v>0</v>
      </c>
      <c r="AZ58" s="37">
        <f t="shared" si="18"/>
        <v>0</v>
      </c>
      <c r="BA58" s="37">
        <f t="shared" si="19"/>
        <v>0</v>
      </c>
      <c r="BB58" s="37">
        <f t="shared" si="20"/>
        <v>0</v>
      </c>
      <c r="BC58" s="37">
        <f t="shared" si="21"/>
        <v>0</v>
      </c>
      <c r="BD58" s="38">
        <f t="shared" si="22"/>
        <v>0</v>
      </c>
      <c r="BE58" s="37">
        <f t="shared" si="23"/>
        <v>0</v>
      </c>
      <c r="BF58" s="54">
        <f t="shared" si="25"/>
        <v>0</v>
      </c>
    </row>
    <row r="59" spans="1:58" x14ac:dyDescent="0.25">
      <c r="A59" s="353">
        <v>56</v>
      </c>
      <c r="B59" s="373" t="str">
        <f>METAS!B57</f>
        <v>PORCENTAJE DE ANIMAL MORDEDOR CONTROLADO</v>
      </c>
      <c r="C59" s="374" t="s">
        <v>225</v>
      </c>
      <c r="D59" s="375">
        <v>0</v>
      </c>
      <c r="E59" s="375">
        <v>0</v>
      </c>
      <c r="F59" s="375">
        <v>0</v>
      </c>
      <c r="G59" s="375">
        <v>8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1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3</v>
      </c>
      <c r="Y59" s="375">
        <v>4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1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6"/>
        <v>0</v>
      </c>
      <c r="AW59" s="37">
        <f t="shared" si="27"/>
        <v>0</v>
      </c>
      <c r="AX59" s="37">
        <f t="shared" si="16"/>
        <v>8</v>
      </c>
      <c r="AY59" s="37">
        <f t="shared" si="17"/>
        <v>1</v>
      </c>
      <c r="AZ59" s="37">
        <f t="shared" si="18"/>
        <v>0</v>
      </c>
      <c r="BA59" s="37">
        <f t="shared" si="19"/>
        <v>7</v>
      </c>
      <c r="BB59" s="37">
        <f t="shared" si="20"/>
        <v>1</v>
      </c>
      <c r="BC59" s="37">
        <f t="shared" si="21"/>
        <v>0</v>
      </c>
      <c r="BD59" s="38">
        <f t="shared" si="22"/>
        <v>0</v>
      </c>
      <c r="BE59" s="37">
        <f t="shared" si="23"/>
        <v>0</v>
      </c>
      <c r="BF59" s="54">
        <f t="shared" si="25"/>
        <v>17</v>
      </c>
    </row>
    <row r="60" spans="1:58" x14ac:dyDescent="0.25">
      <c r="A60" s="353">
        <v>57</v>
      </c>
      <c r="B60" s="373" t="str">
        <f>METAS!B58</f>
        <v>PORCENTAJE DE CASOS DE RABIA CANINA</v>
      </c>
      <c r="C60" s="374" t="s">
        <v>225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28">SUM(D60)</f>
        <v>0</v>
      </c>
      <c r="AW60" s="37">
        <f t="shared" ref="AW60" si="29">+E60</f>
        <v>0</v>
      </c>
      <c r="AX60" s="37">
        <f t="shared" ref="AX60" si="30">+SUM(G60:P60)</f>
        <v>0</v>
      </c>
      <c r="AY60" s="37">
        <f t="shared" ref="AY60" si="31">+SUM(Q60:S60)</f>
        <v>0</v>
      </c>
      <c r="AZ60" s="37">
        <f t="shared" ref="AZ60" si="32">+SUM(T60:W60)</f>
        <v>0</v>
      </c>
      <c r="BA60" s="37">
        <f t="shared" ref="BA60" si="33">+SUM(X60:AC60)</f>
        <v>0</v>
      </c>
      <c r="BB60" s="37">
        <f t="shared" ref="BB60" si="34">+SUM(AD60:AI60)</f>
        <v>0</v>
      </c>
      <c r="BC60" s="37">
        <f t="shared" ref="BC60" si="35">+SUM(AJ60:AL60)</f>
        <v>0</v>
      </c>
      <c r="BD60" s="38">
        <f t="shared" ref="BD60" si="36">+SUM(AM60:AP60)</f>
        <v>0</v>
      </c>
      <c r="BE60" s="37">
        <f t="shared" ref="BE60" si="37">SUM(AQ60:AT60)</f>
        <v>0</v>
      </c>
      <c r="BF60" s="54">
        <f t="shared" ref="BF60" si="38">SUM(AV60:BE60)</f>
        <v>0</v>
      </c>
    </row>
  </sheetData>
  <sheetProtection selectLockedCells="1"/>
  <conditionalFormatting sqref="A3:AT3">
    <cfRule type="expression" dxfId="1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27"/>
  <sheetViews>
    <sheetView showGridLines="0" zoomScale="80" zoomScaleNormal="80" zoomScaleSheetLayoutView="85" workbookViewId="0">
      <selection activeCell="I103" sqref="I103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2024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METAS!B9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512</v>
      </c>
      <c r="C6" s="287"/>
      <c r="D6" s="271" t="s">
        <v>511</v>
      </c>
      <c r="E6" s="271"/>
      <c r="F6" s="272" t="s">
        <v>1</v>
      </c>
      <c r="G6" s="273" t="s">
        <v>10</v>
      </c>
      <c r="H6" s="73" t="str">
        <f>"DEFICIENTE &lt;  "&amp;$B$3</f>
        <v>DEFICIENTE &lt;  3</v>
      </c>
      <c r="I6" s="73" t="str">
        <f>"PROCESO &gt;= "&amp;$B$3&amp;"  -  &lt; "&amp;$C$3</f>
        <v>PROCESO &gt;= 3  -  &lt; 5</v>
      </c>
      <c r="J6" s="73" t="str">
        <f>"OPTIMO &gt; = "&amp;$C$3</f>
        <v>OPTIMO &gt; = 5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47121</v>
      </c>
      <c r="C7" s="75"/>
      <c r="D7" s="75">
        <f>SUM(D8:D16)</f>
        <v>3198</v>
      </c>
      <c r="E7" s="75"/>
      <c r="F7" s="75">
        <v>5</v>
      </c>
      <c r="G7" s="76">
        <f>IFERROR(ROUND(D7*100/B7,1),0)</f>
        <v>6.8</v>
      </c>
      <c r="H7" s="77" t="str">
        <f>IFERROR(ROUND(IF(G7&lt;$B$3,G7,""),1),"")</f>
        <v/>
      </c>
      <c r="I7" s="77" t="str">
        <f>IFERROR(ROUND(IF(AND(G7&gt;=$B$3,G7&lt;$C$3),G7,""),1),"")</f>
        <v/>
      </c>
      <c r="J7" s="75">
        <f>IFERROR(ROUND(IF(G7&gt;=$C$3,G7,""),1),"")</f>
        <v>6.8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DICIEMBRE 2024</v>
      </c>
      <c r="W7" s="60"/>
    </row>
    <row r="8" spans="1:23" x14ac:dyDescent="0.25">
      <c r="A8" s="79" t="str">
        <f>Config!$B$16</f>
        <v>HOSP</v>
      </c>
      <c r="B8" s="80">
        <f>ACUMULADO!$AV$9</f>
        <v>7043</v>
      </c>
      <c r="C8" s="80"/>
      <c r="D8" s="80">
        <f>ACUMULADO!$AV$10</f>
        <v>632</v>
      </c>
      <c r="E8" s="80"/>
      <c r="F8" s="98">
        <v>5</v>
      </c>
      <c r="G8" s="82">
        <f>IFERROR(ROUND(D8*100/B8,1),0)</f>
        <v>9</v>
      </c>
      <c r="H8" s="83" t="str">
        <f t="shared" ref="H8:H16" si="0">IFERROR(ROUND(IF(G8&lt;$B$3,G8,""),1),"")</f>
        <v/>
      </c>
      <c r="I8" s="83" t="str">
        <f t="shared" ref="I8:I16" si="1">IFERROR(ROUND(IF(AND(G8&gt;=$B$3,G8&lt;$C$3),G8,""),1),"")</f>
        <v/>
      </c>
      <c r="J8" s="84">
        <f t="shared" ref="J8:J16" si="2">IFERROR(ROUND(IF(G8&gt;=$C$3,G8,""),1),"")</f>
        <v>9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ACUMULADO!$AX$9</f>
        <v>16834</v>
      </c>
      <c r="C9" s="61"/>
      <c r="D9" s="80">
        <f>ACUMULADO!$AX$10</f>
        <v>278</v>
      </c>
      <c r="E9" s="61"/>
      <c r="F9" s="98">
        <v>5</v>
      </c>
      <c r="G9" s="86">
        <f>IFERROR(ROUND(D9*100/B9,1),0)</f>
        <v>1.7</v>
      </c>
      <c r="H9" s="83">
        <f t="shared" si="0"/>
        <v>1.7</v>
      </c>
      <c r="I9" s="83" t="str">
        <f t="shared" si="1"/>
        <v/>
      </c>
      <c r="J9" s="84" t="str">
        <f t="shared" si="2"/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ACUMULADO!$AY$9</f>
        <v>2788</v>
      </c>
      <c r="C10" s="61"/>
      <c r="D10" s="80">
        <f>ACUMULADO!$AY$10</f>
        <v>317</v>
      </c>
      <c r="E10" s="61"/>
      <c r="F10" s="98">
        <v>5</v>
      </c>
      <c r="G10" s="86">
        <f>IFERROR(ROUND(D10*100/B10,1),0)</f>
        <v>11.4</v>
      </c>
      <c r="H10" s="83" t="str">
        <f t="shared" si="0"/>
        <v/>
      </c>
      <c r="I10" s="83" t="str">
        <f t="shared" si="1"/>
        <v/>
      </c>
      <c r="J10" s="84">
        <f t="shared" si="2"/>
        <v>11.4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ACUMULADO!$AZ$9</f>
        <v>2283</v>
      </c>
      <c r="C11" s="61"/>
      <c r="D11" s="80">
        <f>ACUMULADO!$AZ$10</f>
        <v>242</v>
      </c>
      <c r="E11" s="61"/>
      <c r="F11" s="98">
        <v>5</v>
      </c>
      <c r="G11" s="86">
        <f>IFERROR(ROUND(D11*100/B11,1),0)</f>
        <v>10.6</v>
      </c>
      <c r="H11" s="83" t="str">
        <f t="shared" si="0"/>
        <v/>
      </c>
      <c r="I11" s="83" t="str">
        <f t="shared" si="1"/>
        <v/>
      </c>
      <c r="J11" s="84">
        <f t="shared" si="2"/>
        <v>10.6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ACUMULADO!$BA$9</f>
        <v>7966</v>
      </c>
      <c r="C12" s="61"/>
      <c r="D12" s="80">
        <f>ACUMULADO!$BA$10</f>
        <v>1050</v>
      </c>
      <c r="E12" s="61"/>
      <c r="F12" s="98">
        <v>5</v>
      </c>
      <c r="G12" s="86">
        <f t="shared" ref="G12:G16" si="3">IFERROR(ROUND(D12*100/B12,1),0)</f>
        <v>13.2</v>
      </c>
      <c r="H12" s="83" t="str">
        <f t="shared" si="0"/>
        <v/>
      </c>
      <c r="I12" s="83" t="str">
        <f t="shared" si="1"/>
        <v/>
      </c>
      <c r="J12" s="84">
        <f t="shared" si="2"/>
        <v>13.2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ACUMULADO!$BB$9</f>
        <v>3423</v>
      </c>
      <c r="C13" s="61"/>
      <c r="D13" s="80">
        <f>ACUMULADO!$BB$10</f>
        <v>298</v>
      </c>
      <c r="E13" s="61"/>
      <c r="F13" s="98">
        <v>5</v>
      </c>
      <c r="G13" s="86">
        <f t="shared" si="3"/>
        <v>8.6999999999999993</v>
      </c>
      <c r="H13" s="83" t="str">
        <f t="shared" si="0"/>
        <v/>
      </c>
      <c r="I13" s="83" t="str">
        <f t="shared" si="1"/>
        <v/>
      </c>
      <c r="J13" s="84">
        <f t="shared" si="2"/>
        <v>8.6999999999999993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ACUMULADO!$BC$9</f>
        <v>2280</v>
      </c>
      <c r="C14" s="61"/>
      <c r="D14" s="80">
        <f>ACUMULADO!$BC$10</f>
        <v>36</v>
      </c>
      <c r="E14" s="61"/>
      <c r="F14" s="98">
        <v>5</v>
      </c>
      <c r="G14" s="86">
        <f t="shared" si="3"/>
        <v>1.6</v>
      </c>
      <c r="H14" s="83">
        <f t="shared" si="0"/>
        <v>1.6</v>
      </c>
      <c r="I14" s="83" t="str">
        <f t="shared" si="1"/>
        <v/>
      </c>
      <c r="J14" s="84" t="str">
        <f t="shared" si="2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ACUMULADO!$BD$9</f>
        <v>1955</v>
      </c>
      <c r="C15" s="61"/>
      <c r="D15" s="80">
        <f>ACUMULADO!$BD$10</f>
        <v>292</v>
      </c>
      <c r="E15" s="61"/>
      <c r="F15" s="98">
        <v>5</v>
      </c>
      <c r="G15" s="86">
        <f t="shared" si="3"/>
        <v>14.9</v>
      </c>
      <c r="H15" s="83" t="str">
        <f t="shared" si="0"/>
        <v/>
      </c>
      <c r="I15" s="83" t="str">
        <f t="shared" si="1"/>
        <v/>
      </c>
      <c r="J15" s="84">
        <f t="shared" si="2"/>
        <v>14.9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ACUMULADO!$BE$9</f>
        <v>2549</v>
      </c>
      <c r="C16" s="61"/>
      <c r="D16" s="80">
        <f>ACUMULADO!$BE$10</f>
        <v>53</v>
      </c>
      <c r="E16" s="61"/>
      <c r="F16" s="98">
        <v>5</v>
      </c>
      <c r="G16" s="86">
        <f t="shared" si="3"/>
        <v>2.1</v>
      </c>
      <c r="H16" s="83">
        <f t="shared" si="0"/>
        <v>2.1</v>
      </c>
      <c r="I16" s="83" t="str">
        <f t="shared" si="1"/>
        <v/>
      </c>
      <c r="J16" s="84" t="str">
        <f t="shared" si="2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677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511</v>
      </c>
      <c r="E23" s="69" t="s">
        <v>1</v>
      </c>
      <c r="F23" s="71"/>
      <c r="G23" s="72" t="s">
        <v>9</v>
      </c>
      <c r="H23" s="73" t="str">
        <f>"DEFICIENTE &lt; "&amp;$E$3</f>
        <v>DEFICIENTE &lt; 90</v>
      </c>
      <c r="I23" s="73" t="str">
        <f>"PROCESO &gt; "&amp;$E$3&amp;"  -  &lt; "&amp;$F$3</f>
        <v>PROCESO &gt; 90  -  &lt; 100</v>
      </c>
      <c r="J23" s="73" t="str">
        <f>"OPTIMO &gt;= "&amp;$F$3</f>
        <v>OPTIMO &gt;= 100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X 100.  - POR MICROREDES :   ENERO - DICIEMBRE 2024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5309.55</v>
      </c>
      <c r="C24" s="75">
        <f>SUM(C25:C33)</f>
        <v>5312</v>
      </c>
      <c r="D24" s="75">
        <f>SUM(D25:D33)</f>
        <v>3198</v>
      </c>
      <c r="E24" s="75">
        <f>Config!$C$9</f>
        <v>100</v>
      </c>
      <c r="F24" s="76"/>
      <c r="G24" s="75">
        <f>IFERROR(ROUND(D24*100/B24,1),0)</f>
        <v>60.2</v>
      </c>
      <c r="H24" s="77">
        <f>IF(G24&lt;$E$3,G24,"")</f>
        <v>60.2</v>
      </c>
      <c r="I24" s="77" t="str">
        <f>IF(G24&gt;=$E$3,IF(G24&lt;$F$3,G24,""),"")</f>
        <v/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METAS!$AW$9</f>
        <v>560</v>
      </c>
      <c r="C25" s="80">
        <f>ROUNDUP((B25/12)*Config!$C$6,0)</f>
        <v>560</v>
      </c>
      <c r="D25" s="80">
        <f>ACUMULADO!$AV$10</f>
        <v>632</v>
      </c>
      <c r="E25" s="81">
        <f>E24</f>
        <v>100</v>
      </c>
      <c r="F25" s="81"/>
      <c r="G25" s="82">
        <f>IFERROR(ROUND(D25*100/B25,1),0)</f>
        <v>112.9</v>
      </c>
      <c r="H25" s="83" t="str">
        <f>IF(G25&lt;$E$3,G25,"")</f>
        <v/>
      </c>
      <c r="I25" s="83" t="str">
        <f>IF(G25&gt;=$E$3,IF(G25&lt;$F$3,G25,""),"")</f>
        <v/>
      </c>
      <c r="J25" s="84">
        <f>IF(G25&gt;=$F$3,G25,"")</f>
        <v>112.9</v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METAS!$AY$9</f>
        <v>2098.4</v>
      </c>
      <c r="C26" s="61">
        <f>ROUNDUP((B26/12)*Config!$C$6,0)</f>
        <v>2099</v>
      </c>
      <c r="D26" s="80">
        <f>ACUMULADO!$AX$10</f>
        <v>278</v>
      </c>
      <c r="E26" s="81">
        <f t="shared" ref="E26:E33" si="4">E25</f>
        <v>100</v>
      </c>
      <c r="F26" s="90"/>
      <c r="G26" s="86">
        <f>IFERROR(ROUND(D26*100/B26,1),0)</f>
        <v>13.2</v>
      </c>
      <c r="H26" s="83">
        <f t="shared" ref="H26:H33" si="5">IF(G26&lt;$E$3,G26,"")</f>
        <v>13.2</v>
      </c>
      <c r="I26" s="83" t="str">
        <f t="shared" ref="I26:I33" si="6">IF(G26&gt;=$E$3,IF(G26&lt;$F$3,G26,""),"")</f>
        <v/>
      </c>
      <c r="J26" s="84" t="str">
        <f t="shared" ref="J26:J33" si="7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METAS!$AZ$9</f>
        <v>176.55</v>
      </c>
      <c r="C27" s="61">
        <f>ROUNDUP((B27/12)*Config!$C$6,0)</f>
        <v>177</v>
      </c>
      <c r="D27" s="80">
        <f>ACUMULADO!$AY$10</f>
        <v>317</v>
      </c>
      <c r="E27" s="81">
        <f t="shared" si="4"/>
        <v>100</v>
      </c>
      <c r="F27" s="90"/>
      <c r="G27" s="86">
        <f>IFERROR(ROUND(D27*100/B27,1),0)</f>
        <v>179.6</v>
      </c>
      <c r="H27" s="83" t="str">
        <f t="shared" si="5"/>
        <v/>
      </c>
      <c r="I27" s="83" t="str">
        <f t="shared" si="6"/>
        <v/>
      </c>
      <c r="J27" s="84">
        <f t="shared" si="7"/>
        <v>179.6</v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METAS!$BA$9</f>
        <v>363.8</v>
      </c>
      <c r="C28" s="61">
        <f>ROUNDUP((B28/12)*Config!$C$6,0)</f>
        <v>364</v>
      </c>
      <c r="D28" s="80">
        <f>ACUMULADO!$AZ$10</f>
        <v>242</v>
      </c>
      <c r="E28" s="81">
        <f t="shared" si="4"/>
        <v>100</v>
      </c>
      <c r="F28" s="90"/>
      <c r="G28" s="86">
        <f>IFERROR(ROUND(D28*100/B28,1),0)</f>
        <v>66.5</v>
      </c>
      <c r="H28" s="83">
        <f t="shared" si="5"/>
        <v>66.5</v>
      </c>
      <c r="I28" s="83" t="str">
        <f t="shared" si="6"/>
        <v/>
      </c>
      <c r="J28" s="84" t="str">
        <f t="shared" si="7"/>
        <v/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METAS!$BB$9</f>
        <v>874.85000000000014</v>
      </c>
      <c r="C29" s="61">
        <f>ROUNDUP((B29/12)*Config!$C$6,0)</f>
        <v>875</v>
      </c>
      <c r="D29" s="80">
        <f>ACUMULADO!$BA$10</f>
        <v>1050</v>
      </c>
      <c r="E29" s="81">
        <f t="shared" si="4"/>
        <v>100</v>
      </c>
      <c r="F29" s="90"/>
      <c r="G29" s="86">
        <f t="shared" ref="G29:G33" si="8">IFERROR(ROUND(D29*100/B29,1),0)</f>
        <v>120</v>
      </c>
      <c r="H29" s="83" t="str">
        <f t="shared" si="5"/>
        <v/>
      </c>
      <c r="I29" s="83" t="str">
        <f t="shared" si="6"/>
        <v/>
      </c>
      <c r="J29" s="84">
        <f t="shared" si="7"/>
        <v>120</v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METAS!$BC$9</f>
        <v>342.65000000000003</v>
      </c>
      <c r="C30" s="61">
        <f>ROUNDUP((B30/12)*Config!$C$6,0)</f>
        <v>343</v>
      </c>
      <c r="D30" s="80">
        <f>ACUMULADO!$BB$10</f>
        <v>298</v>
      </c>
      <c r="E30" s="81">
        <f t="shared" si="4"/>
        <v>100</v>
      </c>
      <c r="F30" s="90"/>
      <c r="G30" s="86">
        <f t="shared" si="8"/>
        <v>87</v>
      </c>
      <c r="H30" s="83">
        <f t="shared" si="5"/>
        <v>87</v>
      </c>
      <c r="I30" s="83" t="str">
        <f t="shared" si="6"/>
        <v/>
      </c>
      <c r="J30" s="84" t="str">
        <f t="shared" si="7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METAS!$BD$9</f>
        <v>301.60000000000002</v>
      </c>
      <c r="C31" s="61">
        <f>ROUNDUP((B31/12)*Config!$C$6,0)</f>
        <v>302</v>
      </c>
      <c r="D31" s="80">
        <f>ACUMULADO!$BC$10</f>
        <v>36</v>
      </c>
      <c r="E31" s="81">
        <f t="shared" si="4"/>
        <v>100</v>
      </c>
      <c r="F31" s="90"/>
      <c r="G31" s="86">
        <f t="shared" si="8"/>
        <v>11.9</v>
      </c>
      <c r="H31" s="83">
        <f t="shared" si="5"/>
        <v>11.9</v>
      </c>
      <c r="I31" s="83" t="str">
        <f t="shared" si="6"/>
        <v/>
      </c>
      <c r="J31" s="84" t="str">
        <f t="shared" si="7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METAS!$BE$9</f>
        <v>257.75</v>
      </c>
      <c r="C32" s="61">
        <f>ROUNDUP((B32/12)*Config!$C$6,0)</f>
        <v>258</v>
      </c>
      <c r="D32" s="80">
        <f>ACUMULADO!$BD$10</f>
        <v>292</v>
      </c>
      <c r="E32" s="81">
        <f t="shared" si="4"/>
        <v>100</v>
      </c>
      <c r="F32" s="90"/>
      <c r="G32" s="86">
        <f t="shared" si="8"/>
        <v>113.3</v>
      </c>
      <c r="H32" s="83" t="str">
        <f t="shared" si="5"/>
        <v/>
      </c>
      <c r="I32" s="83" t="str">
        <f t="shared" si="6"/>
        <v/>
      </c>
      <c r="J32" s="84">
        <f t="shared" si="7"/>
        <v>113.3</v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METAS!$BF$9</f>
        <v>333.95000000000005</v>
      </c>
      <c r="C33" s="61">
        <f>ROUNDUP((B33/12)*Config!$C$6,0)</f>
        <v>334</v>
      </c>
      <c r="D33" s="80">
        <f>ACUMULADO!$BE$10</f>
        <v>53</v>
      </c>
      <c r="E33" s="81">
        <f t="shared" si="4"/>
        <v>100</v>
      </c>
      <c r="F33" s="90"/>
      <c r="G33" s="86">
        <f t="shared" si="8"/>
        <v>15.9</v>
      </c>
      <c r="H33" s="83">
        <f t="shared" si="5"/>
        <v>15.9</v>
      </c>
      <c r="I33" s="83" t="str">
        <f t="shared" si="6"/>
        <v/>
      </c>
      <c r="J33" s="84" t="str">
        <f t="shared" si="7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4"/>
      <c r="B42"/>
      <c r="C42" s="63"/>
      <c r="D42" s="64"/>
      <c r="E42" s="64"/>
      <c r="F42" s="65"/>
      <c r="G42"/>
      <c r="H42"/>
      <c r="I42"/>
      <c r="J42"/>
      <c r="K42" s="9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66" t="str">
        <f>METAS!B10</f>
        <v>PORCENTAJE DE CONTACTOS EXAMINADOS DE TBC/CONTACTOS CENSADOS</v>
      </c>
      <c r="B43"/>
      <c r="C43" s="63"/>
      <c r="D43" s="64"/>
      <c r="E43" s="64"/>
      <c r="F43" s="65"/>
      <c r="G43"/>
      <c r="H43"/>
      <c r="I43"/>
      <c r="J43"/>
      <c r="K43"/>
      <c r="L43"/>
      <c r="M43"/>
      <c r="N43"/>
      <c r="O43"/>
      <c r="P43"/>
      <c r="Q43"/>
      <c r="R43"/>
      <c r="S43"/>
      <c r="U43" s="58"/>
      <c r="V43" s="59" t="str">
        <f>A43</f>
        <v>PORCENTAJE DE CONTACTOS EXAMINADOS DE TBC/CONTACTOS CENSADOS</v>
      </c>
      <c r="W43" s="60"/>
      <c r="Y43" s="24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48" customHeight="1" x14ac:dyDescent="0.25">
      <c r="A44" s="68" t="s">
        <v>2</v>
      </c>
      <c r="B44" s="69" t="s">
        <v>522</v>
      </c>
      <c r="C44" s="69"/>
      <c r="D44" s="69" t="s">
        <v>523</v>
      </c>
      <c r="E44" s="69" t="s">
        <v>1</v>
      </c>
      <c r="F44" s="71"/>
      <c r="G44" s="72" t="s">
        <v>9</v>
      </c>
      <c r="H44" s="73" t="str">
        <f>"DEFICIENTE &lt; "&amp;$H$3</f>
        <v>DEFICIENTE &lt; 90</v>
      </c>
      <c r="I44" s="73" t="str">
        <f>"PROCESO &gt;= "&amp;$H$3&amp;"  -  &lt; "&amp;$I$3</f>
        <v>PROCESO &gt;= 90  -  &lt; 100</v>
      </c>
      <c r="J44" s="73" t="str">
        <f>"OPTIMO &gt;= "&amp;$I$3</f>
        <v>OPTIMO &gt;= 100</v>
      </c>
      <c r="K44"/>
      <c r="L44"/>
      <c r="M44"/>
      <c r="N44"/>
      <c r="O44"/>
      <c r="P44"/>
      <c r="Q44"/>
      <c r="R44"/>
      <c r="S44"/>
      <c r="U44" s="58"/>
      <c r="V44" s="89" t="str">
        <f>$V$1&amp;"  "&amp;V43&amp;"  "&amp;$V$3&amp;"  "&amp;$V$2</f>
        <v>RED. MOYOBAMBA:  PORCENTAJE DE CONTACTOS EXAMINADOS DE TBC/CONTACTOS CENSADOS  - POR MICROREDES :   ENERO - DICIEMBRE 2024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thickBot="1" x14ac:dyDescent="0.3">
      <c r="A45" s="74" t="str">
        <f>Config!$B$15</f>
        <v>RED</v>
      </c>
      <c r="B45" s="75">
        <f>SUM(B46:B54)</f>
        <v>140</v>
      </c>
      <c r="C45" s="75"/>
      <c r="D45" s="75">
        <f>SUM(D46:D54)</f>
        <v>113</v>
      </c>
      <c r="E45" s="75">
        <f>Config!$D$9</f>
        <v>100</v>
      </c>
      <c r="F45" s="76"/>
      <c r="G45" s="75">
        <f t="shared" ref="G45:G54" si="9">IFERROR(ROUND(D45*100/B45,2),0)</f>
        <v>80.709999999999994</v>
      </c>
      <c r="H45" s="77">
        <f>IF(G45&lt;$H$3,G45,"")</f>
        <v>80.709999999999994</v>
      </c>
      <c r="I45" s="77" t="str">
        <f>IF(G45&gt;=$H$3,IF(G45&lt;$I$3,G45,""),"")</f>
        <v/>
      </c>
      <c r="J45" s="75" t="str">
        <f>IF(G45&gt;=$I$3,G45,"")</f>
        <v/>
      </c>
      <c r="K45"/>
      <c r="L45"/>
      <c r="M45"/>
      <c r="N45"/>
      <c r="O45"/>
      <c r="P45"/>
      <c r="Q45"/>
      <c r="R45"/>
      <c r="S45"/>
      <c r="U45" s="58"/>
      <c r="V45" s="59"/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18" customHeight="1" x14ac:dyDescent="0.25">
      <c r="A46" s="79" t="str">
        <f>Config!$B$16</f>
        <v>HOSP</v>
      </c>
      <c r="B46" s="80">
        <f>$E$89*4</f>
        <v>16</v>
      </c>
      <c r="C46" s="80"/>
      <c r="D46" s="80">
        <f>ACUMULADO!$AV$11</f>
        <v>0</v>
      </c>
      <c r="E46" s="81">
        <f>E45</f>
        <v>100</v>
      </c>
      <c r="F46" s="81"/>
      <c r="G46" s="82">
        <f>IFERROR(ROUND(D46*100/B46,2),0)</f>
        <v>0</v>
      </c>
      <c r="H46" s="83">
        <f>IF(G46&lt;$H$3,G46,"")</f>
        <v>0</v>
      </c>
      <c r="I46" s="83" t="str">
        <f>IF(G46&gt;=$H$3,IF(G46&lt;$I$3,G46,""),"")</f>
        <v/>
      </c>
      <c r="J46" s="84" t="str">
        <f>IF(G46&gt;=$I$3,G46,"")</f>
        <v/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x14ac:dyDescent="0.25">
      <c r="A47" s="85" t="str">
        <f>Config!$B$17</f>
        <v>LLUI</v>
      </c>
      <c r="B47" s="80">
        <f>$E$90*4</f>
        <v>52</v>
      </c>
      <c r="C47" s="61"/>
      <c r="D47" s="80">
        <f>ACUMULADO!$AX$11</f>
        <v>75</v>
      </c>
      <c r="E47" s="81">
        <f t="shared" ref="E47:E54" si="10">E46</f>
        <v>100</v>
      </c>
      <c r="F47" s="90"/>
      <c r="G47" s="86">
        <f t="shared" si="9"/>
        <v>144.22999999999999</v>
      </c>
      <c r="H47" s="83" t="str">
        <f t="shared" ref="H47:H54" si="11">IF(G47&lt;$H$3,G47,"")</f>
        <v/>
      </c>
      <c r="I47" s="83" t="str">
        <f t="shared" ref="I47:I54" si="12">IF(G47&gt;=$H$3,IF(G47&lt;$I$3,G47,""),"")</f>
        <v/>
      </c>
      <c r="J47" s="84">
        <f t="shared" ref="J47:J54" si="13">IF(G47&gt;=$I$3,G47,"")</f>
        <v>144.22999999999999</v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85" t="str">
        <f>Config!$B$18</f>
        <v>JERI</v>
      </c>
      <c r="B48" s="80">
        <f>$E$91*4</f>
        <v>0</v>
      </c>
      <c r="C48" s="61"/>
      <c r="D48" s="80">
        <f>ACUMULADO!$AY$11</f>
        <v>0</v>
      </c>
      <c r="E48" s="81">
        <f t="shared" si="10"/>
        <v>100</v>
      </c>
      <c r="F48" s="90"/>
      <c r="G48" s="86">
        <f t="shared" si="9"/>
        <v>0</v>
      </c>
      <c r="H48" s="83">
        <f t="shared" si="11"/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Config!$B$19</f>
        <v>YANT</v>
      </c>
      <c r="B49" s="80">
        <f>$E$92*4</f>
        <v>12</v>
      </c>
      <c r="C49" s="61"/>
      <c r="D49" s="80">
        <f>ACUMULADO!$AZ$11</f>
        <v>4</v>
      </c>
      <c r="E49" s="81">
        <f t="shared" si="10"/>
        <v>100</v>
      </c>
      <c r="F49" s="90"/>
      <c r="G49" s="86">
        <f t="shared" si="9"/>
        <v>33.33</v>
      </c>
      <c r="H49" s="83">
        <f t="shared" si="11"/>
        <v>33.33</v>
      </c>
      <c r="I49" s="83" t="str">
        <f t="shared" si="12"/>
        <v/>
      </c>
      <c r="J49" s="84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Config!$B$20</f>
        <v>SORI</v>
      </c>
      <c r="B50" s="80">
        <f>$E$93*4</f>
        <v>28</v>
      </c>
      <c r="C50" s="61"/>
      <c r="D50" s="80">
        <f>ACUMULADO!$BA$11</f>
        <v>24</v>
      </c>
      <c r="E50" s="81">
        <f t="shared" si="10"/>
        <v>100</v>
      </c>
      <c r="F50" s="90"/>
      <c r="G50" s="86">
        <f t="shared" si="9"/>
        <v>85.71</v>
      </c>
      <c r="H50" s="83">
        <f t="shared" si="11"/>
        <v>85.71</v>
      </c>
      <c r="I50" s="83" t="str">
        <f t="shared" si="12"/>
        <v/>
      </c>
      <c r="J50" s="84" t="str">
        <f t="shared" si="13"/>
        <v/>
      </c>
      <c r="K50"/>
      <c r="L50"/>
      <c r="M50"/>
      <c r="N50"/>
      <c r="O50"/>
      <c r="P50"/>
      <c r="Q50"/>
      <c r="R50"/>
      <c r="S50"/>
      <c r="V50" s="9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Config!$B$21</f>
        <v>JEPE</v>
      </c>
      <c r="B51" s="80">
        <f>$E$94*4</f>
        <v>16</v>
      </c>
      <c r="C51" s="61"/>
      <c r="D51" s="80">
        <f>ACUMULADO!$BB$11</f>
        <v>2</v>
      </c>
      <c r="E51" s="81">
        <f t="shared" si="10"/>
        <v>100</v>
      </c>
      <c r="F51" s="90"/>
      <c r="G51" s="86">
        <f>IFERROR(ROUND(D51*100/B51,2),0)</f>
        <v>12.5</v>
      </c>
      <c r="H51" s="83">
        <f t="shared" si="11"/>
        <v>12.5</v>
      </c>
      <c r="I51" s="83" t="str">
        <f t="shared" si="12"/>
        <v/>
      </c>
      <c r="J51" s="84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Config!$B$22</f>
        <v>ROQU</v>
      </c>
      <c r="B52" s="80">
        <f>$E$95*4</f>
        <v>8</v>
      </c>
      <c r="C52" s="61"/>
      <c r="D52" s="80">
        <f>ACUMULADO!$BC$11</f>
        <v>4</v>
      </c>
      <c r="E52" s="81">
        <f t="shared" si="10"/>
        <v>100</v>
      </c>
      <c r="F52" s="90"/>
      <c r="G52" s="86">
        <f>IFERROR(ROUND(D52*100/B52,2),0)</f>
        <v>50</v>
      </c>
      <c r="H52" s="83">
        <f t="shared" si="11"/>
        <v>50</v>
      </c>
      <c r="I52" s="83" t="str">
        <f t="shared" si="12"/>
        <v/>
      </c>
      <c r="J52" s="84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Config!$B$23</f>
        <v>CALZ</v>
      </c>
      <c r="B53" s="80">
        <f>$E$96*4</f>
        <v>0</v>
      </c>
      <c r="C53" s="61"/>
      <c r="D53" s="80">
        <f>ACUMULADO!$BD$11</f>
        <v>0</v>
      </c>
      <c r="E53" s="81">
        <f t="shared" si="10"/>
        <v>100</v>
      </c>
      <c r="F53" s="90"/>
      <c r="G53" s="86">
        <f t="shared" si="9"/>
        <v>0</v>
      </c>
      <c r="H53" s="83">
        <f t="shared" si="11"/>
        <v>0</v>
      </c>
      <c r="I53" s="83" t="str">
        <f t="shared" si="12"/>
        <v/>
      </c>
      <c r="J53" s="84" t="str">
        <f t="shared" si="13"/>
        <v/>
      </c>
      <c r="K53"/>
      <c r="L53"/>
      <c r="M53"/>
      <c r="N53"/>
      <c r="O53"/>
      <c r="P53"/>
      <c r="Q53"/>
      <c r="R53"/>
      <c r="S53"/>
      <c r="V53" s="78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Config!$B$24</f>
        <v>PUEB</v>
      </c>
      <c r="B54" s="80">
        <f>$E$97*4</f>
        <v>8</v>
      </c>
      <c r="C54" s="61"/>
      <c r="D54" s="80">
        <f>ACUMULADO!$BE$11</f>
        <v>4</v>
      </c>
      <c r="E54" s="81">
        <f t="shared" si="10"/>
        <v>100</v>
      </c>
      <c r="F54" s="90"/>
      <c r="G54" s="86">
        <f t="shared" si="9"/>
        <v>50</v>
      </c>
      <c r="H54" s="83">
        <f t="shared" si="11"/>
        <v>50</v>
      </c>
      <c r="I54" s="83" t="str">
        <f t="shared" si="12"/>
        <v/>
      </c>
      <c r="J54" s="84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4"/>
      <c r="B55"/>
      <c r="C55"/>
      <c r="D55" s="6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V55" s="78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V56" s="78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 s="91"/>
      <c r="B58" s="65"/>
      <c r="C58" s="63"/>
      <c r="D58" s="65"/>
      <c r="E58" s="65"/>
      <c r="F58" s="65"/>
      <c r="G58" s="65"/>
      <c r="H58" s="65"/>
      <c r="I58" s="65"/>
      <c r="J58" s="65"/>
      <c r="K58"/>
      <c r="L58"/>
      <c r="M58"/>
      <c r="N58"/>
      <c r="O58"/>
      <c r="P58"/>
      <c r="Q58"/>
      <c r="R58"/>
      <c r="S58"/>
      <c r="U58" s="58"/>
      <c r="V58" s="78"/>
      <c r="W58" s="60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91"/>
      <c r="B59" s="65"/>
      <c r="C59" s="63"/>
      <c r="D59" s="65"/>
      <c r="E59" s="65"/>
      <c r="F59" s="65"/>
      <c r="G59" s="65"/>
      <c r="H59" s="65"/>
      <c r="I59" s="65"/>
      <c r="J59" s="65"/>
      <c r="K59"/>
      <c r="L59"/>
      <c r="M59"/>
      <c r="N59"/>
      <c r="O59"/>
      <c r="P59"/>
      <c r="Q59"/>
      <c r="R59"/>
      <c r="S59"/>
      <c r="U59" s="58"/>
      <c r="V59" s="78"/>
      <c r="W59" s="60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91"/>
      <c r="B60" s="65"/>
      <c r="C60" s="63"/>
      <c r="D60" s="65"/>
      <c r="E60" s="65"/>
      <c r="F60" s="65"/>
      <c r="G60" s="65"/>
      <c r="H60" s="65"/>
      <c r="I60" s="65"/>
      <c r="J60" s="65"/>
      <c r="K60"/>
      <c r="L60"/>
      <c r="M60"/>
      <c r="N60"/>
      <c r="O60"/>
      <c r="P60"/>
      <c r="Q60"/>
      <c r="R60"/>
      <c r="S60"/>
      <c r="U60" s="58"/>
      <c r="V60" s="78"/>
      <c r="W60" s="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91"/>
      <c r="B61" s="65"/>
      <c r="C61" s="63"/>
      <c r="D61" s="65"/>
      <c r="E61" s="65"/>
      <c r="F61" s="65"/>
      <c r="G61" s="65"/>
      <c r="H61" s="65"/>
      <c r="I61" s="65"/>
      <c r="J61" s="65"/>
      <c r="K61"/>
      <c r="L61"/>
      <c r="M61"/>
      <c r="N61"/>
      <c r="O61"/>
      <c r="P61"/>
      <c r="Q61"/>
      <c r="R61"/>
      <c r="S61"/>
      <c r="U61" s="58"/>
      <c r="V61" s="78"/>
      <c r="W61" s="60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91"/>
      <c r="B62" s="65"/>
      <c r="C62" s="63"/>
      <c r="D62" s="65"/>
      <c r="E62" s="65"/>
      <c r="F62" s="65"/>
      <c r="G62" s="65"/>
      <c r="H62" s="65"/>
      <c r="I62" s="65"/>
      <c r="J62" s="65"/>
      <c r="K62"/>
      <c r="L62"/>
      <c r="M62"/>
      <c r="N62"/>
      <c r="O62"/>
      <c r="P62"/>
      <c r="Q62"/>
      <c r="R62"/>
      <c r="S62"/>
      <c r="U62" s="58"/>
      <c r="V62" s="78"/>
      <c r="W62" s="60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92"/>
      <c r="B63" s="65"/>
      <c r="C63" s="63"/>
      <c r="D63" s="65"/>
      <c r="E63" s="65"/>
      <c r="F63" s="65"/>
      <c r="G63" s="65"/>
      <c r="H63" s="65"/>
      <c r="I63" s="65"/>
      <c r="J63" s="65"/>
      <c r="K63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93" t="str">
        <f>METAS!B11</f>
        <v>PORCENTAJE DE CASOS DE TBC TAMIZADOS PARA VIH</v>
      </c>
      <c r="B64" s="65"/>
      <c r="C64" s="63"/>
      <c r="D64" s="65"/>
      <c r="E64" s="65"/>
      <c r="F64" s="65"/>
      <c r="G64" s="65"/>
      <c r="H64" s="65"/>
      <c r="I64" s="65"/>
      <c r="J64" s="65"/>
      <c r="K64"/>
      <c r="L64"/>
      <c r="M64"/>
      <c r="N64"/>
      <c r="O64"/>
      <c r="P64"/>
      <c r="Q64"/>
      <c r="R64"/>
      <c r="S64"/>
      <c r="U64" s="58"/>
      <c r="V64" s="59" t="str">
        <f>A64</f>
        <v>PORCENTAJE DE CASOS DE TBC TAMIZADOS PARA VIH</v>
      </c>
      <c r="W64" s="60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48" customHeight="1" x14ac:dyDescent="0.25">
      <c r="A65" s="68" t="s">
        <v>2</v>
      </c>
      <c r="B65" s="69" t="s">
        <v>519</v>
      </c>
      <c r="C65" s="70"/>
      <c r="D65" s="69" t="s">
        <v>525</v>
      </c>
      <c r="E65" s="69" t="s">
        <v>1</v>
      </c>
      <c r="F65" s="71"/>
      <c r="G65" s="72" t="s">
        <v>9</v>
      </c>
      <c r="H65" s="73" t="str">
        <f>"DEFICIENTE &lt; "&amp;$H$3</f>
        <v>DEFICIENTE &lt; 90</v>
      </c>
      <c r="I65" s="73" t="str">
        <f>"PROCESO &gt; "&amp;$H$3&amp;"  -  &lt; "&amp;$I$3</f>
        <v>PROCESO &gt; 90  -  &lt; 100</v>
      </c>
      <c r="J65" s="73" t="str">
        <f>"OPTIMO &gt;= "&amp;$I$3</f>
        <v>OPTIMO &gt;= 100</v>
      </c>
      <c r="K65"/>
      <c r="L65"/>
      <c r="M65"/>
      <c r="N65"/>
      <c r="O65"/>
      <c r="P65"/>
      <c r="Q65"/>
      <c r="R65"/>
      <c r="S65"/>
      <c r="U65" s="58"/>
      <c r="V65" s="89" t="str">
        <f>V$1&amp;"  "&amp;V64&amp;"  "&amp;$V$3&amp;"  "&amp;$V$2</f>
        <v>RED. MOYOBAMBA:  PORCENTAJE DE CASOS DE TBC TAMIZADOS PARA VIH  - POR MICROREDES :   ENERO - DICIEMBRE 2024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18" customHeight="1" thickBot="1" x14ac:dyDescent="0.3">
      <c r="A66" s="74" t="str">
        <f>Config!$B$15</f>
        <v>RED</v>
      </c>
      <c r="B66" s="75">
        <f>SUM(B67:B75)</f>
        <v>35</v>
      </c>
      <c r="C66" s="75"/>
      <c r="D66" s="75">
        <f>SUM(D67:D75)</f>
        <v>35</v>
      </c>
      <c r="E66" s="75">
        <f>Config!$D$9</f>
        <v>100</v>
      </c>
      <c r="F66" s="76"/>
      <c r="G66" s="75">
        <f t="shared" ref="G66:G75" si="14">IFERROR(ROUND(D66*100/B66,2),0)</f>
        <v>100</v>
      </c>
      <c r="H66" s="77" t="str">
        <f>IF(G66&lt;$H$3,G66,"")</f>
        <v/>
      </c>
      <c r="I66" s="77" t="str">
        <f>IF(G66&gt;=$H$3,IF(G66&lt;$I$3,G66,""),"")</f>
        <v/>
      </c>
      <c r="J66" s="75">
        <f>IF(G66&gt;=$I$3,G66,"")</f>
        <v>100</v>
      </c>
      <c r="K66"/>
      <c r="L66"/>
      <c r="M66"/>
      <c r="N66"/>
      <c r="O66"/>
      <c r="P66"/>
      <c r="Q66"/>
      <c r="R66"/>
      <c r="S66"/>
      <c r="U66" s="58"/>
      <c r="V66" s="5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x14ac:dyDescent="0.25">
      <c r="A67" s="79" t="str">
        <f>Config!$B$16</f>
        <v>HOSP</v>
      </c>
      <c r="B67" s="80">
        <f>$E$89</f>
        <v>4</v>
      </c>
      <c r="C67" s="80"/>
      <c r="D67" s="80">
        <f>ACUMULADO!$AV$13</f>
        <v>11</v>
      </c>
      <c r="E67" s="81">
        <f>E66</f>
        <v>100</v>
      </c>
      <c r="F67" s="81"/>
      <c r="G67" s="82">
        <f t="shared" si="14"/>
        <v>275</v>
      </c>
      <c r="H67" s="83" t="str">
        <f>IF(G67&lt;$H$3,G67,"")</f>
        <v/>
      </c>
      <c r="I67" s="83" t="str">
        <f>IF(G67&gt;=$H$3,IF(G67&lt;$I$3,G67,""),"")</f>
        <v/>
      </c>
      <c r="J67" s="84">
        <f>IF(G67&gt;=$I$3,G67,"")</f>
        <v>275</v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$E$90</f>
        <v>13</v>
      </c>
      <c r="C68" s="61"/>
      <c r="D68" s="80">
        <f>ACUMULADO!$AX$13</f>
        <v>14</v>
      </c>
      <c r="E68" s="81">
        <f t="shared" ref="E68:E75" si="15">E67</f>
        <v>100</v>
      </c>
      <c r="F68" s="81"/>
      <c r="G68" s="82">
        <f t="shared" si="14"/>
        <v>107.69</v>
      </c>
      <c r="H68" s="83" t="str">
        <f t="shared" ref="H68:H75" si="16">IF(G68&lt;$H$3,G68,"")</f>
        <v/>
      </c>
      <c r="I68" s="83" t="str">
        <f t="shared" ref="I68:I75" si="17">IF(G68&gt;=$H$3,IF(G68&lt;$I$3,G68,""),"")</f>
        <v/>
      </c>
      <c r="J68" s="84">
        <f t="shared" ref="J68:J75" si="18">IF(G68&gt;=$I$3,G68,"")</f>
        <v>107.69</v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$E$91</f>
        <v>0</v>
      </c>
      <c r="C69" s="61"/>
      <c r="D69" s="80">
        <f>ACUMULADO!$AY$13</f>
        <v>0</v>
      </c>
      <c r="E69" s="81">
        <f t="shared" si="15"/>
        <v>100</v>
      </c>
      <c r="F69" s="81"/>
      <c r="G69" s="82">
        <f t="shared" si="14"/>
        <v>0</v>
      </c>
      <c r="H69" s="83">
        <f t="shared" si="16"/>
        <v>0</v>
      </c>
      <c r="I69" s="83" t="str">
        <f t="shared" si="17"/>
        <v/>
      </c>
      <c r="J69" s="84" t="str">
        <f t="shared" si="18"/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$E$92</f>
        <v>3</v>
      </c>
      <c r="C70" s="61"/>
      <c r="D70" s="80">
        <f>ACUMULADO!$AZ$13</f>
        <v>2</v>
      </c>
      <c r="E70" s="81">
        <f t="shared" si="15"/>
        <v>100</v>
      </c>
      <c r="F70" s="81"/>
      <c r="G70" s="82">
        <f t="shared" si="14"/>
        <v>66.67</v>
      </c>
      <c r="H70" s="83">
        <f t="shared" si="16"/>
        <v>66.67</v>
      </c>
      <c r="I70" s="83" t="str">
        <f t="shared" si="17"/>
        <v/>
      </c>
      <c r="J70" s="84" t="str">
        <f t="shared" si="18"/>
        <v/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$E$93</f>
        <v>7</v>
      </c>
      <c r="C71" s="61"/>
      <c r="D71" s="80">
        <f>ACUMULADO!$BA$13</f>
        <v>7</v>
      </c>
      <c r="E71" s="81">
        <f t="shared" si="15"/>
        <v>100</v>
      </c>
      <c r="F71" s="81"/>
      <c r="G71" s="82">
        <f t="shared" si="14"/>
        <v>100</v>
      </c>
      <c r="H71" s="83" t="str">
        <f t="shared" si="16"/>
        <v/>
      </c>
      <c r="I71" s="83" t="str">
        <f t="shared" si="17"/>
        <v/>
      </c>
      <c r="J71" s="84">
        <f t="shared" si="18"/>
        <v>100</v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$E$94</f>
        <v>4</v>
      </c>
      <c r="C72" s="61"/>
      <c r="D72" s="80">
        <f>ACUMULADO!$BB$13</f>
        <v>0</v>
      </c>
      <c r="E72" s="81">
        <f t="shared" si="15"/>
        <v>100</v>
      </c>
      <c r="F72" s="81"/>
      <c r="G72" s="82">
        <f t="shared" si="14"/>
        <v>0</v>
      </c>
      <c r="H72" s="83">
        <f t="shared" si="16"/>
        <v>0</v>
      </c>
      <c r="I72" s="83" t="str">
        <f t="shared" si="17"/>
        <v/>
      </c>
      <c r="J72" s="84" t="str">
        <f t="shared" si="18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$E$95</f>
        <v>2</v>
      </c>
      <c r="C73" s="61"/>
      <c r="D73" s="80">
        <f>ACUMULADO!$BC$13</f>
        <v>1</v>
      </c>
      <c r="E73" s="81">
        <f t="shared" si="15"/>
        <v>100</v>
      </c>
      <c r="F73" s="81"/>
      <c r="G73" s="82">
        <f t="shared" si="14"/>
        <v>50</v>
      </c>
      <c r="H73" s="83">
        <f t="shared" si="16"/>
        <v>50</v>
      </c>
      <c r="I73" s="83" t="str">
        <f t="shared" si="17"/>
        <v/>
      </c>
      <c r="J73" s="84" t="str">
        <f t="shared" si="18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$E$96</f>
        <v>0</v>
      </c>
      <c r="C74" s="61"/>
      <c r="D74" s="80">
        <f>ACUMULADO!$BD$13</f>
        <v>0</v>
      </c>
      <c r="E74" s="81">
        <f t="shared" si="15"/>
        <v>100</v>
      </c>
      <c r="F74" s="81"/>
      <c r="G74" s="82">
        <f t="shared" si="14"/>
        <v>0</v>
      </c>
      <c r="H74" s="83">
        <f t="shared" si="16"/>
        <v>0</v>
      </c>
      <c r="I74" s="83" t="str">
        <f t="shared" si="17"/>
        <v/>
      </c>
      <c r="J74" s="84" t="str">
        <f t="shared" si="18"/>
        <v/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$E$97</f>
        <v>2</v>
      </c>
      <c r="C75" s="61"/>
      <c r="D75" s="80">
        <f>ACUMULADO!$BE$13</f>
        <v>0</v>
      </c>
      <c r="E75" s="81">
        <f t="shared" si="15"/>
        <v>100</v>
      </c>
      <c r="F75" s="81"/>
      <c r="G75" s="82">
        <f t="shared" si="14"/>
        <v>0</v>
      </c>
      <c r="H75" s="83">
        <f t="shared" si="16"/>
        <v>0</v>
      </c>
      <c r="I75" s="83" t="str">
        <f t="shared" si="17"/>
        <v/>
      </c>
      <c r="J75" s="84" t="str">
        <f t="shared" si="18"/>
        <v/>
      </c>
      <c r="K75"/>
      <c r="L75"/>
      <c r="M75"/>
      <c r="N75"/>
      <c r="O75"/>
      <c r="P75"/>
      <c r="Q75"/>
      <c r="R75"/>
      <c r="S75"/>
      <c r="U75" s="58"/>
      <c r="V75" s="9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4"/>
      <c r="B76"/>
      <c r="C76" s="63"/>
      <c r="D76" s="63"/>
      <c r="E76" s="64"/>
      <c r="F76" s="65"/>
      <c r="G76" s="65"/>
      <c r="H76" s="65"/>
      <c r="I76"/>
      <c r="J76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4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91"/>
      <c r="B79" s="65"/>
      <c r="C79" s="63"/>
      <c r="D79" s="65"/>
      <c r="E79" s="65"/>
      <c r="F79" s="65"/>
      <c r="G79" s="65"/>
      <c r="H79" s="65"/>
      <c r="I79" s="65"/>
      <c r="J79" s="65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ht="18" customHeight="1" x14ac:dyDescent="0.25">
      <c r="C83"/>
      <c r="D83"/>
      <c r="E83"/>
      <c r="I83" s="65"/>
      <c r="J83" s="65"/>
      <c r="T83" s="8"/>
      <c r="U83" s="8"/>
    </row>
    <row r="84" spans="1:527" ht="18" customHeight="1" x14ac:dyDescent="0.25">
      <c r="A84"/>
      <c r="C84"/>
      <c r="D84"/>
      <c r="E84"/>
      <c r="I84" s="65"/>
      <c r="J84" s="65"/>
      <c r="T84" s="8"/>
      <c r="V84" s="9"/>
      <c r="W84" s="60"/>
    </row>
    <row r="85" spans="1:527" ht="18" customHeight="1" x14ac:dyDescent="0.25">
      <c r="A85"/>
      <c r="C85"/>
      <c r="D85"/>
      <c r="E85"/>
      <c r="I85" s="65"/>
      <c r="J85" s="65"/>
      <c r="T85" s="8"/>
      <c r="V85" s="59" t="str">
        <f>A86</f>
        <v>TASA DE MORBILIDAD DE TUBERCULOSIS</v>
      </c>
      <c r="W85" s="60"/>
    </row>
    <row r="86" spans="1:527" s="8" customFormat="1" ht="18" customHeight="1" x14ac:dyDescent="0.25">
      <c r="A86" s="66" t="str">
        <f>METAS!B12</f>
        <v>TASA DE MORBILIDAD DE TUBERCULOSIS</v>
      </c>
      <c r="B86"/>
      <c r="C86" s="63"/>
      <c r="D86" s="64"/>
      <c r="E86" s="64"/>
      <c r="F86" s="65"/>
      <c r="G86" s="65"/>
      <c r="H86" s="65"/>
      <c r="I86" s="65"/>
      <c r="J86" s="65"/>
      <c r="K86" s="9"/>
      <c r="L86"/>
      <c r="M86"/>
      <c r="N86"/>
      <c r="O86"/>
      <c r="P86"/>
      <c r="Q86"/>
      <c r="R86"/>
      <c r="S86"/>
      <c r="U86" s="58"/>
      <c r="V86" s="89" t="str">
        <f>$V$1&amp;"  "&amp;V85&amp;"  "&amp;$V$3&amp;"  "&amp;$V$2</f>
        <v>RED. MOYOBAMBA:  TASA DE MORBILIDAD DE TUBERCULOSIS  - POR MICROREDES :   ENERO - DICIEMBRE 2024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48" customHeight="1" x14ac:dyDescent="0.25">
      <c r="A87" s="68" t="s">
        <v>2</v>
      </c>
      <c r="B87" s="69" t="s">
        <v>517</v>
      </c>
      <c r="C87" s="70" t="s">
        <v>69</v>
      </c>
      <c r="D87" s="69"/>
      <c r="E87" s="69" t="s">
        <v>519</v>
      </c>
      <c r="F87" s="71"/>
      <c r="G87" s="72" t="s">
        <v>520</v>
      </c>
      <c r="H87" s="73"/>
      <c r="I87" s="73" t="s">
        <v>518</v>
      </c>
      <c r="J87" s="73"/>
      <c r="K87"/>
      <c r="L87"/>
      <c r="M87"/>
      <c r="N87"/>
      <c r="O87"/>
      <c r="P87"/>
      <c r="Q87"/>
      <c r="R87"/>
      <c r="S87"/>
      <c r="U87" s="58"/>
      <c r="V87" s="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thickBot="1" x14ac:dyDescent="0.3">
      <c r="A88" s="74" t="str">
        <f>[4]Config!$B$15</f>
        <v>RED</v>
      </c>
      <c r="B88" s="75">
        <f>SUM(B89:B97)</f>
        <v>134568</v>
      </c>
      <c r="C88" s="75">
        <f>SUM(C89:C97)</f>
        <v>0</v>
      </c>
      <c r="D88" s="75"/>
      <c r="E88" s="75">
        <f>SUM(E89:E97)</f>
        <v>35</v>
      </c>
      <c r="F88" s="76"/>
      <c r="G88" s="75">
        <v>100000</v>
      </c>
      <c r="H88" s="77"/>
      <c r="I88" s="76">
        <f>IFERROR(ROUND(E88*G88/B88,0),0)</f>
        <v>26</v>
      </c>
      <c r="J88" s="77"/>
      <c r="K88"/>
      <c r="L88"/>
      <c r="M88"/>
      <c r="N88"/>
      <c r="O88"/>
      <c r="P88"/>
      <c r="Q88"/>
      <c r="R88"/>
      <c r="S88"/>
      <c r="U88" s="58"/>
      <c r="V88" s="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79" t="str">
        <f>[4]Config!$B$16</f>
        <v>HOSP</v>
      </c>
      <c r="B89" s="80">
        <f>METAS!$AW$49</f>
        <v>0</v>
      </c>
      <c r="C89" s="80"/>
      <c r="D89" s="80"/>
      <c r="E89" s="80">
        <f>ACUMULADO!AV14</f>
        <v>4</v>
      </c>
      <c r="F89" s="81"/>
      <c r="G89" s="288">
        <f>G88</f>
        <v>100000</v>
      </c>
      <c r="H89" s="87"/>
      <c r="I89" s="402">
        <f>IFERROR(ROUND(E89*G89/B89,0),0)</f>
        <v>0</v>
      </c>
      <c r="J89" s="87"/>
      <c r="K89"/>
      <c r="L89"/>
      <c r="M89"/>
      <c r="N89"/>
      <c r="O89"/>
      <c r="P89"/>
      <c r="Q89"/>
      <c r="R89"/>
      <c r="S89"/>
      <c r="U89" s="58"/>
      <c r="V89" s="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[4]Config!$B$17</f>
        <v>LLUI</v>
      </c>
      <c r="B90" s="80">
        <f>METAS!$AY$49</f>
        <v>59054</v>
      </c>
      <c r="C90" s="61"/>
      <c r="D90" s="80"/>
      <c r="E90" s="80">
        <f>ACUMULADO!AX14</f>
        <v>13</v>
      </c>
      <c r="F90" s="90"/>
      <c r="G90" s="289">
        <f>G89</f>
        <v>100000</v>
      </c>
      <c r="H90" s="87"/>
      <c r="I90" s="402">
        <f>IFERROR(ROUND(E90*G90/B90,0),0)</f>
        <v>22</v>
      </c>
      <c r="J90" s="87"/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[4]Config!$B$18</f>
        <v>JERI</v>
      </c>
      <c r="B91" s="80">
        <f>METAS!$AZ$49</f>
        <v>5113</v>
      </c>
      <c r="C91" s="61"/>
      <c r="D91" s="80"/>
      <c r="E91" s="80">
        <f>ACUMULADO!AY14</f>
        <v>0</v>
      </c>
      <c r="F91" s="90"/>
      <c r="G91" s="289">
        <f t="shared" ref="G91:G97" si="19">G90</f>
        <v>100000</v>
      </c>
      <c r="H91" s="87"/>
      <c r="I91" s="402">
        <f>IFERROR(ROUND(E91*G91/B91,0),0)</f>
        <v>0</v>
      </c>
      <c r="J91" s="87"/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[4]Config!$B$19</f>
        <v>YANT</v>
      </c>
      <c r="B92" s="80">
        <f>METAS!$BA$49</f>
        <v>10162</v>
      </c>
      <c r="C92" s="61"/>
      <c r="D92" s="80"/>
      <c r="E92" s="80">
        <f>ACUMULADO!AZ14</f>
        <v>3</v>
      </c>
      <c r="F92" s="90"/>
      <c r="G92" s="289">
        <f t="shared" si="19"/>
        <v>100000</v>
      </c>
      <c r="H92" s="87"/>
      <c r="I92" s="402">
        <f t="shared" ref="I92:I97" si="20">IFERROR(ROUND(E92*G92/B92,0),0)</f>
        <v>30</v>
      </c>
      <c r="J92" s="87"/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[4]Config!$B$20</f>
        <v>SORI</v>
      </c>
      <c r="B93" s="80">
        <f>METAS!$BB$49</f>
        <v>25023</v>
      </c>
      <c r="C93" s="61"/>
      <c r="D93" s="80"/>
      <c r="E93" s="80">
        <f>ACUMULADO!BA14</f>
        <v>7</v>
      </c>
      <c r="F93" s="90"/>
      <c r="G93" s="289">
        <f t="shared" si="19"/>
        <v>100000</v>
      </c>
      <c r="H93" s="87"/>
      <c r="I93" s="402">
        <f t="shared" si="20"/>
        <v>28</v>
      </c>
      <c r="J93" s="87"/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[4]Config!$B$21</f>
        <v>JEPE</v>
      </c>
      <c r="B94" s="80">
        <f>METAS!$BC$49</f>
        <v>9916</v>
      </c>
      <c r="C94" s="61"/>
      <c r="D94" s="80"/>
      <c r="E94" s="80">
        <f>ACUMULADO!BB14</f>
        <v>4</v>
      </c>
      <c r="F94" s="90"/>
      <c r="G94" s="289">
        <f t="shared" si="19"/>
        <v>100000</v>
      </c>
      <c r="H94" s="87"/>
      <c r="I94" s="402">
        <f t="shared" si="20"/>
        <v>40</v>
      </c>
      <c r="J94" s="87"/>
      <c r="K94"/>
      <c r="L94"/>
      <c r="M94"/>
      <c r="N94"/>
      <c r="O94"/>
      <c r="P94"/>
      <c r="Q94"/>
      <c r="R94"/>
      <c r="S94"/>
      <c r="U94" s="58"/>
      <c r="V94" s="78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[4]Config!$B$22</f>
        <v>ROQU</v>
      </c>
      <c r="B95" s="80">
        <f>METAS!$BD$49</f>
        <v>8713</v>
      </c>
      <c r="C95" s="61"/>
      <c r="D95" s="80"/>
      <c r="E95" s="80">
        <f>ACUMULADO!BC14</f>
        <v>2</v>
      </c>
      <c r="F95" s="90"/>
      <c r="G95" s="289">
        <f t="shared" si="19"/>
        <v>100000</v>
      </c>
      <c r="H95" s="87"/>
      <c r="I95" s="402">
        <f>IFERROR(ROUND(E95*G95/B95,0),0)</f>
        <v>23</v>
      </c>
      <c r="J95" s="87"/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[4]Config!$B$23</f>
        <v>CALZ</v>
      </c>
      <c r="B96" s="80">
        <f>METAS!$BE$49</f>
        <v>7197</v>
      </c>
      <c r="C96" s="61"/>
      <c r="D96" s="80"/>
      <c r="E96" s="80">
        <f>ACUMULADO!BD14</f>
        <v>0</v>
      </c>
      <c r="F96" s="90"/>
      <c r="G96" s="289">
        <f t="shared" si="19"/>
        <v>100000</v>
      </c>
      <c r="H96" s="87"/>
      <c r="I96" s="402">
        <f t="shared" si="20"/>
        <v>0</v>
      </c>
      <c r="J96" s="87"/>
      <c r="K96"/>
      <c r="L96"/>
      <c r="M96"/>
      <c r="N96"/>
      <c r="O96"/>
      <c r="P96"/>
      <c r="Q96"/>
      <c r="R96"/>
      <c r="S96"/>
      <c r="V96" s="78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85" t="str">
        <f>[4]Config!$B$24</f>
        <v>PUEB</v>
      </c>
      <c r="B97" s="80">
        <f>METAS!$BF$49</f>
        <v>9390</v>
      </c>
      <c r="C97" s="61"/>
      <c r="D97" s="80"/>
      <c r="E97" s="80">
        <f>ACUMULADO!BE14</f>
        <v>2</v>
      </c>
      <c r="F97" s="90"/>
      <c r="G97" s="289">
        <f t="shared" si="19"/>
        <v>100000</v>
      </c>
      <c r="H97" s="87"/>
      <c r="I97" s="402">
        <f t="shared" si="20"/>
        <v>21</v>
      </c>
      <c r="J97" s="87"/>
      <c r="K97"/>
      <c r="L97"/>
      <c r="M97"/>
      <c r="N97"/>
      <c r="O97"/>
      <c r="P97"/>
      <c r="Q97"/>
      <c r="R97"/>
      <c r="S97"/>
      <c r="U97" s="58"/>
      <c r="V97" s="52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/>
      <c r="D98" s="5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V98" s="7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V100" s="59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V101" s="78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V102" s="78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V103" s="78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x14ac:dyDescent="0.25">
      <c r="A104"/>
      <c r="C104"/>
      <c r="D104"/>
      <c r="E104"/>
      <c r="F104"/>
      <c r="G104"/>
      <c r="H104"/>
    </row>
    <row r="105" spans="1:527" x14ac:dyDescent="0.25">
      <c r="A105"/>
      <c r="C105"/>
      <c r="D105"/>
      <c r="E105"/>
      <c r="F105"/>
      <c r="G105"/>
      <c r="H105"/>
    </row>
    <row r="106" spans="1:527" x14ac:dyDescent="0.25">
      <c r="A106" t="s">
        <v>779</v>
      </c>
      <c r="C106"/>
      <c r="D106"/>
      <c r="E106"/>
      <c r="F106"/>
      <c r="G106"/>
      <c r="H106"/>
    </row>
    <row r="107" spans="1:527" ht="18.75" x14ac:dyDescent="0.3">
      <c r="C107"/>
      <c r="D107"/>
      <c r="E107"/>
      <c r="F107" s="403">
        <v>24</v>
      </c>
      <c r="G107" s="403">
        <v>49</v>
      </c>
      <c r="H107" s="403">
        <v>74</v>
      </c>
      <c r="I107" s="403">
        <v>75</v>
      </c>
      <c r="J107"/>
      <c r="T107" s="8"/>
      <c r="U107" s="8"/>
    </row>
    <row r="108" spans="1:527" x14ac:dyDescent="0.25">
      <c r="A108"/>
      <c r="C108"/>
      <c r="D108"/>
      <c r="E108"/>
      <c r="F108" s="404" t="s">
        <v>764</v>
      </c>
      <c r="G108" s="405" t="s">
        <v>765</v>
      </c>
      <c r="H108" s="406" t="s">
        <v>766</v>
      </c>
      <c r="I108" s="407" t="s">
        <v>767</v>
      </c>
      <c r="J108"/>
      <c r="T108" s="8"/>
    </row>
    <row r="109" spans="1:527" x14ac:dyDescent="0.25">
      <c r="A109"/>
      <c r="C109"/>
      <c r="D109"/>
      <c r="E109"/>
      <c r="F109" s="404" t="s">
        <v>768</v>
      </c>
      <c r="G109" s="405" t="s">
        <v>769</v>
      </c>
      <c r="H109" s="406" t="s">
        <v>770</v>
      </c>
      <c r="I109" s="407" t="s">
        <v>771</v>
      </c>
      <c r="J109"/>
      <c r="T109" s="8"/>
      <c r="V109" s="89" t="str">
        <f>$V$1&amp;"  "&amp;V110&amp;"  "&amp;$V$3&amp;"  "&amp;$V$2</f>
        <v>RED. MOYOBAMBA:  TASA DE INCIDENCIA DE TB PULMONAR FROTIS POSITIVO  - POR MICROREDES :   ENERO - DICIEMBRE 2024</v>
      </c>
    </row>
    <row r="110" spans="1:527" x14ac:dyDescent="0.25">
      <c r="A110" s="66" t="s">
        <v>778</v>
      </c>
      <c r="F110" s="323">
        <v>0</v>
      </c>
      <c r="G110">
        <v>49</v>
      </c>
      <c r="H110">
        <v>74</v>
      </c>
      <c r="I110">
        <v>75</v>
      </c>
      <c r="J110"/>
      <c r="K110" s="9"/>
      <c r="T110" s="8"/>
      <c r="V110" s="78" t="str">
        <f>A110</f>
        <v>TASA DE INCIDENCIA DE TB PULMONAR FROTIS POSITIVO</v>
      </c>
      <c r="W110" s="89" t="str">
        <f>$V$1&amp;"  "&amp;W111&amp;"  "&amp;$V$3&amp;"  "&amp;$V$2</f>
        <v>RED. MOYOBAMBA:  TASA DE INCIDENCIA DE TB PULMONAR FROTIS POSITIVO  - POR MICROREDES :   ENERO - DICIEMBRE 2024</v>
      </c>
    </row>
    <row r="111" spans="1:527" ht="38.25" x14ac:dyDescent="0.25">
      <c r="A111" s="68" t="s">
        <v>2</v>
      </c>
      <c r="B111" s="69" t="s">
        <v>517</v>
      </c>
      <c r="C111" s="69" t="s">
        <v>519</v>
      </c>
      <c r="D111" s="72" t="s">
        <v>520</v>
      </c>
      <c r="E111" s="69" t="s">
        <v>777</v>
      </c>
      <c r="F111" s="69" t="s">
        <v>772</v>
      </c>
      <c r="G111" s="69" t="s">
        <v>773</v>
      </c>
      <c r="H111" s="69" t="s">
        <v>774</v>
      </c>
      <c r="I111" s="69" t="s">
        <v>775</v>
      </c>
      <c r="J111" s="69" t="s">
        <v>776</v>
      </c>
      <c r="T111" s="8"/>
      <c r="W111" s="8" t="str">
        <f>A110</f>
        <v>TASA DE INCIDENCIA DE TB PULMONAR FROTIS POSITIVO</v>
      </c>
    </row>
    <row r="112" spans="1:527" ht="15.75" thickBot="1" x14ac:dyDescent="0.3">
      <c r="A112" s="74" t="str">
        <f>Config!$B$15</f>
        <v>RED</v>
      </c>
      <c r="B112" s="75">
        <f>SUM(B113:B121)</f>
        <v>134568</v>
      </c>
      <c r="C112" s="75">
        <f>SUM(C113:C121)</f>
        <v>35</v>
      </c>
      <c r="D112" s="75">
        <v>100000</v>
      </c>
      <c r="E112" s="76">
        <f>C112*100000/B112</f>
        <v>26.00915522263837</v>
      </c>
      <c r="F112" s="76" t="str">
        <f>IF(E112&lt;=$F$110,E112,"")</f>
        <v/>
      </c>
      <c r="G112" s="76" t="str">
        <f>IF(E112&gt;$F$110, IF(E112&lt;=$F$107, E112," "), " ")</f>
        <v xml:space="preserve"> </v>
      </c>
      <c r="H112" s="76">
        <f>IF(E112&gt;$F$107, IF(E112&lt;=$G$107, E112," "), " ")</f>
        <v>26.00915522263837</v>
      </c>
      <c r="I112" s="76" t="str">
        <f>IF(E112&gt;$G$107, IF(E112&lt;=$H$107, E112," "), " ")</f>
        <v xml:space="preserve"> </v>
      </c>
      <c r="J112" s="76" t="str">
        <f>IF(E112&gt;$I$110, E112, " ")</f>
        <v xml:space="preserve"> </v>
      </c>
      <c r="T112" s="8"/>
    </row>
    <row r="113" spans="1:21" x14ac:dyDescent="0.25">
      <c r="A113" s="79" t="str">
        <f>Config!$B$16</f>
        <v>HOSP</v>
      </c>
      <c r="B113" s="80">
        <f>METAS!$AW$49</f>
        <v>0</v>
      </c>
      <c r="C113" s="80">
        <f>ACUMULADO!$AV$14</f>
        <v>4</v>
      </c>
      <c r="D113" s="288">
        <f>D112</f>
        <v>100000</v>
      </c>
      <c r="E113" s="401">
        <f>IFERROR(C113*100000/B113,0)</f>
        <v>0</v>
      </c>
      <c r="F113" s="82">
        <f>IF(E113&lt;=$F$110,E113,"")</f>
        <v>0</v>
      </c>
      <c r="G113" s="82" t="str">
        <f>IF(E113&gt;$F$110, IF(E113&lt;=$F$107, E113," "), " ")</f>
        <v xml:space="preserve"> </v>
      </c>
      <c r="H113" s="402" t="str">
        <f>IF(E113&gt;$F$107, IF(E113&lt;=$G$107, E113," "), " ")</f>
        <v xml:space="preserve"> </v>
      </c>
      <c r="I113" s="402" t="str">
        <f>IF(E113&gt;$G$107, IF(E113&lt;=$H$107, E113," "), " ")</f>
        <v xml:space="preserve"> </v>
      </c>
      <c r="J113" s="402" t="str">
        <f>IF(E113&gt;$I$110, E113, " ")</f>
        <v xml:space="preserve"> </v>
      </c>
      <c r="T113" s="8"/>
    </row>
    <row r="114" spans="1:21" x14ac:dyDescent="0.25">
      <c r="A114" s="85" t="str">
        <f>Config!$B$17</f>
        <v>LLUI</v>
      </c>
      <c r="B114" s="80">
        <f>METAS!$AY$49</f>
        <v>59054</v>
      </c>
      <c r="C114" s="80">
        <f>ACUMULADO!$AX$14</f>
        <v>13</v>
      </c>
      <c r="D114" s="289">
        <f>D113</f>
        <v>100000</v>
      </c>
      <c r="E114" s="401">
        <f t="shared" ref="E114:E121" si="21">IFERROR(C114*100000/B114,0)</f>
        <v>22.013750127002403</v>
      </c>
      <c r="F114" s="82" t="str">
        <f t="shared" ref="F114:F120" si="22">IF(E114&lt;=$F$110,E114,"")</f>
        <v/>
      </c>
      <c r="G114" s="82">
        <f t="shared" ref="G114:G121" si="23">IF(E114&gt;$F$110, IF(E114&lt;=$F$107, E114," "), " ")</f>
        <v>22.013750127002403</v>
      </c>
      <c r="H114" s="402" t="str">
        <f t="shared" ref="H114:H121" si="24">IF(E114&gt;$F$107, IF(E114&lt;=$G$107, E114," "), " ")</f>
        <v xml:space="preserve"> </v>
      </c>
      <c r="I114" s="402" t="str">
        <f t="shared" ref="I114:I121" si="25">IF(E114&gt;$G$107, IF(E114&lt;=$H$107, E114," "), " ")</f>
        <v xml:space="preserve"> </v>
      </c>
      <c r="J114" s="402" t="str">
        <f t="shared" ref="J114:J121" si="26">IF(E114&gt;$I$110, E114, " ")</f>
        <v xml:space="preserve"> </v>
      </c>
      <c r="T114" s="8"/>
    </row>
    <row r="115" spans="1:21" x14ac:dyDescent="0.25">
      <c r="A115" s="85" t="str">
        <f>Config!$B$18</f>
        <v>JERI</v>
      </c>
      <c r="B115" s="80">
        <f>METAS!$AZ$49</f>
        <v>5113</v>
      </c>
      <c r="C115" s="80">
        <f>ACUMULADO!$AY$14</f>
        <v>0</v>
      </c>
      <c r="D115" s="289">
        <f t="shared" ref="D115:D121" si="27">D114</f>
        <v>100000</v>
      </c>
      <c r="E115" s="401">
        <f t="shared" si="21"/>
        <v>0</v>
      </c>
      <c r="F115" s="82">
        <f t="shared" si="22"/>
        <v>0</v>
      </c>
      <c r="G115" s="82" t="str">
        <f t="shared" si="23"/>
        <v xml:space="preserve"> </v>
      </c>
      <c r="H115" s="402" t="str">
        <f t="shared" si="24"/>
        <v xml:space="preserve"> </v>
      </c>
      <c r="I115" s="402" t="str">
        <f t="shared" si="25"/>
        <v xml:space="preserve"> </v>
      </c>
      <c r="J115" s="402" t="str">
        <f t="shared" si="26"/>
        <v xml:space="preserve"> </v>
      </c>
      <c r="T115" s="8"/>
    </row>
    <row r="116" spans="1:21" x14ac:dyDescent="0.25">
      <c r="A116" s="85" t="str">
        <f>Config!$B$19</f>
        <v>YANT</v>
      </c>
      <c r="B116" s="80">
        <f>METAS!$BA$49</f>
        <v>10162</v>
      </c>
      <c r="C116" s="80">
        <f>ACUMULADO!$AZ$14</f>
        <v>3</v>
      </c>
      <c r="D116" s="289">
        <f t="shared" si="27"/>
        <v>100000</v>
      </c>
      <c r="E116" s="401">
        <f t="shared" si="21"/>
        <v>29.521747687463098</v>
      </c>
      <c r="F116" s="82" t="str">
        <f t="shared" si="22"/>
        <v/>
      </c>
      <c r="G116" s="82" t="str">
        <f t="shared" si="23"/>
        <v xml:space="preserve"> </v>
      </c>
      <c r="H116" s="402">
        <f t="shared" si="24"/>
        <v>29.521747687463098</v>
      </c>
      <c r="I116" s="402" t="str">
        <f t="shared" si="25"/>
        <v xml:space="preserve"> </v>
      </c>
      <c r="J116" s="402" t="str">
        <f t="shared" si="26"/>
        <v xml:space="preserve"> </v>
      </c>
      <c r="T116" s="8"/>
    </row>
    <row r="117" spans="1:21" x14ac:dyDescent="0.25">
      <c r="A117" s="85" t="str">
        <f>Config!$B$20</f>
        <v>SORI</v>
      </c>
      <c r="B117" s="80">
        <f>METAS!$BB$49</f>
        <v>25023</v>
      </c>
      <c r="C117" s="80">
        <f>ACUMULADO!$BA$14</f>
        <v>7</v>
      </c>
      <c r="D117" s="289">
        <f t="shared" si="27"/>
        <v>100000</v>
      </c>
      <c r="E117" s="401">
        <f t="shared" si="21"/>
        <v>27.974263677416776</v>
      </c>
      <c r="F117" s="82" t="str">
        <f t="shared" si="22"/>
        <v/>
      </c>
      <c r="G117" s="82" t="str">
        <f t="shared" si="23"/>
        <v xml:space="preserve"> </v>
      </c>
      <c r="H117" s="402">
        <f t="shared" si="24"/>
        <v>27.974263677416776</v>
      </c>
      <c r="I117" s="402" t="str">
        <f t="shared" si="25"/>
        <v xml:space="preserve"> </v>
      </c>
      <c r="J117" s="402" t="str">
        <f t="shared" si="26"/>
        <v xml:space="preserve"> </v>
      </c>
      <c r="T117" s="8"/>
    </row>
    <row r="118" spans="1:21" x14ac:dyDescent="0.25">
      <c r="A118" s="85" t="str">
        <f>Config!$B$21</f>
        <v>JEPE</v>
      </c>
      <c r="B118" s="80">
        <f>METAS!$BC$49</f>
        <v>9916</v>
      </c>
      <c r="C118" s="80">
        <f>ACUMULADO!$BB$14</f>
        <v>4</v>
      </c>
      <c r="D118" s="289">
        <f t="shared" si="27"/>
        <v>100000</v>
      </c>
      <c r="E118" s="401">
        <f t="shared" si="21"/>
        <v>40.338846308995564</v>
      </c>
      <c r="F118" s="82" t="str">
        <f t="shared" si="22"/>
        <v/>
      </c>
      <c r="G118" s="82" t="str">
        <f t="shared" si="23"/>
        <v xml:space="preserve"> </v>
      </c>
      <c r="H118" s="402">
        <f t="shared" si="24"/>
        <v>40.338846308995564</v>
      </c>
      <c r="I118" s="402" t="str">
        <f t="shared" si="25"/>
        <v xml:space="preserve"> </v>
      </c>
      <c r="J118" s="402" t="str">
        <f t="shared" si="26"/>
        <v xml:space="preserve"> </v>
      </c>
      <c r="T118" s="8"/>
    </row>
    <row r="119" spans="1:21" x14ac:dyDescent="0.25">
      <c r="A119" s="85" t="str">
        <f>Config!$B$22</f>
        <v>ROQU</v>
      </c>
      <c r="B119" s="80">
        <f>METAS!$BD$49</f>
        <v>8713</v>
      </c>
      <c r="C119" s="80">
        <f>ACUMULADO!$BC$14</f>
        <v>2</v>
      </c>
      <c r="D119" s="289">
        <f t="shared" si="27"/>
        <v>100000</v>
      </c>
      <c r="E119" s="401">
        <f t="shared" si="21"/>
        <v>22.954206358315162</v>
      </c>
      <c r="F119" s="82" t="str">
        <f t="shared" si="22"/>
        <v/>
      </c>
      <c r="G119" s="82">
        <f t="shared" si="23"/>
        <v>22.954206358315162</v>
      </c>
      <c r="H119" s="402" t="str">
        <f t="shared" si="24"/>
        <v xml:space="preserve"> </v>
      </c>
      <c r="I119" s="402" t="str">
        <f t="shared" si="25"/>
        <v xml:space="preserve"> </v>
      </c>
      <c r="J119" s="402" t="str">
        <f t="shared" si="26"/>
        <v xml:space="preserve"> </v>
      </c>
      <c r="T119" s="8"/>
    </row>
    <row r="120" spans="1:21" x14ac:dyDescent="0.25">
      <c r="A120" s="85" t="str">
        <f>Config!$B$23</f>
        <v>CALZ</v>
      </c>
      <c r="B120" s="80">
        <f>METAS!$BE$49</f>
        <v>7197</v>
      </c>
      <c r="C120" s="80">
        <f>ACUMULADO!$BD$14</f>
        <v>0</v>
      </c>
      <c r="D120" s="289">
        <f t="shared" si="27"/>
        <v>100000</v>
      </c>
      <c r="E120" s="401">
        <f t="shared" si="21"/>
        <v>0</v>
      </c>
      <c r="F120" s="82">
        <f t="shared" si="22"/>
        <v>0</v>
      </c>
      <c r="G120" s="82" t="str">
        <f t="shared" si="23"/>
        <v xml:space="preserve"> </v>
      </c>
      <c r="H120" s="402" t="str">
        <f t="shared" si="24"/>
        <v xml:space="preserve"> </v>
      </c>
      <c r="I120" s="402" t="str">
        <f t="shared" si="25"/>
        <v xml:space="preserve"> </v>
      </c>
      <c r="J120" s="402" t="str">
        <f t="shared" si="26"/>
        <v xml:space="preserve"> </v>
      </c>
      <c r="T120" s="8"/>
      <c r="U120" s="8"/>
    </row>
    <row r="121" spans="1:21" x14ac:dyDescent="0.25">
      <c r="A121" s="85" t="str">
        <f>Config!$B$24</f>
        <v>PUEB</v>
      </c>
      <c r="B121" s="80">
        <f>METAS!$BF$49</f>
        <v>9390</v>
      </c>
      <c r="C121" s="80">
        <f>ACUMULADO!$BE$14</f>
        <v>2</v>
      </c>
      <c r="D121" s="289">
        <f t="shared" si="27"/>
        <v>100000</v>
      </c>
      <c r="E121" s="401">
        <f t="shared" si="21"/>
        <v>21.299254526091588</v>
      </c>
      <c r="F121" s="82" t="str">
        <f>IF(E121&lt;=$F$110,E121,"")</f>
        <v/>
      </c>
      <c r="G121" s="82">
        <f t="shared" si="23"/>
        <v>21.299254526091588</v>
      </c>
      <c r="H121" s="402" t="str">
        <f t="shared" si="24"/>
        <v xml:space="preserve"> </v>
      </c>
      <c r="I121" s="402" t="str">
        <f t="shared" si="25"/>
        <v xml:space="preserve"> </v>
      </c>
      <c r="J121" s="402" t="str">
        <f t="shared" si="26"/>
        <v xml:space="preserve"> </v>
      </c>
      <c r="T121" s="8"/>
    </row>
    <row r="122" spans="1:21" x14ac:dyDescent="0.25">
      <c r="C122"/>
      <c r="D122" s="5"/>
      <c r="E122"/>
      <c r="F122"/>
      <c r="G122"/>
      <c r="H122"/>
      <c r="I122"/>
      <c r="J122"/>
      <c r="T122" s="8"/>
      <c r="U122" s="8"/>
    </row>
    <row r="123" spans="1:21" x14ac:dyDescent="0.25">
      <c r="A123"/>
      <c r="C123"/>
      <c r="D123"/>
      <c r="E123"/>
      <c r="F123"/>
      <c r="G123"/>
      <c r="H123"/>
      <c r="I123"/>
      <c r="J123"/>
      <c r="T123" s="8"/>
      <c r="U123" s="8"/>
    </row>
    <row r="124" spans="1:21" x14ac:dyDescent="0.25">
      <c r="A124"/>
      <c r="C124"/>
      <c r="D124"/>
      <c r="E124"/>
      <c r="F124"/>
      <c r="G124"/>
      <c r="H124"/>
      <c r="I124"/>
      <c r="J124"/>
      <c r="T124" s="8"/>
      <c r="U124" s="8"/>
    </row>
    <row r="125" spans="1:21" x14ac:dyDescent="0.25">
      <c r="A125"/>
      <c r="C125"/>
      <c r="D125"/>
      <c r="E125"/>
      <c r="F125"/>
      <c r="G125"/>
      <c r="H125"/>
      <c r="I125"/>
      <c r="J125"/>
      <c r="T125" s="8"/>
      <c r="U125" s="8"/>
    </row>
    <row r="126" spans="1:21" x14ac:dyDescent="0.25">
      <c r="A126"/>
      <c r="C126"/>
      <c r="D126"/>
      <c r="E126"/>
      <c r="F126"/>
      <c r="G126"/>
      <c r="H126"/>
      <c r="I126"/>
      <c r="J126"/>
      <c r="T126" s="8"/>
      <c r="U126" s="8"/>
    </row>
    <row r="127" spans="1:21" x14ac:dyDescent="0.25">
      <c r="A127"/>
      <c r="C127"/>
      <c r="D127"/>
      <c r="E127"/>
      <c r="F127"/>
      <c r="G127"/>
      <c r="H127"/>
      <c r="I127"/>
      <c r="J127"/>
      <c r="T127" s="8"/>
      <c r="U127" s="8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87"/>
  <sheetViews>
    <sheetView showGridLines="0" zoomScale="85" zoomScaleNormal="85" zoomScaleSheetLayoutView="85" workbookViewId="0">
      <selection activeCell="H117" sqref="H117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22" customWidth="1"/>
    <col min="4" max="4" width="14" style="321" customWidth="1"/>
    <col min="5" max="5" width="6.85546875" style="321" customWidth="1"/>
    <col min="6" max="6" width="7.140625" style="321" customWidth="1"/>
    <col min="7" max="7" width="14.5703125" style="320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47" t="s">
        <v>14</v>
      </c>
      <c r="C1" s="347"/>
      <c r="D1" s="5"/>
      <c r="E1" s="5"/>
      <c r="F1" s="433" t="s">
        <v>15</v>
      </c>
      <c r="G1" s="433"/>
      <c r="H1" s="433"/>
      <c r="S1" s="24"/>
      <c r="T1" s="3"/>
      <c r="U1" s="3" t="s">
        <v>548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46" t="s">
        <v>13</v>
      </c>
      <c r="C2" s="346" t="s">
        <v>12</v>
      </c>
      <c r="D2" s="346" t="s">
        <v>11</v>
      </c>
      <c r="E2" s="5"/>
      <c r="F2" s="346" t="s">
        <v>13</v>
      </c>
      <c r="G2" s="346" t="s">
        <v>12</v>
      </c>
      <c r="H2" s="346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45">
        <f>Config!G3</f>
        <v>90</v>
      </c>
      <c r="C3" s="345"/>
      <c r="D3" s="345">
        <f>Config!I3</f>
        <v>100</v>
      </c>
      <c r="E3" s="5"/>
      <c r="F3" s="343">
        <f>Config!K3</f>
        <v>90</v>
      </c>
      <c r="G3" s="344"/>
      <c r="H3" s="343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43" t="str">
        <f>Config!G4</f>
        <v>&lt;</v>
      </c>
      <c r="C4" s="343"/>
      <c r="D4" s="343" t="str">
        <f>Config!I4</f>
        <v>&gt;=</v>
      </c>
      <c r="E4" s="343"/>
      <c r="F4" s="343" t="str">
        <f>Config!K4</f>
        <v>&lt;</v>
      </c>
      <c r="G4" s="343"/>
      <c r="H4" s="343" t="str">
        <f>Config!M4</f>
        <v>&gt;=</v>
      </c>
      <c r="J4" s="28" t="s">
        <v>543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DICIEMBRE 2024</v>
      </c>
      <c r="C5" s="28"/>
      <c r="D5" s="28"/>
      <c r="F5" s="28"/>
      <c r="G5" s="28"/>
    </row>
    <row r="6" spans="1:79" ht="18" customHeight="1" x14ac:dyDescent="0.25">
      <c r="A6" s="338" t="s">
        <v>563</v>
      </c>
      <c r="C6" s="28"/>
      <c r="D6" s="28"/>
      <c r="F6" s="28"/>
      <c r="G6" s="28"/>
      <c r="H6" s="432" t="s">
        <v>545</v>
      </c>
      <c r="I6" s="432"/>
      <c r="J6" s="432"/>
    </row>
    <row r="7" spans="1:79" s="4" customFormat="1" ht="39.950000000000003" customHeight="1" x14ac:dyDescent="0.25">
      <c r="A7" s="337" t="s">
        <v>2</v>
      </c>
      <c r="B7" s="336" t="s">
        <v>546</v>
      </c>
      <c r="C7" s="336" t="s">
        <v>69</v>
      </c>
      <c r="D7" s="335" t="s">
        <v>564</v>
      </c>
      <c r="E7" s="340" t="s">
        <v>1</v>
      </c>
      <c r="F7" s="342"/>
      <c r="G7" s="334" t="s">
        <v>9</v>
      </c>
      <c r="H7" s="333" t="str">
        <f>"DEFICIENTE &lt; "&amp;$B$3</f>
        <v>DEFICIENTE &lt; 90</v>
      </c>
      <c r="I7" s="333" t="str">
        <f>"PROCESO &gt;= "&amp;$B$3&amp;"  -  &lt; "&amp;$D$3</f>
        <v>PROCESO &gt;= 90  -  &lt; 100</v>
      </c>
      <c r="J7" s="333" t="str">
        <f>"OPTIMO &gt;= "&amp;$D$3</f>
        <v>OPTIMO &gt;= 100</v>
      </c>
      <c r="S7" s="330"/>
    </row>
    <row r="8" spans="1:79" ht="18" customHeight="1" thickBot="1" x14ac:dyDescent="0.3">
      <c r="A8" s="332" t="s">
        <v>66</v>
      </c>
      <c r="B8" s="331">
        <f>SUM(B9:B17)</f>
        <v>400</v>
      </c>
      <c r="C8" s="331">
        <f>SUM(C9:C17)</f>
        <v>400</v>
      </c>
      <c r="D8" s="331">
        <f>SUM(D9:D17)</f>
        <v>414</v>
      </c>
      <c r="E8" s="325">
        <f>+Config!C9</f>
        <v>100</v>
      </c>
      <c r="F8" s="331"/>
      <c r="G8" s="325">
        <f>IFERROR(ROUND(D8*100/B8,1),0)</f>
        <v>103.5</v>
      </c>
      <c r="H8" s="325" t="str">
        <f>IFERROR(ROUND(IF(G8&lt;$B$3,G8,""),1),"")</f>
        <v/>
      </c>
      <c r="I8" s="325" t="str">
        <f>IFERROR(ROUND(IF(AND(G8&gt;=$B$3,G8&lt;$D$3),G8,""),1),"")</f>
        <v/>
      </c>
      <c r="J8" s="325">
        <f>IFERROR(ROUND(IF(G8&gt;=$D$3,G8,""),1),"")</f>
        <v>103.5</v>
      </c>
      <c r="K8" s="323"/>
    </row>
    <row r="9" spans="1:79" ht="18" customHeight="1" thickBot="1" x14ac:dyDescent="0.3">
      <c r="A9" s="329" t="s">
        <v>553</v>
      </c>
      <c r="B9" s="339">
        <f>+METAS!$AW$50</f>
        <v>0</v>
      </c>
      <c r="C9" s="341">
        <f>ROUND((B9/12)*Config!$C$6,0)</f>
        <v>0</v>
      </c>
      <c r="D9" s="341">
        <f>+ACUMULADO!$AV$52</f>
        <v>0</v>
      </c>
      <c r="E9" s="326">
        <f>E8</f>
        <v>100</v>
      </c>
      <c r="F9" s="341"/>
      <c r="G9" s="325">
        <f t="shared" ref="G9:G17" si="0">IFERROR(ROUND(D9*100/B9,1),0)</f>
        <v>0</v>
      </c>
      <c r="H9" s="325">
        <f t="shared" ref="H9:H17" si="1">IFERROR(ROUND(IF(G9&lt;$B$3,G9,""),1),"")</f>
        <v>0</v>
      </c>
      <c r="I9" s="325" t="str">
        <f>IFERROR(ROUND(IF(AND(G9&gt;=$B$3,G9&lt;$D$3),G9,""),1),"")</f>
        <v/>
      </c>
      <c r="J9" s="325" t="str">
        <f t="shared" ref="J9:J17" si="2">IFERROR(ROUND(IF(G9&gt;=$D$3,G9,""),1),"")</f>
        <v/>
      </c>
      <c r="K9" s="323"/>
    </row>
    <row r="10" spans="1:79" ht="18" customHeight="1" thickBot="1" x14ac:dyDescent="0.3">
      <c r="A10" s="329" t="s">
        <v>554</v>
      </c>
      <c r="B10" s="339">
        <f>+METAS!$AY$50</f>
        <v>189</v>
      </c>
      <c r="C10" s="341">
        <f>ROUND((B10/12)*Config!$C$6,0)</f>
        <v>189</v>
      </c>
      <c r="D10" s="341">
        <f>+ACUMULADO!$AX$52</f>
        <v>219</v>
      </c>
      <c r="E10" s="326">
        <f>E9</f>
        <v>100</v>
      </c>
      <c r="F10" s="341"/>
      <c r="G10" s="325">
        <f t="shared" si="0"/>
        <v>115.9</v>
      </c>
      <c r="H10" s="325" t="str">
        <f t="shared" si="1"/>
        <v/>
      </c>
      <c r="I10" s="325" t="str">
        <f t="shared" ref="I10:I17" si="3">IFERROR(ROUND(IF(AND(G10&gt;=$B$3,G10&lt;$D$3),G10,""),1),"")</f>
        <v/>
      </c>
      <c r="J10" s="325">
        <f t="shared" si="2"/>
        <v>115.9</v>
      </c>
      <c r="K10" s="323"/>
    </row>
    <row r="11" spans="1:79" ht="18" customHeight="1" thickBot="1" x14ac:dyDescent="0.3">
      <c r="A11" s="329" t="s">
        <v>555</v>
      </c>
      <c r="B11" s="339">
        <f>+METAS!$AZ$50</f>
        <v>23</v>
      </c>
      <c r="C11" s="341">
        <f>ROUND((B11/12)*Config!$C$6,0)</f>
        <v>23</v>
      </c>
      <c r="D11" s="341">
        <f>+ACUMULADO!$AY$52</f>
        <v>18</v>
      </c>
      <c r="E11" s="326">
        <f t="shared" ref="E11:E17" si="4">E10</f>
        <v>100</v>
      </c>
      <c r="F11" s="341"/>
      <c r="G11" s="325">
        <f t="shared" si="0"/>
        <v>78.3</v>
      </c>
      <c r="H11" s="325">
        <f t="shared" si="1"/>
        <v>78.3</v>
      </c>
      <c r="I11" s="325" t="str">
        <f t="shared" si="3"/>
        <v/>
      </c>
      <c r="J11" s="325" t="str">
        <f t="shared" si="2"/>
        <v/>
      </c>
      <c r="K11" s="323"/>
    </row>
    <row r="12" spans="1:79" ht="18" customHeight="1" thickBot="1" x14ac:dyDescent="0.3">
      <c r="A12" s="329" t="s">
        <v>556</v>
      </c>
      <c r="B12" s="339">
        <f>+METAS!$BA$50</f>
        <v>16</v>
      </c>
      <c r="C12" s="341">
        <f>ROUND((B12/12)*Config!$C$6,0)</f>
        <v>16</v>
      </c>
      <c r="D12" s="341">
        <f>+ACUMULADO!$AZ$52</f>
        <v>14</v>
      </c>
      <c r="E12" s="326">
        <f t="shared" si="4"/>
        <v>100</v>
      </c>
      <c r="F12" s="341"/>
      <c r="G12" s="325">
        <f t="shared" si="0"/>
        <v>87.5</v>
      </c>
      <c r="H12" s="325">
        <f t="shared" si="1"/>
        <v>87.5</v>
      </c>
      <c r="I12" s="325" t="str">
        <f t="shared" si="3"/>
        <v/>
      </c>
      <c r="J12" s="325" t="str">
        <f t="shared" si="2"/>
        <v/>
      </c>
      <c r="K12" s="323"/>
    </row>
    <row r="13" spans="1:79" ht="18" customHeight="1" thickBot="1" x14ac:dyDescent="0.3">
      <c r="A13" s="329" t="s">
        <v>557</v>
      </c>
      <c r="B13" s="339">
        <f>+METAS!$BB$50</f>
        <v>94</v>
      </c>
      <c r="C13" s="341">
        <f>ROUND((B13/12)*Config!$C$6,0)</f>
        <v>94</v>
      </c>
      <c r="D13" s="341">
        <f>+ACUMULADO!$BA$52</f>
        <v>103</v>
      </c>
      <c r="E13" s="326">
        <f t="shared" si="4"/>
        <v>100</v>
      </c>
      <c r="F13" s="341"/>
      <c r="G13" s="325">
        <f t="shared" si="0"/>
        <v>109.6</v>
      </c>
      <c r="H13" s="325" t="str">
        <f t="shared" si="1"/>
        <v/>
      </c>
      <c r="I13" s="325" t="str">
        <f t="shared" si="3"/>
        <v/>
      </c>
      <c r="J13" s="325">
        <f t="shared" si="2"/>
        <v>109.6</v>
      </c>
      <c r="K13" s="323"/>
    </row>
    <row r="14" spans="1:79" ht="18" customHeight="1" thickBot="1" x14ac:dyDescent="0.3">
      <c r="A14" s="329" t="s">
        <v>558</v>
      </c>
      <c r="B14" s="339">
        <f>METAS!$BC$50</f>
        <v>29</v>
      </c>
      <c r="C14" s="341">
        <f>ROUND((B14/12)*Config!$C$6,0)</f>
        <v>29</v>
      </c>
      <c r="D14" s="341">
        <f>+ACUMULADO!$BB$52</f>
        <v>23</v>
      </c>
      <c r="E14" s="326">
        <f t="shared" si="4"/>
        <v>100</v>
      </c>
      <c r="F14" s="341"/>
      <c r="G14" s="325">
        <f t="shared" si="0"/>
        <v>79.3</v>
      </c>
      <c r="H14" s="325">
        <f t="shared" si="1"/>
        <v>79.3</v>
      </c>
      <c r="I14" s="325" t="str">
        <f t="shared" si="3"/>
        <v/>
      </c>
      <c r="J14" s="325" t="str">
        <f t="shared" si="2"/>
        <v/>
      </c>
      <c r="K14" s="323"/>
    </row>
    <row r="15" spans="1:79" ht="18" customHeight="1" thickBot="1" x14ac:dyDescent="0.3">
      <c r="A15" s="329" t="s">
        <v>559</v>
      </c>
      <c r="B15" s="339">
        <f>+METAS!$BD$50</f>
        <v>11</v>
      </c>
      <c r="C15" s="341">
        <f>ROUND((B15/12)*Config!$C$6,0)</f>
        <v>11</v>
      </c>
      <c r="D15" s="341">
        <f>+ACUMULADO!$BC$52</f>
        <v>6</v>
      </c>
      <c r="E15" s="326">
        <f t="shared" si="4"/>
        <v>100</v>
      </c>
      <c r="F15" s="341"/>
      <c r="G15" s="325">
        <f t="shared" si="0"/>
        <v>54.5</v>
      </c>
      <c r="H15" s="325">
        <f t="shared" si="1"/>
        <v>54.5</v>
      </c>
      <c r="I15" s="325" t="str">
        <f t="shared" si="3"/>
        <v/>
      </c>
      <c r="J15" s="325" t="str">
        <f t="shared" si="2"/>
        <v/>
      </c>
      <c r="K15" s="323"/>
    </row>
    <row r="16" spans="1:79" ht="18" customHeight="1" thickBot="1" x14ac:dyDescent="0.3">
      <c r="A16" s="329" t="s">
        <v>560</v>
      </c>
      <c r="B16" s="339">
        <f>+METAS!$BE$50</f>
        <v>34</v>
      </c>
      <c r="C16" s="341">
        <f>ROUND((B16/12)*Config!$C$6,0)</f>
        <v>34</v>
      </c>
      <c r="D16" s="341">
        <f>+ACUMULADO!$BD$52</f>
        <v>31</v>
      </c>
      <c r="E16" s="326">
        <f t="shared" si="4"/>
        <v>100</v>
      </c>
      <c r="F16" s="341"/>
      <c r="G16" s="325">
        <f t="shared" si="0"/>
        <v>91.2</v>
      </c>
      <c r="H16" s="325" t="str">
        <f t="shared" si="1"/>
        <v/>
      </c>
      <c r="I16" s="325">
        <f t="shared" si="3"/>
        <v>91.2</v>
      </c>
      <c r="J16" s="325" t="str">
        <f t="shared" si="2"/>
        <v/>
      </c>
      <c r="K16" s="323"/>
      <c r="T16" s="423" t="s">
        <v>544</v>
      </c>
      <c r="U16" s="424"/>
      <c r="V16" s="424"/>
      <c r="W16" s="424"/>
      <c r="X16" s="424"/>
      <c r="Y16" s="424"/>
      <c r="Z16" s="425"/>
    </row>
    <row r="17" spans="1:26" ht="18" customHeight="1" thickBot="1" x14ac:dyDescent="0.3">
      <c r="A17" s="329" t="s">
        <v>561</v>
      </c>
      <c r="B17" s="339">
        <f>+METAS!$BF$50</f>
        <v>4</v>
      </c>
      <c r="C17" s="341">
        <f>ROUND((B17/12)*Config!$C$6,0)</f>
        <v>4</v>
      </c>
      <c r="D17" s="341">
        <f>+ACUMULADO!$BE$52</f>
        <v>0</v>
      </c>
      <c r="E17" s="326">
        <f t="shared" si="4"/>
        <v>100</v>
      </c>
      <c r="F17" s="341"/>
      <c r="G17" s="325">
        <f t="shared" si="0"/>
        <v>0</v>
      </c>
      <c r="H17" s="325">
        <f t="shared" si="1"/>
        <v>0</v>
      </c>
      <c r="I17" s="325" t="str">
        <f t="shared" si="3"/>
        <v/>
      </c>
      <c r="J17" s="325" t="str">
        <f t="shared" si="2"/>
        <v/>
      </c>
      <c r="T17" s="426"/>
      <c r="U17" s="427"/>
      <c r="V17" s="427"/>
      <c r="W17" s="427"/>
      <c r="X17" s="427"/>
      <c r="Y17" s="427"/>
      <c r="Z17" s="428"/>
    </row>
    <row r="18" spans="1:26" ht="18" customHeight="1" x14ac:dyDescent="0.25">
      <c r="A18" s="5"/>
      <c r="C18" s="28"/>
      <c r="D18" s="28"/>
      <c r="E18" s="28"/>
      <c r="F18" s="28"/>
      <c r="G18" s="28"/>
      <c r="T18" s="426"/>
      <c r="U18" s="427"/>
      <c r="V18" s="427"/>
      <c r="W18" s="427"/>
      <c r="X18" s="427"/>
      <c r="Y18" s="427"/>
      <c r="Z18" s="428"/>
    </row>
    <row r="19" spans="1:26" ht="18" customHeight="1" thickBot="1" x14ac:dyDescent="0.3">
      <c r="C19" s="28"/>
      <c r="D19" s="28"/>
      <c r="E19" s="28"/>
      <c r="F19" s="28"/>
      <c r="G19" s="28"/>
      <c r="H19" s="321"/>
      <c r="T19" s="429"/>
      <c r="U19" s="430"/>
      <c r="V19" s="430"/>
      <c r="W19" s="430"/>
      <c r="X19" s="430"/>
      <c r="Y19" s="430"/>
      <c r="Z19" s="43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543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QUE INICIAN TRATAMIENTO CON VACUNA ANTIRRABICA  - POR MICROREDES : ENERO - DICIEMBRE 2024</v>
      </c>
      <c r="C23" s="28"/>
      <c r="D23" s="28"/>
      <c r="F23" s="28"/>
      <c r="G23" s="28"/>
    </row>
    <row r="24" spans="1:26" ht="18" customHeight="1" x14ac:dyDescent="0.25">
      <c r="A24" s="338" t="s">
        <v>565</v>
      </c>
      <c r="C24" s="28"/>
      <c r="D24" s="28"/>
      <c r="F24" s="28"/>
      <c r="G24" s="28"/>
      <c r="H24" s="432" t="s">
        <v>545</v>
      </c>
      <c r="I24" s="432"/>
      <c r="J24" s="432"/>
    </row>
    <row r="25" spans="1:26" s="4" customFormat="1" ht="39.950000000000003" customHeight="1" x14ac:dyDescent="0.25">
      <c r="A25" s="337" t="s">
        <v>2</v>
      </c>
      <c r="B25" s="336" t="s">
        <v>546</v>
      </c>
      <c r="C25" s="336" t="s">
        <v>69</v>
      </c>
      <c r="D25" s="335" t="s">
        <v>673</v>
      </c>
      <c r="E25" s="340" t="s">
        <v>1</v>
      </c>
      <c r="F25" s="324"/>
      <c r="G25" s="334" t="s">
        <v>9</v>
      </c>
      <c r="H25" s="333" t="str">
        <f>"DEFICIENTE &lt; "&amp;$B$3</f>
        <v>DEFICIENTE &lt; 90</v>
      </c>
      <c r="I25" s="333" t="str">
        <f>"PROCESO &gt;= "&amp;$B$3&amp;"  -  &lt; "&amp;$D$3</f>
        <v>PROCESO &gt;= 90  -  &lt; 100</v>
      </c>
      <c r="J25" s="333" t="str">
        <f>"OPTIMO &gt;= "&amp;$D$3</f>
        <v>OPTIMO &gt;= 100</v>
      </c>
      <c r="S25" s="330"/>
      <c r="V25" s="4" t="s">
        <v>550</v>
      </c>
    </row>
    <row r="26" spans="1:26" ht="18" customHeight="1" thickBot="1" x14ac:dyDescent="0.3">
      <c r="A26" s="332" t="s">
        <v>66</v>
      </c>
      <c r="B26" s="331">
        <f>SUM(B27:B35)</f>
        <v>208</v>
      </c>
      <c r="C26" s="331">
        <f>SUM(C27:C35)</f>
        <v>208</v>
      </c>
      <c r="D26" s="331">
        <f>SUM(D27:D35)</f>
        <v>141</v>
      </c>
      <c r="E26" s="325">
        <f>+Config!C9</f>
        <v>100</v>
      </c>
      <c r="F26" s="331"/>
      <c r="G26" s="325">
        <f>IFERROR(ROUND(D26*100/B26,1),0)</f>
        <v>67.8</v>
      </c>
      <c r="H26" s="325">
        <f>IFERROR(ROUND(IF(G26&lt;$B$3,G26,""),1),"")</f>
        <v>67.8</v>
      </c>
      <c r="I26" s="325" t="str">
        <f>IFERROR(ROUND(IF(AND(G26&gt;=$B$3,G26&lt;$D$3),G26,""),1),"")</f>
        <v/>
      </c>
      <c r="J26" s="325" t="str">
        <f>IFERROR(ROUND(IF(G26&gt;=$D$3,G26,""),1),"")</f>
        <v/>
      </c>
      <c r="K26" s="323"/>
    </row>
    <row r="27" spans="1:26" ht="18" customHeight="1" thickBot="1" x14ac:dyDescent="0.3">
      <c r="A27" s="329" t="str">
        <f>+A9</f>
        <v>HOSP</v>
      </c>
      <c r="B27" s="339">
        <f>+METAS!$AW$51</f>
        <v>0</v>
      </c>
      <c r="C27" s="328">
        <f>ROUND((B27/12)*Config!$C$6,0)</f>
        <v>0</v>
      </c>
      <c r="D27" s="341">
        <f>+ACUMULADO!$AV$53</f>
        <v>1</v>
      </c>
      <c r="E27" s="326">
        <f>E26</f>
        <v>100</v>
      </c>
      <c r="F27" s="326"/>
      <c r="G27" s="325">
        <f t="shared" ref="G27:G35" si="5">IFERROR(ROUND(D27*100/B27,1),0)</f>
        <v>0</v>
      </c>
      <c r="H27" s="325">
        <f t="shared" ref="H27:H35" si="6">IFERROR(ROUND(IF(G27&lt;$B$3,G27,""),1),"")</f>
        <v>0</v>
      </c>
      <c r="I27" s="325" t="str">
        <f t="shared" ref="I27:I35" si="7">IFERROR(ROUND(IF(AND(G27&gt;=$B$3,G27&lt;$D$3),G27,""),1),"")</f>
        <v/>
      </c>
      <c r="J27" s="325" t="str">
        <f t="shared" ref="J27:J35" si="8">IFERROR(ROUND(IF(G27&gt;=$D$3,G27,""),1),"")</f>
        <v/>
      </c>
      <c r="K27" s="323"/>
    </row>
    <row r="28" spans="1:26" ht="18" customHeight="1" thickBot="1" x14ac:dyDescent="0.3">
      <c r="A28" s="329" t="str">
        <f t="shared" ref="A28:A35" si="9">+A10</f>
        <v>LLUI</v>
      </c>
      <c r="B28" s="339">
        <f>+METAS!$AY$51</f>
        <v>119</v>
      </c>
      <c r="C28" s="328">
        <f>ROUND((B28/12)*Config!$C$6,0)</f>
        <v>119</v>
      </c>
      <c r="D28" s="341">
        <f>+ACUMULADO!$AX$53</f>
        <v>110</v>
      </c>
      <c r="E28" s="326">
        <f>E27</f>
        <v>100</v>
      </c>
      <c r="F28" s="326"/>
      <c r="G28" s="325">
        <f t="shared" si="5"/>
        <v>92.4</v>
      </c>
      <c r="H28" s="325" t="str">
        <f t="shared" si="6"/>
        <v/>
      </c>
      <c r="I28" s="325">
        <f t="shared" si="7"/>
        <v>92.4</v>
      </c>
      <c r="J28" s="325" t="str">
        <f t="shared" si="8"/>
        <v/>
      </c>
      <c r="K28" s="323"/>
    </row>
    <row r="29" spans="1:26" ht="18" customHeight="1" thickBot="1" x14ac:dyDescent="0.3">
      <c r="A29" s="329" t="str">
        <f t="shared" si="9"/>
        <v>JERI</v>
      </c>
      <c r="B29" s="339">
        <f>+METAS!$AZ$51</f>
        <v>10</v>
      </c>
      <c r="C29" s="328">
        <f>ROUND((B29/12)*Config!$C$6,0)</f>
        <v>10</v>
      </c>
      <c r="D29" s="341">
        <f>+ACUMULADO!$AY$53</f>
        <v>2</v>
      </c>
      <c r="E29" s="326">
        <f t="shared" ref="E29:E35" si="10">E28</f>
        <v>100</v>
      </c>
      <c r="F29" s="326"/>
      <c r="G29" s="325">
        <f t="shared" si="5"/>
        <v>20</v>
      </c>
      <c r="H29" s="325">
        <f t="shared" si="6"/>
        <v>20</v>
      </c>
      <c r="I29" s="325" t="str">
        <f t="shared" si="7"/>
        <v/>
      </c>
      <c r="J29" s="325" t="str">
        <f t="shared" si="8"/>
        <v/>
      </c>
      <c r="K29" s="323"/>
    </row>
    <row r="30" spans="1:26" ht="18" customHeight="1" thickBot="1" x14ac:dyDescent="0.3">
      <c r="A30" s="329" t="str">
        <f t="shared" si="9"/>
        <v>YANT</v>
      </c>
      <c r="B30" s="339">
        <f>+METAS!$BA$51</f>
        <v>8</v>
      </c>
      <c r="C30" s="328">
        <f>ROUND((B30/12)*Config!$C$6,0)</f>
        <v>8</v>
      </c>
      <c r="D30" s="341">
        <f>+ACUMULADO!$AZ$53</f>
        <v>4</v>
      </c>
      <c r="E30" s="326">
        <f t="shared" si="10"/>
        <v>100</v>
      </c>
      <c r="F30" s="326"/>
      <c r="G30" s="325">
        <f t="shared" si="5"/>
        <v>50</v>
      </c>
      <c r="H30" s="325">
        <f t="shared" si="6"/>
        <v>50</v>
      </c>
      <c r="I30" s="325" t="str">
        <f t="shared" si="7"/>
        <v/>
      </c>
      <c r="J30" s="325" t="str">
        <f t="shared" si="8"/>
        <v/>
      </c>
      <c r="K30" s="323"/>
    </row>
    <row r="31" spans="1:26" ht="18" customHeight="1" thickBot="1" x14ac:dyDescent="0.3">
      <c r="A31" s="329" t="str">
        <f t="shared" si="9"/>
        <v>SORI</v>
      </c>
      <c r="B31" s="339">
        <f>+METAS!$BB$51</f>
        <v>37</v>
      </c>
      <c r="C31" s="328">
        <f>ROUND((B31/12)*Config!$C$6,0)</f>
        <v>37</v>
      </c>
      <c r="D31" s="341">
        <f>+ACUMULADO!$BA$53</f>
        <v>10</v>
      </c>
      <c r="E31" s="326">
        <f t="shared" si="10"/>
        <v>100</v>
      </c>
      <c r="F31" s="326"/>
      <c r="G31" s="325">
        <f t="shared" si="5"/>
        <v>27</v>
      </c>
      <c r="H31" s="325">
        <f t="shared" si="6"/>
        <v>27</v>
      </c>
      <c r="I31" s="325" t="str">
        <f t="shared" si="7"/>
        <v/>
      </c>
      <c r="J31" s="325" t="str">
        <f t="shared" si="8"/>
        <v/>
      </c>
      <c r="K31" s="323"/>
    </row>
    <row r="32" spans="1:26" ht="18" customHeight="1" thickBot="1" x14ac:dyDescent="0.3">
      <c r="A32" s="329" t="str">
        <f t="shared" si="9"/>
        <v>JEPE</v>
      </c>
      <c r="B32" s="339">
        <f>METAS!$BC$51</f>
        <v>14</v>
      </c>
      <c r="C32" s="328">
        <f>ROUND((B32/12)*Config!$C$6,0)</f>
        <v>14</v>
      </c>
      <c r="D32" s="341">
        <f>+ACUMULADO!$BB$53</f>
        <v>7</v>
      </c>
      <c r="E32" s="326">
        <f t="shared" si="10"/>
        <v>100</v>
      </c>
      <c r="F32" s="326"/>
      <c r="G32" s="325">
        <f t="shared" si="5"/>
        <v>50</v>
      </c>
      <c r="H32" s="325">
        <f t="shared" si="6"/>
        <v>50</v>
      </c>
      <c r="I32" s="325" t="str">
        <f t="shared" si="7"/>
        <v/>
      </c>
      <c r="J32" s="325" t="str">
        <f t="shared" si="8"/>
        <v/>
      </c>
      <c r="K32" s="323"/>
      <c r="T32" s="423" t="s">
        <v>547</v>
      </c>
      <c r="U32" s="424"/>
      <c r="V32" s="424"/>
      <c r="W32" s="424"/>
      <c r="X32" s="424"/>
      <c r="Y32" s="424"/>
      <c r="Z32" s="425"/>
    </row>
    <row r="33" spans="1:26" ht="18" customHeight="1" thickBot="1" x14ac:dyDescent="0.3">
      <c r="A33" s="329" t="str">
        <f t="shared" si="9"/>
        <v>ROQU</v>
      </c>
      <c r="B33" s="339">
        <f>+METAS!$BD$51</f>
        <v>6</v>
      </c>
      <c r="C33" s="328">
        <f>ROUND((B33/12)*Config!$C$6,0)</f>
        <v>6</v>
      </c>
      <c r="D33" s="341">
        <f>+ACUMULADO!$BC$53</f>
        <v>0</v>
      </c>
      <c r="E33" s="326">
        <f t="shared" si="10"/>
        <v>100</v>
      </c>
      <c r="F33" s="326"/>
      <c r="G33" s="325">
        <f t="shared" si="5"/>
        <v>0</v>
      </c>
      <c r="H33" s="325">
        <f t="shared" si="6"/>
        <v>0</v>
      </c>
      <c r="I33" s="325" t="str">
        <f t="shared" si="7"/>
        <v/>
      </c>
      <c r="J33" s="325" t="str">
        <f t="shared" si="8"/>
        <v/>
      </c>
      <c r="K33" s="323"/>
      <c r="T33" s="426"/>
      <c r="U33" s="427"/>
      <c r="V33" s="427"/>
      <c r="W33" s="427"/>
      <c r="X33" s="427"/>
      <c r="Y33" s="427"/>
      <c r="Z33" s="428"/>
    </row>
    <row r="34" spans="1:26" ht="18" customHeight="1" thickBot="1" x14ac:dyDescent="0.3">
      <c r="A34" s="329" t="str">
        <f t="shared" si="9"/>
        <v>CALZ</v>
      </c>
      <c r="B34" s="339">
        <f>+METAS!$BE$51</f>
        <v>10</v>
      </c>
      <c r="C34" s="328">
        <f>ROUND((B34/12)*Config!$C$6,0)</f>
        <v>10</v>
      </c>
      <c r="D34" s="341">
        <f>+ACUMULADO!$BD$53</f>
        <v>6</v>
      </c>
      <c r="E34" s="326">
        <f t="shared" si="10"/>
        <v>100</v>
      </c>
      <c r="F34" s="326"/>
      <c r="G34" s="325">
        <f t="shared" si="5"/>
        <v>60</v>
      </c>
      <c r="H34" s="325">
        <f t="shared" si="6"/>
        <v>60</v>
      </c>
      <c r="I34" s="325" t="str">
        <f t="shared" si="7"/>
        <v/>
      </c>
      <c r="J34" s="325" t="str">
        <f t="shared" si="8"/>
        <v/>
      </c>
      <c r="K34" s="323"/>
      <c r="T34" s="426"/>
      <c r="U34" s="427"/>
      <c r="V34" s="427"/>
      <c r="W34" s="427"/>
      <c r="X34" s="427"/>
      <c r="Y34" s="427"/>
      <c r="Z34" s="428"/>
    </row>
    <row r="35" spans="1:26" ht="18" customHeight="1" thickBot="1" x14ac:dyDescent="0.3">
      <c r="A35" s="329" t="str">
        <f t="shared" si="9"/>
        <v>PUEB</v>
      </c>
      <c r="B35" s="339">
        <f>+METAS!$BF$51</f>
        <v>4</v>
      </c>
      <c r="C35" s="328">
        <f>ROUND((B35/12)*Config!$C$6,0)</f>
        <v>4</v>
      </c>
      <c r="D35" s="341">
        <f>+ACUMULADO!$BE$53</f>
        <v>1</v>
      </c>
      <c r="E35" s="326">
        <f t="shared" si="10"/>
        <v>100</v>
      </c>
      <c r="F35" s="326"/>
      <c r="G35" s="325">
        <f t="shared" si="5"/>
        <v>25</v>
      </c>
      <c r="H35" s="325">
        <f t="shared" si="6"/>
        <v>25</v>
      </c>
      <c r="I35" s="325" t="str">
        <f t="shared" si="7"/>
        <v/>
      </c>
      <c r="J35" s="325" t="str">
        <f t="shared" si="8"/>
        <v/>
      </c>
      <c r="T35" s="429"/>
      <c r="U35" s="430"/>
      <c r="V35" s="430"/>
      <c r="W35" s="430"/>
      <c r="X35" s="430"/>
      <c r="Y35" s="430"/>
      <c r="Z35" s="43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551</v>
      </c>
      <c r="J42" s="28" t="s">
        <v>552</v>
      </c>
    </row>
    <row r="43" spans="1:26" ht="18" customHeight="1" x14ac:dyDescent="0.25">
      <c r="C43" s="28"/>
      <c r="D43" s="28"/>
      <c r="F43" s="28"/>
      <c r="G43" s="28"/>
      <c r="H43" s="346" t="s">
        <v>13</v>
      </c>
      <c r="I43" s="346" t="s">
        <v>12</v>
      </c>
      <c r="J43" s="346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CONTROLADAS CON VACUNA ANTIRRABICA  - POR MICROREDES : ENERO - DICIEMBRE 2024</v>
      </c>
      <c r="C44" s="28"/>
      <c r="D44" s="28"/>
      <c r="F44" s="28"/>
      <c r="G44" s="28"/>
      <c r="H44" s="345">
        <v>10</v>
      </c>
      <c r="I44" s="345"/>
      <c r="J44" s="345">
        <v>5</v>
      </c>
    </row>
    <row r="45" spans="1:26" ht="18" customHeight="1" x14ac:dyDescent="0.25">
      <c r="A45" s="338" t="s">
        <v>672</v>
      </c>
      <c r="C45" s="28"/>
      <c r="D45" s="28"/>
      <c r="F45" s="28"/>
      <c r="G45" s="28"/>
      <c r="H45" s="420" t="s">
        <v>545</v>
      </c>
      <c r="I45" s="421"/>
      <c r="J45" s="422"/>
    </row>
    <row r="46" spans="1:26" ht="63.75" customHeight="1" x14ac:dyDescent="0.25">
      <c r="A46" s="337" t="s">
        <v>2</v>
      </c>
      <c r="B46" s="336" t="s">
        <v>546</v>
      </c>
      <c r="C46" s="336" t="s">
        <v>69</v>
      </c>
      <c r="D46" s="336" t="s">
        <v>674</v>
      </c>
      <c r="E46" s="335" t="s">
        <v>1</v>
      </c>
      <c r="F46" s="324"/>
      <c r="G46" s="334" t="s">
        <v>9</v>
      </c>
      <c r="H46" s="333" t="str">
        <f>"DEFICIENTE &lt; "&amp;$B$3</f>
        <v>DEFICIENTE &lt; 90</v>
      </c>
      <c r="I46" s="333" t="str">
        <f>"PROCESO &gt;= "&amp;$B$3&amp;"  -  &lt; "&amp;$D$3</f>
        <v>PROCESO &gt;= 90  -  &lt; 100</v>
      </c>
      <c r="J46" s="333" t="str">
        <f>"OPTIMO &gt;= "&amp;$D$3</f>
        <v>OPTIMO &gt;= 100</v>
      </c>
    </row>
    <row r="47" spans="1:26" ht="18" customHeight="1" thickBot="1" x14ac:dyDescent="0.3">
      <c r="A47" s="332" t="s">
        <v>66</v>
      </c>
      <c r="B47" s="331">
        <f>SUM(B48:B56)</f>
        <v>69</v>
      </c>
      <c r="C47" s="331">
        <f>SUM(C48:C56)</f>
        <v>69</v>
      </c>
      <c r="D47" s="331">
        <f>SUM(D48:D56)</f>
        <v>44</v>
      </c>
      <c r="E47" s="325">
        <f>+Config!C9</f>
        <v>100</v>
      </c>
      <c r="F47" s="331"/>
      <c r="G47" s="325">
        <f>IFERROR(ROUND(D47*100/B47,1),0)</f>
        <v>63.8</v>
      </c>
      <c r="H47" s="325">
        <f>IFERROR(ROUND(IF(G47&lt;$B$3,G47,""),1),"")</f>
        <v>63.8</v>
      </c>
      <c r="I47" s="325" t="str">
        <f>IFERROR(ROUND(IF(AND(G47&gt;=$B$3,G47&lt;$D$3),G47,""),1),"")</f>
        <v/>
      </c>
      <c r="J47" s="325" t="str">
        <f>IFERROR(ROUND(IF(G47&gt;=$D$3,G47,""),1),"")</f>
        <v/>
      </c>
    </row>
    <row r="48" spans="1:26" ht="18" customHeight="1" thickBot="1" x14ac:dyDescent="0.3">
      <c r="A48" s="329" t="str">
        <f>+A27</f>
        <v>HOSP</v>
      </c>
      <c r="B48" s="339">
        <f>+METAS!$AW$52</f>
        <v>0</v>
      </c>
      <c r="C48" s="328">
        <f>ROUND((B48/12)*Config!$C$6,0)</f>
        <v>0</v>
      </c>
      <c r="D48" s="341">
        <f>+ACUMULADO!$AV$54</f>
        <v>1</v>
      </c>
      <c r="E48" s="326">
        <f>E47</f>
        <v>100</v>
      </c>
      <c r="F48" s="326"/>
      <c r="G48" s="325">
        <f t="shared" ref="G48:G56" si="11">IFERROR(ROUND(D48*100/B48,1),0)</f>
        <v>0</v>
      </c>
      <c r="H48" s="325">
        <f t="shared" ref="H48:H56" si="12">IFERROR(ROUND(IF(G48&lt;$B$3,G48,""),1),"")</f>
        <v>0</v>
      </c>
      <c r="I48" s="325" t="str">
        <f t="shared" ref="I48:I56" si="13">IFERROR(ROUND(IF(AND(G48&gt;=$B$3,G48&lt;$D$3),G48,""),1),"")</f>
        <v/>
      </c>
      <c r="J48" s="325" t="str">
        <f t="shared" ref="J48:J56" si="14">IFERROR(ROUND(IF(G48&gt;=$D$3,G48,""),1),"")</f>
        <v/>
      </c>
    </row>
    <row r="49" spans="1:26" ht="18" customHeight="1" thickBot="1" x14ac:dyDescent="0.3">
      <c r="A49" s="329" t="str">
        <f t="shared" ref="A49:A56" si="15">+A28</f>
        <v>LLUI</v>
      </c>
      <c r="B49" s="339">
        <f>+METAS!$AY$52</f>
        <v>26</v>
      </c>
      <c r="C49" s="328">
        <f>ROUND((B49/12)*Config!$C$6,0)</f>
        <v>26</v>
      </c>
      <c r="D49" s="341">
        <f>+ACUMULADO!$AX$54</f>
        <v>30</v>
      </c>
      <c r="E49" s="326">
        <f>E48</f>
        <v>100</v>
      </c>
      <c r="F49" s="326"/>
      <c r="G49" s="325">
        <f t="shared" si="11"/>
        <v>115.4</v>
      </c>
      <c r="H49" s="325" t="str">
        <f t="shared" si="12"/>
        <v/>
      </c>
      <c r="I49" s="325" t="str">
        <f t="shared" si="13"/>
        <v/>
      </c>
      <c r="J49" s="325">
        <f t="shared" si="14"/>
        <v>115.4</v>
      </c>
    </row>
    <row r="50" spans="1:26" ht="18" customHeight="1" thickBot="1" x14ac:dyDescent="0.3">
      <c r="A50" s="329" t="str">
        <f t="shared" si="15"/>
        <v>JERI</v>
      </c>
      <c r="B50" s="339">
        <f>+METAS!$AZ$52</f>
        <v>4</v>
      </c>
      <c r="C50" s="328">
        <f>ROUND((B50/12)*Config!$C$6,0)</f>
        <v>4</v>
      </c>
      <c r="D50" s="341">
        <f>+ACUMULADO!$AY$54</f>
        <v>4</v>
      </c>
      <c r="E50" s="326">
        <f t="shared" ref="E50:E56" si="16">E49</f>
        <v>100</v>
      </c>
      <c r="F50" s="326"/>
      <c r="G50" s="325">
        <f t="shared" si="11"/>
        <v>100</v>
      </c>
      <c r="H50" s="325" t="str">
        <f t="shared" si="12"/>
        <v/>
      </c>
      <c r="I50" s="325" t="str">
        <f t="shared" si="13"/>
        <v/>
      </c>
      <c r="J50" s="325">
        <f t="shared" si="14"/>
        <v>100</v>
      </c>
    </row>
    <row r="51" spans="1:26" s="4" customFormat="1" ht="15.75" thickBot="1" x14ac:dyDescent="0.3">
      <c r="A51" s="329" t="str">
        <f t="shared" si="15"/>
        <v>YANT</v>
      </c>
      <c r="B51" s="339">
        <f>+METAS!$BA$52</f>
        <v>5</v>
      </c>
      <c r="C51" s="328">
        <f>ROUND((B51/12)*Config!$C$6,0)</f>
        <v>5</v>
      </c>
      <c r="D51" s="341">
        <f>+ACUMULADO!$AZ$54</f>
        <v>1</v>
      </c>
      <c r="E51" s="326">
        <f t="shared" si="16"/>
        <v>100</v>
      </c>
      <c r="F51" s="326"/>
      <c r="G51" s="325">
        <f t="shared" si="11"/>
        <v>20</v>
      </c>
      <c r="H51" s="325">
        <f t="shared" si="12"/>
        <v>20</v>
      </c>
      <c r="I51" s="325" t="str">
        <f t="shared" si="13"/>
        <v/>
      </c>
      <c r="J51" s="325" t="str">
        <f t="shared" si="14"/>
        <v/>
      </c>
      <c r="S51" s="330"/>
    </row>
    <row r="52" spans="1:26" ht="18" customHeight="1" thickBot="1" x14ac:dyDescent="0.3">
      <c r="A52" s="329" t="str">
        <f t="shared" si="15"/>
        <v>SORI</v>
      </c>
      <c r="B52" s="339">
        <f>+METAS!$BB$52</f>
        <v>15</v>
      </c>
      <c r="C52" s="328">
        <f>ROUND((B52/12)*Config!$C$6,0)</f>
        <v>15</v>
      </c>
      <c r="D52" s="341">
        <f>+ACUMULADO!$BA$54</f>
        <v>4</v>
      </c>
      <c r="E52" s="326">
        <f t="shared" si="16"/>
        <v>100</v>
      </c>
      <c r="F52" s="326"/>
      <c r="G52" s="325">
        <f t="shared" si="11"/>
        <v>26.7</v>
      </c>
      <c r="H52" s="325">
        <f t="shared" si="12"/>
        <v>26.7</v>
      </c>
      <c r="I52" s="325" t="str">
        <f t="shared" si="13"/>
        <v/>
      </c>
      <c r="J52" s="325" t="str">
        <f t="shared" si="14"/>
        <v/>
      </c>
      <c r="K52" s="323"/>
    </row>
    <row r="53" spans="1:26" ht="18" customHeight="1" thickBot="1" x14ac:dyDescent="0.3">
      <c r="A53" s="329" t="str">
        <f t="shared" si="15"/>
        <v>JEPE</v>
      </c>
      <c r="B53" s="339">
        <f>METAS!$BC$52</f>
        <v>6</v>
      </c>
      <c r="C53" s="328">
        <f>ROUND((B53/12)*Config!$C$6,0)</f>
        <v>6</v>
      </c>
      <c r="D53" s="341">
        <f>+ACUMULADO!$BB$54</f>
        <v>2</v>
      </c>
      <c r="E53" s="326">
        <f t="shared" si="16"/>
        <v>100</v>
      </c>
      <c r="F53" s="326"/>
      <c r="G53" s="325">
        <f t="shared" si="11"/>
        <v>33.299999999999997</v>
      </c>
      <c r="H53" s="325">
        <f t="shared" si="12"/>
        <v>33.299999999999997</v>
      </c>
      <c r="I53" s="325" t="str">
        <f t="shared" si="13"/>
        <v/>
      </c>
      <c r="J53" s="325" t="str">
        <f t="shared" si="14"/>
        <v/>
      </c>
      <c r="K53" s="323"/>
      <c r="T53" s="423" t="s">
        <v>547</v>
      </c>
      <c r="U53" s="424"/>
      <c r="V53" s="424"/>
      <c r="W53" s="424"/>
      <c r="X53" s="424"/>
      <c r="Y53" s="424"/>
      <c r="Z53" s="425"/>
    </row>
    <row r="54" spans="1:26" ht="18" customHeight="1" thickBot="1" x14ac:dyDescent="0.3">
      <c r="A54" s="329" t="str">
        <f t="shared" si="15"/>
        <v>ROQU</v>
      </c>
      <c r="B54" s="339">
        <f>+METAS!$BD$52</f>
        <v>3</v>
      </c>
      <c r="C54" s="328">
        <f>ROUND((B54/12)*Config!$C$6,0)</f>
        <v>3</v>
      </c>
      <c r="D54" s="341">
        <f>+ACUMULADO!$BC$54</f>
        <v>0</v>
      </c>
      <c r="E54" s="326">
        <f t="shared" si="16"/>
        <v>100</v>
      </c>
      <c r="F54" s="326"/>
      <c r="G54" s="325">
        <f t="shared" si="11"/>
        <v>0</v>
      </c>
      <c r="H54" s="325">
        <f t="shared" si="12"/>
        <v>0</v>
      </c>
      <c r="I54" s="325" t="str">
        <f t="shared" si="13"/>
        <v/>
      </c>
      <c r="J54" s="325" t="str">
        <f t="shared" si="14"/>
        <v/>
      </c>
      <c r="K54" s="323"/>
      <c r="T54" s="426"/>
      <c r="U54" s="427"/>
      <c r="V54" s="427"/>
      <c r="W54" s="427"/>
      <c r="X54" s="427"/>
      <c r="Y54" s="427"/>
      <c r="Z54" s="428"/>
    </row>
    <row r="55" spans="1:26" ht="18" customHeight="1" thickBot="1" x14ac:dyDescent="0.3">
      <c r="A55" s="329" t="str">
        <f t="shared" si="15"/>
        <v>CALZ</v>
      </c>
      <c r="B55" s="339">
        <f>+METAS!$BE$52</f>
        <v>6</v>
      </c>
      <c r="C55" s="328">
        <f>ROUND((B55/12)*Config!$C$6,0)</f>
        <v>6</v>
      </c>
      <c r="D55" s="341">
        <f>+ACUMULADO!$BD$54</f>
        <v>2</v>
      </c>
      <c r="E55" s="326">
        <f t="shared" si="16"/>
        <v>100</v>
      </c>
      <c r="F55" s="326"/>
      <c r="G55" s="325">
        <f t="shared" si="11"/>
        <v>33.299999999999997</v>
      </c>
      <c r="H55" s="325">
        <f t="shared" si="12"/>
        <v>33.299999999999997</v>
      </c>
      <c r="I55" s="325" t="str">
        <f t="shared" si="13"/>
        <v/>
      </c>
      <c r="J55" s="325" t="str">
        <f t="shared" si="14"/>
        <v/>
      </c>
      <c r="K55" s="323"/>
      <c r="T55" s="426"/>
      <c r="U55" s="427"/>
      <c r="V55" s="427"/>
      <c r="W55" s="427"/>
      <c r="X55" s="427"/>
      <c r="Y55" s="427"/>
      <c r="Z55" s="428"/>
    </row>
    <row r="56" spans="1:26" ht="18" customHeight="1" thickBot="1" x14ac:dyDescent="0.3">
      <c r="A56" s="329" t="str">
        <f t="shared" si="15"/>
        <v>PUEB</v>
      </c>
      <c r="B56" s="339">
        <f>+METAS!$BF$52</f>
        <v>4</v>
      </c>
      <c r="C56" s="328">
        <f>ROUND((B56/12)*Config!$C$6,0)</f>
        <v>4</v>
      </c>
      <c r="D56" s="341">
        <f>+ACUMULADO!$BE$54</f>
        <v>0</v>
      </c>
      <c r="E56" s="326">
        <f t="shared" si="16"/>
        <v>100</v>
      </c>
      <c r="F56" s="326"/>
      <c r="G56" s="325">
        <f t="shared" si="11"/>
        <v>0</v>
      </c>
      <c r="H56" s="325">
        <f t="shared" si="12"/>
        <v>0</v>
      </c>
      <c r="I56" s="325" t="str">
        <f t="shared" si="13"/>
        <v/>
      </c>
      <c r="J56" s="325" t="str">
        <f t="shared" si="14"/>
        <v/>
      </c>
      <c r="K56" s="323"/>
      <c r="T56" s="429"/>
      <c r="U56" s="430"/>
      <c r="V56" s="430"/>
      <c r="W56" s="430"/>
      <c r="X56" s="430"/>
      <c r="Y56" s="430"/>
      <c r="Z56" s="431"/>
    </row>
    <row r="57" spans="1:26" ht="18" customHeight="1" x14ac:dyDescent="0.25">
      <c r="F57" s="28"/>
      <c r="G57" s="28"/>
      <c r="K57" s="323"/>
    </row>
    <row r="58" spans="1:26" ht="18" customHeight="1" x14ac:dyDescent="0.25">
      <c r="F58" s="28"/>
      <c r="G58" s="28"/>
      <c r="K58" s="323"/>
    </row>
    <row r="59" spans="1:26" ht="18" customHeight="1" x14ac:dyDescent="0.25">
      <c r="F59" s="28"/>
      <c r="G59" s="28"/>
      <c r="K59" s="323"/>
    </row>
    <row r="60" spans="1:26" ht="18" customHeight="1" x14ac:dyDescent="0.25">
      <c r="K60" s="323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PERSONAS MORDIDAS EN LA QUE SE SUSPENDE LA VACUNACION ANTIRRABICA - POR MICROREDES : ENERO - DICIEMBRE 2024</v>
      </c>
      <c r="C66" s="28"/>
      <c r="D66" s="28"/>
      <c r="F66" s="28"/>
      <c r="G66" s="28"/>
    </row>
    <row r="67" spans="1:26" ht="18" customHeight="1" x14ac:dyDescent="0.25">
      <c r="A67" s="338" t="s">
        <v>671</v>
      </c>
      <c r="C67" s="28"/>
      <c r="D67" s="28"/>
      <c r="F67" s="28"/>
      <c r="G67" s="28"/>
      <c r="H67" s="432" t="s">
        <v>545</v>
      </c>
      <c r="I67" s="432"/>
      <c r="J67" s="432"/>
    </row>
    <row r="68" spans="1:26" s="4" customFormat="1" ht="48" customHeight="1" x14ac:dyDescent="0.25">
      <c r="A68" s="337" t="s">
        <v>2</v>
      </c>
      <c r="B68" s="336" t="s">
        <v>546</v>
      </c>
      <c r="C68" s="336" t="s">
        <v>69</v>
      </c>
      <c r="D68" s="336" t="s">
        <v>675</v>
      </c>
      <c r="E68" s="335" t="s">
        <v>1</v>
      </c>
      <c r="F68" s="324"/>
      <c r="G68" s="334" t="s">
        <v>9</v>
      </c>
      <c r="H68" s="333" t="str">
        <f>"DEFICIENTE &lt; "&amp;$B$3</f>
        <v>DEFICIENTE &lt; 90</v>
      </c>
      <c r="I68" s="333" t="str">
        <f>"PROCESO &gt;= "&amp;$B$3&amp;"  -  &lt; "&amp;$D$3</f>
        <v>PROCESO &gt;= 90  -  &lt; 100</v>
      </c>
      <c r="J68" s="333" t="str">
        <f>"OPTIMO &gt;= "&amp;$D$3</f>
        <v>OPTIMO &gt;= 100</v>
      </c>
      <c r="S68" s="330"/>
    </row>
    <row r="69" spans="1:26" ht="18" customHeight="1" thickBot="1" x14ac:dyDescent="0.3">
      <c r="A69" s="332" t="s">
        <v>66</v>
      </c>
      <c r="B69" s="331">
        <f>SUM(B70:B78)</f>
        <v>31</v>
      </c>
      <c r="C69" s="331">
        <f>SUM(C70:C78)</f>
        <v>31</v>
      </c>
      <c r="D69" s="331">
        <f>SUM(D70:D78)</f>
        <v>89</v>
      </c>
      <c r="E69" s="325">
        <f>+Config!C9</f>
        <v>100</v>
      </c>
      <c r="F69" s="331"/>
      <c r="G69" s="331">
        <f>IFERROR(ROUND(D69*100/B69,1),0)</f>
        <v>287.10000000000002</v>
      </c>
      <c r="H69" s="325" t="str">
        <f>IFERROR(ROUND(IF(G69&lt;$B$3,G69,""),1),"")</f>
        <v/>
      </c>
      <c r="I69" s="325" t="str">
        <f>IFERROR(ROUND(IF(AND(G69&gt;=$B$3,G69&lt;$D$3),G69,""),1),"")</f>
        <v/>
      </c>
      <c r="J69" s="325">
        <f>IFERROR(ROUND(IF(G69&gt;=$D$3,G69,""),1),"")</f>
        <v>287.10000000000002</v>
      </c>
    </row>
    <row r="70" spans="1:26" ht="18" customHeight="1" thickBot="1" x14ac:dyDescent="0.3">
      <c r="A70" s="329" t="str">
        <f t="shared" ref="A70:A78" si="17">A48</f>
        <v>HOSP</v>
      </c>
      <c r="B70" s="339">
        <f>+METAS!$AW$53</f>
        <v>0</v>
      </c>
      <c r="C70" s="328">
        <f>ROUND((B70/12)*Config!$C$6,0)</f>
        <v>0</v>
      </c>
      <c r="D70" s="341">
        <f>+ACUMULADO!$AV$55</f>
        <v>0</v>
      </c>
      <c r="E70" s="349">
        <f>E69</f>
        <v>100</v>
      </c>
      <c r="F70" s="328"/>
      <c r="G70" s="331">
        <f t="shared" ref="G70:G78" si="18">IFERROR(ROUND(D70*100/B70,1),0)</f>
        <v>0</v>
      </c>
      <c r="H70" s="325">
        <f t="shared" ref="H70:H78" si="19">IFERROR(ROUND(IF(G70&lt;$B$3,G70,""),1),"")</f>
        <v>0</v>
      </c>
      <c r="I70" s="325" t="str">
        <f t="shared" ref="I70:I78" si="20">IFERROR(ROUND(IF(AND(G70&gt;=$B$3,G70&lt;$D$3),G70,""),1),"")</f>
        <v/>
      </c>
      <c r="J70" s="325" t="str">
        <f t="shared" ref="J70:J78" si="21">IFERROR(ROUND(IF(G70&gt;=$D$3,G70,""),1),"")</f>
        <v/>
      </c>
    </row>
    <row r="71" spans="1:26" ht="18" customHeight="1" thickBot="1" x14ac:dyDescent="0.3">
      <c r="A71" s="329" t="str">
        <f t="shared" si="17"/>
        <v>LLUI</v>
      </c>
      <c r="B71" s="339">
        <f>+METAS!$AY$53</f>
        <v>15</v>
      </c>
      <c r="C71" s="328">
        <f>ROUND((B71/12)*Config!$C$6,0)</f>
        <v>15</v>
      </c>
      <c r="D71" s="341">
        <f>+ACUMULADO!$AX$55</f>
        <v>82</v>
      </c>
      <c r="E71" s="326">
        <f>E70</f>
        <v>100</v>
      </c>
      <c r="F71" s="328"/>
      <c r="G71" s="331">
        <f t="shared" si="18"/>
        <v>546.70000000000005</v>
      </c>
      <c r="H71" s="325" t="str">
        <f t="shared" si="19"/>
        <v/>
      </c>
      <c r="I71" s="325" t="str">
        <f t="shared" si="20"/>
        <v/>
      </c>
      <c r="J71" s="325">
        <f t="shared" si="21"/>
        <v>546.70000000000005</v>
      </c>
    </row>
    <row r="72" spans="1:26" ht="18" customHeight="1" thickBot="1" x14ac:dyDescent="0.3">
      <c r="A72" s="329" t="str">
        <f t="shared" si="17"/>
        <v>JERI</v>
      </c>
      <c r="B72" s="339">
        <f>+METAS!$AZ$53</f>
        <v>0</v>
      </c>
      <c r="C72" s="328">
        <f>ROUND((B72/12)*Config!$C$6,0)</f>
        <v>0</v>
      </c>
      <c r="D72" s="341">
        <f>+ACUMULADO!$AY$55</f>
        <v>0</v>
      </c>
      <c r="E72" s="326">
        <f t="shared" ref="E72:E78" si="22">E71</f>
        <v>100</v>
      </c>
      <c r="F72" s="328"/>
      <c r="G72" s="331">
        <f t="shared" si="18"/>
        <v>0</v>
      </c>
      <c r="H72" s="325">
        <f t="shared" si="19"/>
        <v>0</v>
      </c>
      <c r="I72" s="325" t="str">
        <f t="shared" si="20"/>
        <v/>
      </c>
      <c r="J72" s="325" t="str">
        <f t="shared" si="21"/>
        <v/>
      </c>
      <c r="T72" s="423" t="s">
        <v>547</v>
      </c>
      <c r="U72" s="424"/>
      <c r="V72" s="424"/>
      <c r="W72" s="424"/>
      <c r="X72" s="424"/>
      <c r="Y72" s="424"/>
      <c r="Z72" s="425"/>
    </row>
    <row r="73" spans="1:26" ht="18" customHeight="1" thickBot="1" x14ac:dyDescent="0.3">
      <c r="A73" s="329" t="str">
        <f t="shared" si="17"/>
        <v>YANT</v>
      </c>
      <c r="B73" s="339">
        <f>+METAS!$BA$53</f>
        <v>2</v>
      </c>
      <c r="C73" s="328">
        <f>ROUND((B73/12)*Config!$C$6,0)</f>
        <v>2</v>
      </c>
      <c r="D73" s="341">
        <f>+ACUMULADO!$AZ$55</f>
        <v>0</v>
      </c>
      <c r="E73" s="326">
        <f t="shared" si="22"/>
        <v>100</v>
      </c>
      <c r="F73" s="328"/>
      <c r="G73" s="331">
        <f t="shared" si="18"/>
        <v>0</v>
      </c>
      <c r="H73" s="325">
        <f t="shared" si="19"/>
        <v>0</v>
      </c>
      <c r="I73" s="325" t="str">
        <f t="shared" si="20"/>
        <v/>
      </c>
      <c r="J73" s="325" t="str">
        <f t="shared" si="21"/>
        <v/>
      </c>
      <c r="T73" s="426"/>
      <c r="U73" s="427"/>
      <c r="V73" s="427"/>
      <c r="W73" s="427"/>
      <c r="X73" s="427"/>
      <c r="Y73" s="427"/>
      <c r="Z73" s="428"/>
    </row>
    <row r="74" spans="1:26" ht="18" customHeight="1" thickBot="1" x14ac:dyDescent="0.3">
      <c r="A74" s="329" t="str">
        <f t="shared" si="17"/>
        <v>SORI</v>
      </c>
      <c r="B74" s="339">
        <f>+METAS!$BB$53</f>
        <v>4</v>
      </c>
      <c r="C74" s="328">
        <f>ROUND((B74/12)*Config!$C$6,0)</f>
        <v>4</v>
      </c>
      <c r="D74" s="341">
        <f>+ACUMULADO!$BA$55</f>
        <v>4</v>
      </c>
      <c r="E74" s="326">
        <f t="shared" si="22"/>
        <v>100</v>
      </c>
      <c r="F74" s="328"/>
      <c r="G74" s="331">
        <f t="shared" si="18"/>
        <v>100</v>
      </c>
      <c r="H74" s="325" t="str">
        <f t="shared" si="19"/>
        <v/>
      </c>
      <c r="I74" s="325" t="str">
        <f t="shared" si="20"/>
        <v/>
      </c>
      <c r="J74" s="325">
        <f t="shared" si="21"/>
        <v>100</v>
      </c>
      <c r="T74" s="426"/>
      <c r="U74" s="427"/>
      <c r="V74" s="427"/>
      <c r="W74" s="427"/>
      <c r="X74" s="427"/>
      <c r="Y74" s="427"/>
      <c r="Z74" s="428"/>
    </row>
    <row r="75" spans="1:26" ht="18" customHeight="1" thickBot="1" x14ac:dyDescent="0.3">
      <c r="A75" s="329" t="str">
        <f t="shared" si="17"/>
        <v>JEPE</v>
      </c>
      <c r="B75" s="339">
        <f>METAS!$BC$53</f>
        <v>4</v>
      </c>
      <c r="C75" s="328">
        <f>ROUND((B75/12)*Config!$C$6,0)</f>
        <v>4</v>
      </c>
      <c r="D75" s="341">
        <f>+ACUMULADO!$BB$55</f>
        <v>0</v>
      </c>
      <c r="E75" s="326">
        <f t="shared" si="22"/>
        <v>100</v>
      </c>
      <c r="F75" s="328"/>
      <c r="G75" s="331">
        <f t="shared" si="18"/>
        <v>0</v>
      </c>
      <c r="H75" s="325">
        <f t="shared" si="19"/>
        <v>0</v>
      </c>
      <c r="I75" s="325" t="str">
        <f t="shared" si="20"/>
        <v/>
      </c>
      <c r="J75" s="325" t="str">
        <f t="shared" si="21"/>
        <v/>
      </c>
      <c r="T75" s="429"/>
      <c r="U75" s="430"/>
      <c r="V75" s="430"/>
      <c r="W75" s="430"/>
      <c r="X75" s="430"/>
      <c r="Y75" s="430"/>
      <c r="Z75" s="431"/>
    </row>
    <row r="76" spans="1:26" ht="18" customHeight="1" thickBot="1" x14ac:dyDescent="0.3">
      <c r="A76" s="329" t="str">
        <f t="shared" si="17"/>
        <v>ROQU</v>
      </c>
      <c r="B76" s="339">
        <f>+METAS!$BD$53</f>
        <v>3</v>
      </c>
      <c r="C76" s="328">
        <f>ROUND((B76/12)*Config!$C$6,0)</f>
        <v>3</v>
      </c>
      <c r="D76" s="341">
        <f>+ACUMULADO!$BC$55</f>
        <v>0</v>
      </c>
      <c r="E76" s="326">
        <f t="shared" si="22"/>
        <v>100</v>
      </c>
      <c r="F76" s="328"/>
      <c r="G76" s="331">
        <f t="shared" si="18"/>
        <v>0</v>
      </c>
      <c r="H76" s="325">
        <f t="shared" si="19"/>
        <v>0</v>
      </c>
      <c r="I76" s="325" t="str">
        <f t="shared" si="20"/>
        <v/>
      </c>
      <c r="J76" s="325" t="str">
        <f t="shared" si="21"/>
        <v/>
      </c>
    </row>
    <row r="77" spans="1:26" ht="18" customHeight="1" thickBot="1" x14ac:dyDescent="0.3">
      <c r="A77" s="329" t="str">
        <f t="shared" si="17"/>
        <v>CALZ</v>
      </c>
      <c r="B77" s="339">
        <f>+METAS!$BE$53</f>
        <v>1</v>
      </c>
      <c r="C77" s="328">
        <f>ROUND((B77/12)*Config!$C$6,0)</f>
        <v>1</v>
      </c>
      <c r="D77" s="341">
        <f>+ACUMULADO!$BD$55</f>
        <v>3</v>
      </c>
      <c r="E77" s="326">
        <f t="shared" si="22"/>
        <v>100</v>
      </c>
      <c r="F77" s="328"/>
      <c r="G77" s="331">
        <f t="shared" si="18"/>
        <v>300</v>
      </c>
      <c r="H77" s="325" t="str">
        <f t="shared" si="19"/>
        <v/>
      </c>
      <c r="I77" s="325" t="str">
        <f t="shared" si="20"/>
        <v/>
      </c>
      <c r="J77" s="325">
        <f t="shared" si="21"/>
        <v>300</v>
      </c>
    </row>
    <row r="78" spans="1:26" ht="18" customHeight="1" thickBot="1" x14ac:dyDescent="0.3">
      <c r="A78" s="329" t="str">
        <f t="shared" si="17"/>
        <v>PUEB</v>
      </c>
      <c r="B78" s="339">
        <f>+METAS!$BF$53</f>
        <v>2</v>
      </c>
      <c r="C78" s="328">
        <f>ROUND((B78/12)*Config!$C$6,0)</f>
        <v>2</v>
      </c>
      <c r="D78" s="341">
        <f>+ACUMULADO!$BE$55</f>
        <v>0</v>
      </c>
      <c r="E78" s="326">
        <f t="shared" si="22"/>
        <v>100</v>
      </c>
      <c r="F78" s="328"/>
      <c r="G78" s="331">
        <f t="shared" si="18"/>
        <v>0</v>
      </c>
      <c r="H78" s="325">
        <f t="shared" si="19"/>
        <v>0</v>
      </c>
      <c r="I78" s="325" t="str">
        <f t="shared" si="20"/>
        <v/>
      </c>
      <c r="J78" s="325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5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MUESTRAS CANINAS REMITIDAS AL LABORATORIO - POR MICROREDES : ENERO - DICIEMBRE 2024</v>
      </c>
      <c r="C85" s="28"/>
      <c r="D85" s="28"/>
      <c r="F85" s="28"/>
      <c r="G85" s="28"/>
    </row>
    <row r="86" spans="1:26" ht="18" customHeight="1" x14ac:dyDescent="0.25">
      <c r="A86" s="338" t="s">
        <v>566</v>
      </c>
      <c r="C86" s="28"/>
      <c r="D86" s="28"/>
      <c r="F86" s="28"/>
      <c r="G86" s="28"/>
      <c r="H86" s="432" t="s">
        <v>545</v>
      </c>
      <c r="I86" s="432"/>
      <c r="J86" s="432"/>
    </row>
    <row r="87" spans="1:26" s="4" customFormat="1" ht="46.5" customHeight="1" x14ac:dyDescent="0.25">
      <c r="A87" s="348" t="s">
        <v>2</v>
      </c>
      <c r="B87" s="336" t="s">
        <v>546</v>
      </c>
      <c r="C87" s="336" t="s">
        <v>69</v>
      </c>
      <c r="D87" s="336" t="s">
        <v>567</v>
      </c>
      <c r="E87" s="335" t="s">
        <v>1</v>
      </c>
      <c r="F87" s="324"/>
      <c r="G87" s="334" t="s">
        <v>9</v>
      </c>
      <c r="H87" s="333" t="str">
        <f>"DEFICIENTE &lt; "&amp;$B$3</f>
        <v>DEFICIENTE &lt; 90</v>
      </c>
      <c r="I87" s="333" t="str">
        <f>"PROCESO &gt;= "&amp;$B$3&amp;"  -  &lt; "&amp;$D$3</f>
        <v>PROCESO &gt;= 90  -  &lt; 100</v>
      </c>
      <c r="J87" s="333" t="str">
        <f>"OPTIMO &gt;= "&amp;$D$3</f>
        <v>OPTIMO &gt;= 100</v>
      </c>
      <c r="S87" s="330"/>
    </row>
    <row r="88" spans="1:26" ht="18" customHeight="1" thickBot="1" x14ac:dyDescent="0.3">
      <c r="A88" s="332" t="s">
        <v>66</v>
      </c>
      <c r="B88" s="331">
        <f>SUM(B89:B97)</f>
        <v>47</v>
      </c>
      <c r="C88" s="331">
        <f>SUM(C89:C97)</f>
        <v>47</v>
      </c>
      <c r="D88" s="331">
        <f>SUM(D89:D97)</f>
        <v>0</v>
      </c>
      <c r="E88" s="325">
        <f>+Config!C9</f>
        <v>100</v>
      </c>
      <c r="F88" s="331"/>
      <c r="G88" s="325">
        <f>IFERROR(ROUND(D88*100/B88,1),0)</f>
        <v>0</v>
      </c>
      <c r="H88" s="325">
        <f>IFERROR(ROUND(IF(G88&lt;$B$3,G88,""),1),"")</f>
        <v>0</v>
      </c>
      <c r="I88" s="325" t="str">
        <f>IFERROR(ROUND(IF(AND(G88&gt;=$B$3,G88&lt;$D$3),G88,""),1),"")</f>
        <v/>
      </c>
      <c r="J88" s="325" t="str">
        <f>IFERROR(ROUND(IF(G88&gt;=$D$3,G88,""),1),"")</f>
        <v/>
      </c>
    </row>
    <row r="89" spans="1:26" ht="18" customHeight="1" thickBot="1" x14ac:dyDescent="0.3">
      <c r="A89" s="329" t="str">
        <f t="shared" ref="A89:A97" si="23">A70</f>
        <v>HOSP</v>
      </c>
      <c r="B89" s="339">
        <f>+METAS!$AW$54</f>
        <v>0</v>
      </c>
      <c r="C89" s="328">
        <f>ROUND((B89/12)*Config!$C$6,0)</f>
        <v>0</v>
      </c>
      <c r="D89" s="341">
        <f>+ACUMULADO!$AV$56</f>
        <v>0</v>
      </c>
      <c r="E89" s="349">
        <f>E88</f>
        <v>100</v>
      </c>
      <c r="F89" s="326"/>
      <c r="G89" s="325">
        <f t="shared" ref="G89:G97" si="24">IFERROR(ROUND(D89*100/B89,1),0)</f>
        <v>0</v>
      </c>
      <c r="H89" s="325">
        <f t="shared" ref="H89:H97" si="25">IFERROR(ROUND(IF(G89&lt;$B$3,G89,""),1),"")</f>
        <v>0</v>
      </c>
      <c r="I89" s="325" t="str">
        <f t="shared" ref="I89:I97" si="26">IFERROR(ROUND(IF(AND(G89&gt;=$B$3,G89&lt;$D$3),G89,""),1),"")</f>
        <v/>
      </c>
      <c r="J89" s="325" t="str">
        <f t="shared" ref="J89:J97" si="27">IFERROR(ROUND(IF(G89&gt;=$D$3,G89,""),1),"")</f>
        <v/>
      </c>
    </row>
    <row r="90" spans="1:26" ht="18" customHeight="1" thickBot="1" x14ac:dyDescent="0.3">
      <c r="A90" s="329" t="str">
        <f t="shared" si="23"/>
        <v>LLUI</v>
      </c>
      <c r="B90" s="339">
        <f>+METAS!$AY$54</f>
        <v>10</v>
      </c>
      <c r="C90" s="328">
        <f>ROUND((B90/12)*Config!$C$6,0)</f>
        <v>10</v>
      </c>
      <c r="D90" s="341">
        <f>+ACUMULADO!$AX$56</f>
        <v>0</v>
      </c>
      <c r="E90" s="326">
        <f>E89</f>
        <v>100</v>
      </c>
      <c r="F90" s="326"/>
      <c r="G90" s="325">
        <f t="shared" si="24"/>
        <v>0</v>
      </c>
      <c r="H90" s="325">
        <f t="shared" si="25"/>
        <v>0</v>
      </c>
      <c r="I90" s="325" t="str">
        <f t="shared" si="26"/>
        <v/>
      </c>
      <c r="J90" s="325" t="str">
        <f t="shared" si="27"/>
        <v/>
      </c>
    </row>
    <row r="91" spans="1:26" ht="18" customHeight="1" thickBot="1" x14ac:dyDescent="0.3">
      <c r="A91" s="329" t="str">
        <f t="shared" si="23"/>
        <v>JERI</v>
      </c>
      <c r="B91" s="339">
        <f>+METAS!$AZ$54</f>
        <v>6</v>
      </c>
      <c r="C91" s="328">
        <f>ROUND((B91/12)*Config!$C$6,0)</f>
        <v>6</v>
      </c>
      <c r="D91" s="341">
        <f>+ACUMULADO!$AY$56</f>
        <v>0</v>
      </c>
      <c r="E91" s="326">
        <f t="shared" ref="E91:E97" si="28">E90</f>
        <v>100</v>
      </c>
      <c r="F91" s="326"/>
      <c r="G91" s="325">
        <f t="shared" si="24"/>
        <v>0</v>
      </c>
      <c r="H91" s="325">
        <f t="shared" si="25"/>
        <v>0</v>
      </c>
      <c r="I91" s="325" t="str">
        <f t="shared" si="26"/>
        <v/>
      </c>
      <c r="J91" s="325" t="str">
        <f t="shared" si="27"/>
        <v/>
      </c>
    </row>
    <row r="92" spans="1:26" ht="18" customHeight="1" thickBot="1" x14ac:dyDescent="0.3">
      <c r="A92" s="329" t="str">
        <f t="shared" si="23"/>
        <v>YANT</v>
      </c>
      <c r="B92" s="339">
        <f>+METAS!$BA$54</f>
        <v>3</v>
      </c>
      <c r="C92" s="328">
        <f>ROUND((B92/12)*Config!$C$6,0)</f>
        <v>3</v>
      </c>
      <c r="D92" s="341">
        <f>+ACUMULADO!$AZ$56</f>
        <v>0</v>
      </c>
      <c r="E92" s="326">
        <f t="shared" si="28"/>
        <v>100</v>
      </c>
      <c r="F92" s="326"/>
      <c r="G92" s="325">
        <f t="shared" si="24"/>
        <v>0</v>
      </c>
      <c r="H92" s="325">
        <f t="shared" si="25"/>
        <v>0</v>
      </c>
      <c r="I92" s="325" t="str">
        <f t="shared" si="26"/>
        <v/>
      </c>
      <c r="J92" s="325" t="str">
        <f t="shared" si="27"/>
        <v/>
      </c>
    </row>
    <row r="93" spans="1:26" ht="18" customHeight="1" thickBot="1" x14ac:dyDescent="0.3">
      <c r="A93" s="329" t="str">
        <f t="shared" si="23"/>
        <v>SORI</v>
      </c>
      <c r="B93" s="339">
        <f>+METAS!$BB$54</f>
        <v>6</v>
      </c>
      <c r="C93" s="328">
        <f>ROUND((B93/12)*Config!$C$6,0)</f>
        <v>6</v>
      </c>
      <c r="D93" s="341">
        <f>+ACUMULADO!$BA$56</f>
        <v>0</v>
      </c>
      <c r="E93" s="326">
        <f t="shared" si="28"/>
        <v>100</v>
      </c>
      <c r="F93" s="326"/>
      <c r="G93" s="325">
        <f t="shared" si="24"/>
        <v>0</v>
      </c>
      <c r="H93" s="325">
        <f t="shared" si="25"/>
        <v>0</v>
      </c>
      <c r="I93" s="325" t="str">
        <f t="shared" si="26"/>
        <v/>
      </c>
      <c r="J93" s="325" t="str">
        <f t="shared" si="27"/>
        <v/>
      </c>
      <c r="T93" s="423" t="s">
        <v>547</v>
      </c>
      <c r="U93" s="424"/>
      <c r="V93" s="424"/>
      <c r="W93" s="424"/>
      <c r="X93" s="424"/>
      <c r="Y93" s="424"/>
      <c r="Z93" s="425"/>
    </row>
    <row r="94" spans="1:26" ht="18" customHeight="1" thickBot="1" x14ac:dyDescent="0.3">
      <c r="A94" s="329" t="str">
        <f t="shared" si="23"/>
        <v>JEPE</v>
      </c>
      <c r="B94" s="339">
        <f>METAS!$BC$54</f>
        <v>7</v>
      </c>
      <c r="C94" s="328">
        <f>ROUND((B94/12)*Config!$C$6,0)</f>
        <v>7</v>
      </c>
      <c r="D94" s="341">
        <f>+ACUMULADO!$BB$56</f>
        <v>0</v>
      </c>
      <c r="E94" s="326">
        <f t="shared" si="28"/>
        <v>100</v>
      </c>
      <c r="F94" s="326"/>
      <c r="G94" s="325">
        <f t="shared" si="24"/>
        <v>0</v>
      </c>
      <c r="H94" s="325">
        <f t="shared" si="25"/>
        <v>0</v>
      </c>
      <c r="I94" s="325" t="str">
        <f t="shared" si="26"/>
        <v/>
      </c>
      <c r="J94" s="325" t="str">
        <f t="shared" si="27"/>
        <v/>
      </c>
      <c r="T94" s="426"/>
      <c r="U94" s="427"/>
      <c r="V94" s="427"/>
      <c r="W94" s="427"/>
      <c r="X94" s="427"/>
      <c r="Y94" s="427"/>
      <c r="Z94" s="428"/>
    </row>
    <row r="95" spans="1:26" ht="18" customHeight="1" thickBot="1" x14ac:dyDescent="0.3">
      <c r="A95" s="329" t="str">
        <f t="shared" si="23"/>
        <v>ROQU</v>
      </c>
      <c r="B95" s="339">
        <f>+METAS!$BD$54</f>
        <v>3</v>
      </c>
      <c r="C95" s="328">
        <f>ROUND((B95/12)*Config!$C$6,0)</f>
        <v>3</v>
      </c>
      <c r="D95" s="341">
        <f>+ACUMULADO!$BC$56</f>
        <v>0</v>
      </c>
      <c r="E95" s="326">
        <f t="shared" si="28"/>
        <v>100</v>
      </c>
      <c r="F95" s="326"/>
      <c r="G95" s="325">
        <f t="shared" si="24"/>
        <v>0</v>
      </c>
      <c r="H95" s="325">
        <f t="shared" si="25"/>
        <v>0</v>
      </c>
      <c r="I95" s="325" t="str">
        <f t="shared" si="26"/>
        <v/>
      </c>
      <c r="J95" s="325" t="str">
        <f t="shared" si="27"/>
        <v/>
      </c>
      <c r="T95" s="426"/>
      <c r="U95" s="427"/>
      <c r="V95" s="427"/>
      <c r="W95" s="427"/>
      <c r="X95" s="427"/>
      <c r="Y95" s="427"/>
      <c r="Z95" s="428"/>
    </row>
    <row r="96" spans="1:26" ht="18" customHeight="1" thickBot="1" x14ac:dyDescent="0.3">
      <c r="A96" s="329" t="str">
        <f t="shared" si="23"/>
        <v>CALZ</v>
      </c>
      <c r="B96" s="339">
        <f>+METAS!$BE$54</f>
        <v>6</v>
      </c>
      <c r="C96" s="328">
        <f>ROUND((B96/12)*Config!$C$6,0)</f>
        <v>6</v>
      </c>
      <c r="D96" s="341">
        <f>+ACUMULADO!$BD$56</f>
        <v>0</v>
      </c>
      <c r="E96" s="326">
        <f t="shared" si="28"/>
        <v>100</v>
      </c>
      <c r="F96" s="326"/>
      <c r="G96" s="325">
        <f t="shared" si="24"/>
        <v>0</v>
      </c>
      <c r="H96" s="325">
        <f t="shared" si="25"/>
        <v>0</v>
      </c>
      <c r="I96" s="325" t="str">
        <f t="shared" si="26"/>
        <v/>
      </c>
      <c r="J96" s="325" t="str">
        <f t="shared" si="27"/>
        <v/>
      </c>
      <c r="T96" s="429"/>
      <c r="U96" s="430"/>
      <c r="V96" s="430"/>
      <c r="W96" s="430"/>
      <c r="X96" s="430"/>
      <c r="Y96" s="430"/>
      <c r="Z96" s="431"/>
    </row>
    <row r="97" spans="1:19" ht="18" customHeight="1" thickBot="1" x14ac:dyDescent="0.3">
      <c r="A97" s="329" t="str">
        <f t="shared" si="23"/>
        <v>PUEB</v>
      </c>
      <c r="B97" s="339">
        <f>+METAS!$BF$54</f>
        <v>6</v>
      </c>
      <c r="C97" s="328">
        <f>ROUND((B97/12)*Config!$C$6,0)</f>
        <v>6</v>
      </c>
      <c r="D97" s="341">
        <f>+ACUMULADO!$BE$56</f>
        <v>0</v>
      </c>
      <c r="E97" s="326">
        <f t="shared" si="28"/>
        <v>100</v>
      </c>
      <c r="F97" s="326"/>
      <c r="G97" s="325">
        <f t="shared" si="24"/>
        <v>0</v>
      </c>
      <c r="H97" s="325">
        <f t="shared" si="25"/>
        <v>0</v>
      </c>
      <c r="I97" s="325" t="str">
        <f t="shared" si="26"/>
        <v/>
      </c>
      <c r="J97" s="325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CANES VACUNADOS - POR MICROREDES : ENERO - DICIEMBRE 2024</v>
      </c>
      <c r="C107" s="28"/>
      <c r="D107" s="28"/>
      <c r="F107" s="28"/>
      <c r="G107" s="28"/>
    </row>
    <row r="108" spans="1:19" ht="18" customHeight="1" x14ac:dyDescent="0.25">
      <c r="A108" s="338" t="s">
        <v>568</v>
      </c>
      <c r="C108" s="28"/>
      <c r="D108" s="28"/>
      <c r="F108" s="28"/>
      <c r="G108" s="28"/>
      <c r="H108" s="432" t="s">
        <v>545</v>
      </c>
      <c r="I108" s="432"/>
      <c r="J108" s="432"/>
    </row>
    <row r="109" spans="1:19" s="4" customFormat="1" ht="39.950000000000003" customHeight="1" x14ac:dyDescent="0.25">
      <c r="A109" s="337" t="s">
        <v>2</v>
      </c>
      <c r="B109" s="336" t="s">
        <v>546</v>
      </c>
      <c r="C109" s="336" t="s">
        <v>69</v>
      </c>
      <c r="D109" s="336" t="s">
        <v>568</v>
      </c>
      <c r="E109" s="335" t="s">
        <v>1</v>
      </c>
      <c r="F109" s="324"/>
      <c r="G109" s="334" t="s">
        <v>9</v>
      </c>
      <c r="H109" s="333" t="str">
        <f>"DEFICIENTE &lt; "&amp;$B$3</f>
        <v>DEFICIENTE &lt; 90</v>
      </c>
      <c r="I109" s="333" t="str">
        <f>"PROCESO &gt;= "&amp;$B$3&amp;"  -  &lt; "&amp;$D$3</f>
        <v>PROCESO &gt;= 90  -  &lt; 100</v>
      </c>
      <c r="J109" s="333" t="str">
        <f>"OPTIMO &gt;= "&amp;$D$3</f>
        <v>OPTIMO &gt;= 100</v>
      </c>
      <c r="S109" s="330"/>
    </row>
    <row r="110" spans="1:19" ht="18" customHeight="1" thickBot="1" x14ac:dyDescent="0.3">
      <c r="A110" s="332" t="s">
        <v>66</v>
      </c>
      <c r="B110" s="331">
        <f>SUM(B111:B119)</f>
        <v>13682</v>
      </c>
      <c r="C110" s="331">
        <f>SUM(C111:C119)</f>
        <v>13682</v>
      </c>
      <c r="D110" s="331">
        <f>SUM(D111:D119)</f>
        <v>13926</v>
      </c>
      <c r="E110" s="325">
        <f>+Config!C9</f>
        <v>100</v>
      </c>
      <c r="F110" s="331"/>
      <c r="G110" s="325">
        <f>IFERROR(ROUND(D110*100/B110,1),0)</f>
        <v>101.8</v>
      </c>
      <c r="H110" s="325" t="str">
        <f>IFERROR(ROUND(IF(G110&lt;$B$3,G110,""),1),"")</f>
        <v/>
      </c>
      <c r="I110" s="325" t="str">
        <f>IFERROR(ROUND(IF(AND(G110&gt;=$B$3,G110&lt;$D$3),G110,""),1),"")</f>
        <v/>
      </c>
      <c r="J110" s="325">
        <f>IFERROR(ROUND(IF(G110&gt;=$D$3,G110,""),1),"")</f>
        <v>101.8</v>
      </c>
    </row>
    <row r="111" spans="1:19" ht="18" customHeight="1" thickBot="1" x14ac:dyDescent="0.3">
      <c r="A111" s="329" t="str">
        <f t="shared" ref="A111:A119" si="29">A89</f>
        <v>HOSP</v>
      </c>
      <c r="B111" s="339">
        <f>+METAS!$AW$55</f>
        <v>0</v>
      </c>
      <c r="C111" s="328">
        <f>ROUND((B111/12)*Config!$C$6,0)</f>
        <v>0</v>
      </c>
      <c r="D111" s="341">
        <f>+ACUMULADO!$AV$57</f>
        <v>0</v>
      </c>
      <c r="E111" s="349">
        <f>E110</f>
        <v>100</v>
      </c>
      <c r="F111" s="328"/>
      <c r="G111" s="325">
        <f t="shared" ref="G111:G119" si="30">IFERROR(ROUND(D111*100/B111,1),0)</f>
        <v>0</v>
      </c>
      <c r="H111" s="325">
        <f t="shared" ref="H111:H119" si="31">IFERROR(ROUND(IF(G111&lt;$B$3,G111,""),1),"")</f>
        <v>0</v>
      </c>
      <c r="I111" s="325" t="str">
        <f t="shared" ref="I111:I119" si="32">IFERROR(ROUND(IF(AND(G111&gt;=$B$3,G111&lt;$D$3),G111,""),1),"")</f>
        <v/>
      </c>
      <c r="J111" s="325" t="str">
        <f t="shared" ref="J111:J119" si="33">IFERROR(ROUND(IF(G111&gt;=$D$3,G111,""),1),"")</f>
        <v/>
      </c>
    </row>
    <row r="112" spans="1:19" ht="18" customHeight="1" thickBot="1" x14ac:dyDescent="0.3">
      <c r="A112" s="329" t="str">
        <f t="shared" si="29"/>
        <v>LLUI</v>
      </c>
      <c r="B112" s="339">
        <f>+METAS!$AY$55</f>
        <v>5866</v>
      </c>
      <c r="C112" s="328">
        <f>ROUND((B112/12)*Config!$C$6,0)</f>
        <v>5866</v>
      </c>
      <c r="D112" s="341">
        <f>+ACUMULADO!$AX$57</f>
        <v>5948</v>
      </c>
      <c r="E112" s="326">
        <f>E111</f>
        <v>100</v>
      </c>
      <c r="F112" s="328"/>
      <c r="G112" s="325">
        <f t="shared" si="30"/>
        <v>101.4</v>
      </c>
      <c r="H112" s="325" t="str">
        <f t="shared" si="31"/>
        <v/>
      </c>
      <c r="I112" s="325" t="str">
        <f t="shared" si="32"/>
        <v/>
      </c>
      <c r="J112" s="325">
        <f t="shared" si="33"/>
        <v>101.4</v>
      </c>
    </row>
    <row r="113" spans="1:27" ht="18" customHeight="1" thickBot="1" x14ac:dyDescent="0.3">
      <c r="A113" s="329" t="str">
        <f t="shared" si="29"/>
        <v>JERI</v>
      </c>
      <c r="B113" s="339">
        <f>+METAS!$AZ$55</f>
        <v>545</v>
      </c>
      <c r="C113" s="328">
        <f>ROUND((B113/12)*Config!$C$6,0)</f>
        <v>545</v>
      </c>
      <c r="D113" s="341">
        <f>+ACUMULADO!$AY$57</f>
        <v>550</v>
      </c>
      <c r="E113" s="326">
        <f t="shared" ref="E113:E119" si="34">E112</f>
        <v>100</v>
      </c>
      <c r="F113" s="328"/>
      <c r="G113" s="325">
        <f t="shared" si="30"/>
        <v>100.9</v>
      </c>
      <c r="H113" s="325" t="str">
        <f t="shared" si="31"/>
        <v/>
      </c>
      <c r="I113" s="325" t="str">
        <f t="shared" si="32"/>
        <v/>
      </c>
      <c r="J113" s="325">
        <f t="shared" si="33"/>
        <v>100.9</v>
      </c>
    </row>
    <row r="114" spans="1:27" ht="18" customHeight="1" thickBot="1" x14ac:dyDescent="0.3">
      <c r="A114" s="329" t="str">
        <f t="shared" si="29"/>
        <v>YANT</v>
      </c>
      <c r="B114" s="339">
        <f>+METAS!$BA$55</f>
        <v>1028</v>
      </c>
      <c r="C114" s="328">
        <f>ROUND((B114/12)*Config!$C$6,0)</f>
        <v>1028</v>
      </c>
      <c r="D114" s="341">
        <f>+ACUMULADO!$AZ$57</f>
        <v>1007</v>
      </c>
      <c r="E114" s="326">
        <f t="shared" si="34"/>
        <v>100</v>
      </c>
      <c r="F114" s="328"/>
      <c r="G114" s="325">
        <f t="shared" si="30"/>
        <v>98</v>
      </c>
      <c r="H114" s="325" t="str">
        <f t="shared" si="31"/>
        <v/>
      </c>
      <c r="I114" s="325">
        <f t="shared" si="32"/>
        <v>98</v>
      </c>
      <c r="J114" s="325" t="str">
        <f t="shared" si="33"/>
        <v/>
      </c>
    </row>
    <row r="115" spans="1:27" ht="18" customHeight="1" thickBot="1" x14ac:dyDescent="0.3">
      <c r="A115" s="329" t="str">
        <f t="shared" si="29"/>
        <v>SORI</v>
      </c>
      <c r="B115" s="339">
        <f>+METAS!$BB$55</f>
        <v>2679</v>
      </c>
      <c r="C115" s="328">
        <f>ROUND((B115/12)*Config!$C$6,0)</f>
        <v>2679</v>
      </c>
      <c r="D115" s="341">
        <f>+ACUMULADO!$BA$57</f>
        <v>2802</v>
      </c>
      <c r="E115" s="326">
        <f t="shared" si="34"/>
        <v>100</v>
      </c>
      <c r="F115" s="328"/>
      <c r="G115" s="325">
        <f t="shared" si="30"/>
        <v>104.6</v>
      </c>
      <c r="H115" s="325" t="str">
        <f t="shared" si="31"/>
        <v/>
      </c>
      <c r="I115" s="325" t="str">
        <f t="shared" si="32"/>
        <v/>
      </c>
      <c r="J115" s="325">
        <f t="shared" si="33"/>
        <v>104.6</v>
      </c>
      <c r="U115" s="423" t="s">
        <v>547</v>
      </c>
      <c r="V115" s="424"/>
      <c r="W115" s="424"/>
      <c r="X115" s="424"/>
      <c r="Y115" s="424"/>
      <c r="Z115" s="424"/>
      <c r="AA115" s="425"/>
    </row>
    <row r="116" spans="1:27" ht="18" customHeight="1" thickBot="1" x14ac:dyDescent="0.3">
      <c r="A116" s="329" t="str">
        <f t="shared" si="29"/>
        <v>JEPE</v>
      </c>
      <c r="B116" s="339">
        <f>METAS!$BC$55</f>
        <v>1056</v>
      </c>
      <c r="C116" s="328">
        <f>ROUND((B116/12)*Config!$C$6,0)</f>
        <v>1056</v>
      </c>
      <c r="D116" s="341">
        <f>+ACUMULADO!$BB$57</f>
        <v>1079</v>
      </c>
      <c r="E116" s="326">
        <f t="shared" si="34"/>
        <v>100</v>
      </c>
      <c r="F116" s="328"/>
      <c r="G116" s="325">
        <f t="shared" si="30"/>
        <v>102.2</v>
      </c>
      <c r="H116" s="325" t="str">
        <f t="shared" si="31"/>
        <v/>
      </c>
      <c r="I116" s="325" t="str">
        <f t="shared" si="32"/>
        <v/>
      </c>
      <c r="J116" s="325">
        <f t="shared" si="33"/>
        <v>102.2</v>
      </c>
      <c r="U116" s="426"/>
      <c r="V116" s="427"/>
      <c r="W116" s="427"/>
      <c r="X116" s="427"/>
      <c r="Y116" s="427"/>
      <c r="Z116" s="427"/>
      <c r="AA116" s="428"/>
    </row>
    <row r="117" spans="1:27" ht="18" customHeight="1" thickBot="1" x14ac:dyDescent="0.3">
      <c r="A117" s="329" t="str">
        <f t="shared" si="29"/>
        <v>ROQU</v>
      </c>
      <c r="B117" s="339">
        <f>+METAS!$BD$55</f>
        <v>849</v>
      </c>
      <c r="C117" s="328">
        <f>ROUND((B117/12)*Config!$C$6,0)</f>
        <v>849</v>
      </c>
      <c r="D117" s="341">
        <f>+ACUMULADO!$BC$57</f>
        <v>871</v>
      </c>
      <c r="E117" s="326">
        <f t="shared" si="34"/>
        <v>100</v>
      </c>
      <c r="F117" s="328"/>
      <c r="G117" s="325">
        <f t="shared" si="30"/>
        <v>102.6</v>
      </c>
      <c r="H117" s="325" t="str">
        <f t="shared" si="31"/>
        <v/>
      </c>
      <c r="I117" s="325" t="str">
        <f t="shared" si="32"/>
        <v/>
      </c>
      <c r="J117" s="325">
        <f t="shared" si="33"/>
        <v>102.6</v>
      </c>
      <c r="U117" s="426"/>
      <c r="V117" s="427"/>
      <c r="W117" s="427"/>
      <c r="X117" s="427"/>
      <c r="Y117" s="427"/>
      <c r="Z117" s="427"/>
      <c r="AA117" s="428"/>
    </row>
    <row r="118" spans="1:27" ht="18" customHeight="1" thickBot="1" x14ac:dyDescent="0.3">
      <c r="A118" s="329" t="str">
        <f t="shared" si="29"/>
        <v>CALZ</v>
      </c>
      <c r="B118" s="339">
        <f>+METAS!$BE$55</f>
        <v>727</v>
      </c>
      <c r="C118" s="328">
        <f>ROUND((B118/12)*Config!$C$6,0)</f>
        <v>727</v>
      </c>
      <c r="D118" s="341">
        <f>+ACUMULADO!$BD$57</f>
        <v>736</v>
      </c>
      <c r="E118" s="326">
        <f t="shared" si="34"/>
        <v>100</v>
      </c>
      <c r="F118" s="328"/>
      <c r="G118" s="325">
        <f t="shared" si="30"/>
        <v>101.2</v>
      </c>
      <c r="H118" s="325" t="str">
        <f t="shared" si="31"/>
        <v/>
      </c>
      <c r="I118" s="325" t="str">
        <f t="shared" si="32"/>
        <v/>
      </c>
      <c r="J118" s="325">
        <f t="shared" si="33"/>
        <v>101.2</v>
      </c>
      <c r="U118" s="429"/>
      <c r="V118" s="430"/>
      <c r="W118" s="430"/>
      <c r="X118" s="430"/>
      <c r="Y118" s="430"/>
      <c r="Z118" s="430"/>
      <c r="AA118" s="431"/>
    </row>
    <row r="119" spans="1:27" ht="18" customHeight="1" thickBot="1" x14ac:dyDescent="0.3">
      <c r="A119" s="329" t="str">
        <f t="shared" si="29"/>
        <v>PUEB</v>
      </c>
      <c r="B119" s="339">
        <f>+METAS!$BF$55</f>
        <v>932</v>
      </c>
      <c r="C119" s="328">
        <f>ROUND((B119/12)*Config!$C$6,0)</f>
        <v>932</v>
      </c>
      <c r="D119" s="341">
        <f>+ACUMULADO!$BE$57</f>
        <v>933</v>
      </c>
      <c r="E119" s="326">
        <f t="shared" si="34"/>
        <v>100</v>
      </c>
      <c r="F119" s="328"/>
      <c r="G119" s="325">
        <f t="shared" si="30"/>
        <v>100.1</v>
      </c>
      <c r="H119" s="325" t="str">
        <f t="shared" si="31"/>
        <v/>
      </c>
      <c r="I119" s="325" t="str">
        <f t="shared" si="32"/>
        <v/>
      </c>
      <c r="J119" s="325">
        <f t="shared" si="33"/>
        <v>100.1</v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MUESTRAS DE MURCIELAGOS HEMATOFAGOS REMITIDAS AL LABORATORIO - POR MICROREDES : ENERO - DICIEMBRE 2024</v>
      </c>
      <c r="C127" s="28"/>
      <c r="D127" s="28"/>
      <c r="F127" s="28"/>
      <c r="G127" s="28"/>
    </row>
    <row r="128" spans="1:27" ht="18" customHeight="1" x14ac:dyDescent="0.25">
      <c r="A128" s="338" t="s">
        <v>670</v>
      </c>
      <c r="C128" s="28"/>
      <c r="D128" s="28"/>
      <c r="F128" s="28"/>
      <c r="G128" s="28"/>
      <c r="H128" s="432" t="s">
        <v>545</v>
      </c>
      <c r="I128" s="432"/>
      <c r="J128" s="432"/>
    </row>
    <row r="129" spans="1:26" s="4" customFormat="1" ht="62.25" customHeight="1" x14ac:dyDescent="0.25">
      <c r="A129" s="348" t="s">
        <v>2</v>
      </c>
      <c r="B129" s="336" t="s">
        <v>546</v>
      </c>
      <c r="C129" s="336" t="s">
        <v>69</v>
      </c>
      <c r="D129" s="336" t="s">
        <v>569</v>
      </c>
      <c r="E129" s="335" t="s">
        <v>1</v>
      </c>
      <c r="F129" s="324"/>
      <c r="G129" s="334" t="s">
        <v>9</v>
      </c>
      <c r="H129" s="333" t="str">
        <f>"DEFICIENTE &lt; "&amp;$B$3</f>
        <v>DEFICIENTE &lt; 90</v>
      </c>
      <c r="I129" s="333" t="str">
        <f>"PROCESO &gt;= "&amp;$B$3&amp;"  -  &lt; "&amp;$D$3</f>
        <v>PROCESO &gt;= 90  -  &lt; 100</v>
      </c>
      <c r="J129" s="333" t="str">
        <f>"OPTIMO &gt;= "&amp;$D$3</f>
        <v>OPTIMO &gt;= 100</v>
      </c>
      <c r="S129" s="330"/>
    </row>
    <row r="130" spans="1:26" ht="18" customHeight="1" thickBot="1" x14ac:dyDescent="0.3">
      <c r="A130" s="332" t="s">
        <v>66</v>
      </c>
      <c r="B130" s="331">
        <f>SUM(B131:B139)</f>
        <v>27</v>
      </c>
      <c r="C130" s="331">
        <f>SUM(C131:C139)</f>
        <v>27</v>
      </c>
      <c r="D130" s="331">
        <f>SUM(D131:D139)</f>
        <v>0</v>
      </c>
      <c r="E130" s="325">
        <f>+Config!C9</f>
        <v>100</v>
      </c>
      <c r="F130" s="331"/>
      <c r="G130" s="325">
        <f>IFERROR(ROUND(D130*100/B130,1),0)</f>
        <v>0</v>
      </c>
      <c r="H130" s="325">
        <f>IFERROR(ROUND(IF(G130&lt;$B$3,G130,""),1),"")</f>
        <v>0</v>
      </c>
      <c r="I130" s="325" t="str">
        <f>IFERROR(ROUND(IF(AND(G130&gt;=$B$3,G130&lt;$D$3),G130,""),1),"")</f>
        <v/>
      </c>
      <c r="J130" s="325" t="str">
        <f>IFERROR(ROUND(IF(G130&gt;=$D$3,G130,""),1),"")</f>
        <v/>
      </c>
    </row>
    <row r="131" spans="1:26" ht="18" customHeight="1" thickBot="1" x14ac:dyDescent="0.3">
      <c r="A131" s="329" t="str">
        <f t="shared" ref="A131:A139" si="35">A111</f>
        <v>HOSP</v>
      </c>
      <c r="B131" s="339">
        <f>+METAS!$AW$56</f>
        <v>0</v>
      </c>
      <c r="C131" s="328">
        <f>ROUND((B131/12)*Config!$C$6,0)</f>
        <v>0</v>
      </c>
      <c r="D131" s="341">
        <f>+ACUMULADO!$AV$58</f>
        <v>0</v>
      </c>
      <c r="E131" s="349">
        <f>E130</f>
        <v>100</v>
      </c>
      <c r="F131" s="326"/>
      <c r="G131" s="325">
        <f t="shared" ref="G131:G139" si="36">IFERROR(ROUND(D131*100/B131,1),0)</f>
        <v>0</v>
      </c>
      <c r="H131" s="325">
        <f t="shared" ref="H131:H139" si="37">IFERROR(ROUND(IF(G131&lt;$B$3,G131,""),1),"")</f>
        <v>0</v>
      </c>
      <c r="I131" s="325" t="str">
        <f t="shared" ref="I131:I139" si="38">IFERROR(ROUND(IF(AND(G131&gt;=$B$3,G131&lt;$D$3),G131,""),1),"")</f>
        <v/>
      </c>
      <c r="J131" s="325" t="str">
        <f t="shared" ref="J131:J139" si="39">IFERROR(ROUND(IF(G131&gt;=$D$3,G131,""),1),"")</f>
        <v/>
      </c>
    </row>
    <row r="132" spans="1:26" ht="18" customHeight="1" thickBot="1" x14ac:dyDescent="0.3">
      <c r="A132" s="329" t="str">
        <f t="shared" si="35"/>
        <v>LLUI</v>
      </c>
      <c r="B132" s="339">
        <f>+METAS!$AY$56</f>
        <v>4</v>
      </c>
      <c r="C132" s="328">
        <f>ROUND((B132/12)*Config!$C$6,0)</f>
        <v>4</v>
      </c>
      <c r="D132" s="341">
        <f>+ACUMULADO!$AX$58</f>
        <v>0</v>
      </c>
      <c r="E132" s="326">
        <f>E131</f>
        <v>100</v>
      </c>
      <c r="F132" s="326"/>
      <c r="G132" s="325">
        <f t="shared" si="36"/>
        <v>0</v>
      </c>
      <c r="H132" s="325">
        <f t="shared" si="37"/>
        <v>0</v>
      </c>
      <c r="I132" s="325" t="str">
        <f t="shared" si="38"/>
        <v/>
      </c>
      <c r="J132" s="325" t="str">
        <f t="shared" si="39"/>
        <v/>
      </c>
    </row>
    <row r="133" spans="1:26" ht="18" customHeight="1" thickBot="1" x14ac:dyDescent="0.3">
      <c r="A133" s="329" t="str">
        <f t="shared" si="35"/>
        <v>JERI</v>
      </c>
      <c r="B133" s="339">
        <f>+METAS!$AZ$56</f>
        <v>4</v>
      </c>
      <c r="C133" s="328">
        <f>ROUND((B133/12)*Config!$C$6,0)</f>
        <v>4</v>
      </c>
      <c r="D133" s="341">
        <f>+ACUMULADO!$AY$58</f>
        <v>0</v>
      </c>
      <c r="E133" s="326">
        <f t="shared" ref="E133:E139" si="40">E132</f>
        <v>100</v>
      </c>
      <c r="F133" s="326"/>
      <c r="G133" s="325">
        <f t="shared" si="36"/>
        <v>0</v>
      </c>
      <c r="H133" s="325">
        <f t="shared" si="37"/>
        <v>0</v>
      </c>
      <c r="I133" s="325" t="str">
        <f t="shared" si="38"/>
        <v/>
      </c>
      <c r="J133" s="325" t="str">
        <f t="shared" si="39"/>
        <v/>
      </c>
    </row>
    <row r="134" spans="1:26" ht="18" customHeight="1" thickBot="1" x14ac:dyDescent="0.3">
      <c r="A134" s="329" t="str">
        <f t="shared" si="35"/>
        <v>YANT</v>
      </c>
      <c r="B134" s="339">
        <f>+METAS!$BA$56</f>
        <v>2</v>
      </c>
      <c r="C134" s="328">
        <f>ROUND((B134/12)*Config!$C$6,0)</f>
        <v>2</v>
      </c>
      <c r="D134" s="341">
        <f>+ACUMULADO!$AZ$58</f>
        <v>0</v>
      </c>
      <c r="E134" s="326">
        <f t="shared" si="40"/>
        <v>100</v>
      </c>
      <c r="F134" s="326"/>
      <c r="G134" s="325">
        <f t="shared" si="36"/>
        <v>0</v>
      </c>
      <c r="H134" s="325">
        <f t="shared" si="37"/>
        <v>0</v>
      </c>
      <c r="I134" s="325" t="str">
        <f t="shared" si="38"/>
        <v/>
      </c>
      <c r="J134" s="325" t="str">
        <f t="shared" si="39"/>
        <v/>
      </c>
    </row>
    <row r="135" spans="1:26" ht="18" customHeight="1" thickBot="1" x14ac:dyDescent="0.3">
      <c r="A135" s="329" t="str">
        <f t="shared" si="35"/>
        <v>SORI</v>
      </c>
      <c r="B135" s="339">
        <f>+METAS!$BB$56</f>
        <v>5</v>
      </c>
      <c r="C135" s="328">
        <f>ROUND((B135/12)*Config!$C$6,0)</f>
        <v>5</v>
      </c>
      <c r="D135" s="341">
        <f>+ACUMULADO!$BA$58</f>
        <v>0</v>
      </c>
      <c r="E135" s="326">
        <f t="shared" si="40"/>
        <v>100</v>
      </c>
      <c r="F135" s="326"/>
      <c r="G135" s="325">
        <f t="shared" si="36"/>
        <v>0</v>
      </c>
      <c r="H135" s="325">
        <f t="shared" si="37"/>
        <v>0</v>
      </c>
      <c r="I135" s="325" t="str">
        <f t="shared" si="38"/>
        <v/>
      </c>
      <c r="J135" s="325" t="str">
        <f t="shared" si="39"/>
        <v/>
      </c>
      <c r="T135" s="423" t="s">
        <v>547</v>
      </c>
      <c r="U135" s="424"/>
      <c r="V135" s="424"/>
      <c r="W135" s="424"/>
      <c r="X135" s="424"/>
      <c r="Y135" s="424"/>
      <c r="Z135" s="425"/>
    </row>
    <row r="136" spans="1:26" ht="18" customHeight="1" thickBot="1" x14ac:dyDescent="0.3">
      <c r="A136" s="329" t="str">
        <f t="shared" si="35"/>
        <v>JEPE</v>
      </c>
      <c r="B136" s="339">
        <f>METAS!$BC$56</f>
        <v>3</v>
      </c>
      <c r="C136" s="328">
        <f>ROUND((B136/12)*Config!$C$6,0)</f>
        <v>3</v>
      </c>
      <c r="D136" s="341">
        <f>+ACUMULADO!$BB$58</f>
        <v>0</v>
      </c>
      <c r="E136" s="326">
        <f t="shared" si="40"/>
        <v>100</v>
      </c>
      <c r="F136" s="326"/>
      <c r="G136" s="325">
        <f t="shared" si="36"/>
        <v>0</v>
      </c>
      <c r="H136" s="325">
        <f t="shared" si="37"/>
        <v>0</v>
      </c>
      <c r="I136" s="325" t="str">
        <f t="shared" si="38"/>
        <v/>
      </c>
      <c r="J136" s="325" t="str">
        <f t="shared" si="39"/>
        <v/>
      </c>
      <c r="T136" s="426"/>
      <c r="U136" s="427"/>
      <c r="V136" s="427"/>
      <c r="W136" s="427"/>
      <c r="X136" s="427"/>
      <c r="Y136" s="427"/>
      <c r="Z136" s="428"/>
    </row>
    <row r="137" spans="1:26" ht="18" customHeight="1" thickBot="1" x14ac:dyDescent="0.3">
      <c r="A137" s="329" t="str">
        <f t="shared" si="35"/>
        <v>ROQU</v>
      </c>
      <c r="B137" s="339">
        <f>+METAS!$BD$56</f>
        <v>2</v>
      </c>
      <c r="C137" s="328">
        <f>ROUND((B137/12)*Config!$C$6,0)</f>
        <v>2</v>
      </c>
      <c r="D137" s="341">
        <f>+ACUMULADO!$BC$58</f>
        <v>0</v>
      </c>
      <c r="E137" s="326">
        <f t="shared" si="40"/>
        <v>100</v>
      </c>
      <c r="F137" s="326"/>
      <c r="G137" s="325">
        <f t="shared" si="36"/>
        <v>0</v>
      </c>
      <c r="H137" s="325">
        <f t="shared" si="37"/>
        <v>0</v>
      </c>
      <c r="I137" s="325" t="str">
        <f t="shared" si="38"/>
        <v/>
      </c>
      <c r="J137" s="325" t="str">
        <f t="shared" si="39"/>
        <v/>
      </c>
      <c r="T137" s="426"/>
      <c r="U137" s="427"/>
      <c r="V137" s="427"/>
      <c r="W137" s="427"/>
      <c r="X137" s="427"/>
      <c r="Y137" s="427"/>
      <c r="Z137" s="428"/>
    </row>
    <row r="138" spans="1:26" ht="18" customHeight="1" thickBot="1" x14ac:dyDescent="0.3">
      <c r="A138" s="329" t="str">
        <f t="shared" si="35"/>
        <v>CALZ</v>
      </c>
      <c r="B138" s="339">
        <f>+METAS!$BE$56</f>
        <v>4</v>
      </c>
      <c r="C138" s="328">
        <f>ROUND((B138/12)*Config!$C$6,0)</f>
        <v>4</v>
      </c>
      <c r="D138" s="341">
        <f>+ACUMULADO!$BD$58</f>
        <v>0</v>
      </c>
      <c r="E138" s="326">
        <f t="shared" si="40"/>
        <v>100</v>
      </c>
      <c r="F138" s="326"/>
      <c r="G138" s="325">
        <f t="shared" si="36"/>
        <v>0</v>
      </c>
      <c r="H138" s="325">
        <f t="shared" si="37"/>
        <v>0</v>
      </c>
      <c r="I138" s="325" t="str">
        <f t="shared" si="38"/>
        <v/>
      </c>
      <c r="J138" s="325" t="str">
        <f t="shared" si="39"/>
        <v/>
      </c>
      <c r="T138" s="429"/>
      <c r="U138" s="430"/>
      <c r="V138" s="430"/>
      <c r="W138" s="430"/>
      <c r="X138" s="430"/>
      <c r="Y138" s="430"/>
      <c r="Z138" s="431"/>
    </row>
    <row r="139" spans="1:26" ht="18" customHeight="1" thickBot="1" x14ac:dyDescent="0.3">
      <c r="A139" s="329" t="str">
        <f t="shared" si="35"/>
        <v>PUEB</v>
      </c>
      <c r="B139" s="339">
        <f>+METAS!$BF$56</f>
        <v>3</v>
      </c>
      <c r="C139" s="328">
        <f>ROUND((B139/12)*Config!$C$6,0)</f>
        <v>3</v>
      </c>
      <c r="D139" s="341">
        <f>+ACUMULADO!$BE$58</f>
        <v>0</v>
      </c>
      <c r="E139" s="326">
        <f t="shared" si="40"/>
        <v>100</v>
      </c>
      <c r="F139" s="326"/>
      <c r="G139" s="325">
        <f t="shared" si="36"/>
        <v>0</v>
      </c>
      <c r="H139" s="325">
        <f t="shared" si="37"/>
        <v>0</v>
      </c>
      <c r="I139" s="325" t="str">
        <f t="shared" si="38"/>
        <v/>
      </c>
      <c r="J139" s="325" t="str">
        <f t="shared" si="39"/>
        <v/>
      </c>
    </row>
    <row r="140" spans="1:26" ht="18" customHeight="1" x14ac:dyDescent="0.25">
      <c r="A140" s="351"/>
      <c r="C140" s="28"/>
      <c r="D140" s="28"/>
      <c r="F140" s="28"/>
      <c r="G140" s="28"/>
      <c r="H140" s="322"/>
      <c r="I140" s="322"/>
      <c r="J140" s="322"/>
    </row>
    <row r="141" spans="1:26" ht="18" customHeight="1" x14ac:dyDescent="0.25">
      <c r="A141" s="351"/>
      <c r="C141" s="28"/>
      <c r="D141" s="28"/>
      <c r="F141" s="28"/>
      <c r="G141" s="28"/>
      <c r="H141" s="322"/>
      <c r="I141" s="322"/>
      <c r="J141" s="322"/>
    </row>
    <row r="142" spans="1:26" ht="18" customHeight="1" x14ac:dyDescent="0.25">
      <c r="A142" s="351"/>
      <c r="C142" s="28"/>
      <c r="D142" s="28"/>
      <c r="F142" s="28"/>
      <c r="G142" s="28"/>
      <c r="H142" s="322"/>
      <c r="I142" s="322"/>
      <c r="J142" s="322"/>
    </row>
    <row r="143" spans="1:26" ht="18" customHeight="1" x14ac:dyDescent="0.25">
      <c r="A143" s="351"/>
      <c r="C143" s="28"/>
      <c r="D143" s="28"/>
      <c r="F143" s="28"/>
      <c r="G143" s="28"/>
      <c r="H143" s="322"/>
      <c r="I143" s="322"/>
      <c r="J143" s="322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ANIMAL MORDEDOR CONTROLADO - POR MICROREDES : ENERO - DICIEMBRE 2024</v>
      </c>
      <c r="C149" s="28"/>
      <c r="D149" s="28"/>
      <c r="F149" s="28"/>
      <c r="G149" s="28"/>
    </row>
    <row r="150" spans="1:26" ht="18" customHeight="1" x14ac:dyDescent="0.25">
      <c r="A150" s="338" t="s">
        <v>570</v>
      </c>
      <c r="C150" s="28"/>
      <c r="D150" s="28"/>
      <c r="F150" s="28"/>
      <c r="G150" s="28"/>
      <c r="H150" s="420" t="s">
        <v>545</v>
      </c>
      <c r="I150" s="421"/>
      <c r="J150" s="422"/>
    </row>
    <row r="151" spans="1:26" s="4" customFormat="1" ht="69" customHeight="1" x14ac:dyDescent="0.25">
      <c r="A151" s="337" t="s">
        <v>2</v>
      </c>
      <c r="B151" s="336" t="s">
        <v>546</v>
      </c>
      <c r="C151" s="336" t="s">
        <v>69</v>
      </c>
      <c r="D151" s="336" t="s">
        <v>570</v>
      </c>
      <c r="E151" s="335" t="s">
        <v>1</v>
      </c>
      <c r="F151" s="324"/>
      <c r="G151" s="334" t="s">
        <v>9</v>
      </c>
      <c r="H151" s="333" t="str">
        <f>"DEFICIENTE &lt; "&amp;$B$3</f>
        <v>DEFICIENTE &lt; 90</v>
      </c>
      <c r="I151" s="333" t="str">
        <f>"PROCESO &gt;= "&amp;$B$3&amp;"  -  &lt; "&amp;$D$3</f>
        <v>PROCESO &gt;= 90  -  &lt; 100</v>
      </c>
      <c r="J151" s="333" t="str">
        <f>"OPTIMO &gt;= "&amp;$D$3</f>
        <v>OPTIMO &gt;= 100</v>
      </c>
      <c r="S151" s="330"/>
    </row>
    <row r="152" spans="1:26" ht="18" customHeight="1" thickBot="1" x14ac:dyDescent="0.3">
      <c r="A152" s="332" t="s">
        <v>66</v>
      </c>
      <c r="B152" s="331">
        <f>SUM(B153:B161)</f>
        <v>201</v>
      </c>
      <c r="C152" s="331">
        <f>SUM(C153:C161)</f>
        <v>201</v>
      </c>
      <c r="D152" s="331">
        <f>SUM(D153:D161)</f>
        <v>301</v>
      </c>
      <c r="E152" s="327">
        <f>+ROUND(Config!$C$9,1)</f>
        <v>100</v>
      </c>
      <c r="F152" s="331"/>
      <c r="G152" s="325">
        <f>IFERROR(ROUND(D152*100/B152,1),0)</f>
        <v>149.80000000000001</v>
      </c>
      <c r="H152" s="325" t="str">
        <f>IFERROR(ROUND(IF(G152&lt;$B$3,G152,""),1),"")</f>
        <v/>
      </c>
      <c r="I152" s="325" t="str">
        <f>IFERROR(ROUND(IF(AND(G152&gt;=$B$3,G152&lt;$D$3),G152,""),1),"")</f>
        <v/>
      </c>
      <c r="J152" s="325">
        <f>IFERROR(ROUND(IF(G152&gt;=$D$3,G152,""),1),"")</f>
        <v>149.80000000000001</v>
      </c>
    </row>
    <row r="153" spans="1:26" ht="18" customHeight="1" thickBot="1" x14ac:dyDescent="0.3">
      <c r="A153" s="329" t="str">
        <f t="shared" ref="A153:A161" si="41">A131</f>
        <v>HOSP</v>
      </c>
      <c r="B153" s="339">
        <f>+METAS!$AW$57</f>
        <v>0</v>
      </c>
      <c r="C153" s="328">
        <f>ROUND((B153/12)*Config!$C$6,0)</f>
        <v>0</v>
      </c>
      <c r="D153" s="341">
        <f>+ACUMULADO!$AV$59</f>
        <v>0</v>
      </c>
      <c r="E153" s="349">
        <f>E152</f>
        <v>100</v>
      </c>
      <c r="F153" s="326"/>
      <c r="G153" s="325">
        <f t="shared" ref="G153:G161" si="42">IFERROR(ROUND(D153*100/B153,1),0)</f>
        <v>0</v>
      </c>
      <c r="H153" s="325">
        <f t="shared" ref="H153:H161" si="43">IFERROR(ROUND(IF(G153&lt;$B$3,G153,""),1),"")</f>
        <v>0</v>
      </c>
      <c r="I153" s="325" t="str">
        <f t="shared" ref="I153:I161" si="44">IFERROR(ROUND(IF(AND(G153&gt;=$B$3,G153&lt;$D$3),G153,""),1),"")</f>
        <v/>
      </c>
      <c r="J153" s="325" t="str">
        <f t="shared" ref="J153:J161" si="45">IFERROR(ROUND(IF(G153&gt;=$D$3,G153,""),1),"")</f>
        <v/>
      </c>
    </row>
    <row r="154" spans="1:26" ht="18" customHeight="1" thickBot="1" x14ac:dyDescent="0.3">
      <c r="A154" s="329" t="str">
        <f t="shared" si="41"/>
        <v>LLUI</v>
      </c>
      <c r="B154" s="339">
        <f>+METAS!$AY$57</f>
        <v>54</v>
      </c>
      <c r="C154" s="328">
        <f>ROUND((B154/12)*Config!$C$6,0)</f>
        <v>54</v>
      </c>
      <c r="D154" s="341">
        <f>+ACUMULADO!$AX$59</f>
        <v>154</v>
      </c>
      <c r="E154" s="326">
        <f>E153</f>
        <v>100</v>
      </c>
      <c r="F154" s="326"/>
      <c r="G154" s="325">
        <f t="shared" si="42"/>
        <v>285.2</v>
      </c>
      <c r="H154" s="325" t="str">
        <f t="shared" si="43"/>
        <v/>
      </c>
      <c r="I154" s="325" t="str">
        <f t="shared" si="44"/>
        <v/>
      </c>
      <c r="J154" s="325">
        <f t="shared" si="45"/>
        <v>285.2</v>
      </c>
    </row>
    <row r="155" spans="1:26" ht="18" customHeight="1" thickBot="1" x14ac:dyDescent="0.3">
      <c r="A155" s="329" t="str">
        <f t="shared" si="41"/>
        <v>JERI</v>
      </c>
      <c r="B155" s="339">
        <f>+METAS!$AZ$57</f>
        <v>17</v>
      </c>
      <c r="C155" s="328">
        <f>ROUND((B155/12)*Config!$C$6,0)</f>
        <v>17</v>
      </c>
      <c r="D155" s="341">
        <f>+ACUMULADO!$AY$59</f>
        <v>16</v>
      </c>
      <c r="E155" s="326">
        <f t="shared" ref="E155:E161" si="46">E154</f>
        <v>100</v>
      </c>
      <c r="F155" s="326"/>
      <c r="G155" s="325">
        <f t="shared" si="42"/>
        <v>94.1</v>
      </c>
      <c r="H155" s="325" t="str">
        <f t="shared" si="43"/>
        <v/>
      </c>
      <c r="I155" s="325">
        <f t="shared" si="44"/>
        <v>94.1</v>
      </c>
      <c r="J155" s="325" t="str">
        <f t="shared" si="45"/>
        <v/>
      </c>
    </row>
    <row r="156" spans="1:26" ht="18" customHeight="1" thickBot="1" x14ac:dyDescent="0.3">
      <c r="A156" s="329" t="str">
        <f t="shared" si="41"/>
        <v>YANT</v>
      </c>
      <c r="B156" s="339">
        <f>+METAS!$BA$57</f>
        <v>10</v>
      </c>
      <c r="C156" s="328">
        <f>ROUND((B156/12)*Config!$C$6,0)</f>
        <v>10</v>
      </c>
      <c r="D156" s="341">
        <f>+ACUMULADO!$AZ$59</f>
        <v>5</v>
      </c>
      <c r="E156" s="326">
        <f t="shared" si="46"/>
        <v>100</v>
      </c>
      <c r="F156" s="326"/>
      <c r="G156" s="325">
        <f t="shared" si="42"/>
        <v>50</v>
      </c>
      <c r="H156" s="325">
        <f t="shared" si="43"/>
        <v>50</v>
      </c>
      <c r="I156" s="325" t="str">
        <f t="shared" si="44"/>
        <v/>
      </c>
      <c r="J156" s="325" t="str">
        <f t="shared" si="45"/>
        <v/>
      </c>
    </row>
    <row r="157" spans="1:26" ht="18" customHeight="1" thickBot="1" x14ac:dyDescent="0.3">
      <c r="A157" s="329" t="str">
        <f t="shared" si="41"/>
        <v>SORI</v>
      </c>
      <c r="B157" s="339">
        <f>+METAS!$BB$57</f>
        <v>68</v>
      </c>
      <c r="C157" s="328">
        <f>ROUND((B157/12)*Config!$C$6,0)</f>
        <v>68</v>
      </c>
      <c r="D157" s="341">
        <f>+ACUMULADO!$BA$59</f>
        <v>94</v>
      </c>
      <c r="E157" s="326">
        <f t="shared" si="46"/>
        <v>100</v>
      </c>
      <c r="F157" s="326"/>
      <c r="G157" s="325">
        <f t="shared" si="42"/>
        <v>138.19999999999999</v>
      </c>
      <c r="H157" s="325" t="str">
        <f t="shared" si="43"/>
        <v/>
      </c>
      <c r="I157" s="325" t="str">
        <f t="shared" si="44"/>
        <v/>
      </c>
      <c r="J157" s="325">
        <f t="shared" si="45"/>
        <v>138.19999999999999</v>
      </c>
      <c r="T157" s="423" t="s">
        <v>547</v>
      </c>
      <c r="U157" s="424"/>
      <c r="V157" s="424"/>
      <c r="W157" s="424"/>
      <c r="X157" s="424"/>
      <c r="Y157" s="424"/>
      <c r="Z157" s="425"/>
    </row>
    <row r="158" spans="1:26" ht="18" customHeight="1" thickBot="1" x14ac:dyDescent="0.3">
      <c r="A158" s="329" t="str">
        <f t="shared" si="41"/>
        <v>JEPE</v>
      </c>
      <c r="B158" s="339">
        <f>METAS!$BC$57</f>
        <v>16</v>
      </c>
      <c r="C158" s="328">
        <f>ROUND((B158/12)*Config!$C$6,0)</f>
        <v>16</v>
      </c>
      <c r="D158" s="341">
        <f>+ACUMULADO!$BB$59</f>
        <v>7</v>
      </c>
      <c r="E158" s="326">
        <f t="shared" si="46"/>
        <v>100</v>
      </c>
      <c r="F158" s="326"/>
      <c r="G158" s="325">
        <f t="shared" si="42"/>
        <v>43.8</v>
      </c>
      <c r="H158" s="325">
        <f t="shared" si="43"/>
        <v>43.8</v>
      </c>
      <c r="I158" s="325" t="str">
        <f t="shared" si="44"/>
        <v/>
      </c>
      <c r="J158" s="325" t="str">
        <f t="shared" si="45"/>
        <v/>
      </c>
      <c r="T158" s="426"/>
      <c r="U158" s="427"/>
      <c r="V158" s="427"/>
      <c r="W158" s="427"/>
      <c r="X158" s="427"/>
      <c r="Y158" s="427"/>
      <c r="Z158" s="428"/>
    </row>
    <row r="159" spans="1:26" ht="18" customHeight="1" thickBot="1" x14ac:dyDescent="0.3">
      <c r="A159" s="329" t="str">
        <f t="shared" si="41"/>
        <v>ROQU</v>
      </c>
      <c r="B159" s="339">
        <f>+METAS!$BD$57</f>
        <v>6</v>
      </c>
      <c r="C159" s="328">
        <f>ROUND((B159/12)*Config!$C$6,0)</f>
        <v>6</v>
      </c>
      <c r="D159" s="341">
        <f>+ACUMULADO!$BC$59</f>
        <v>0</v>
      </c>
      <c r="E159" s="326">
        <f t="shared" si="46"/>
        <v>100</v>
      </c>
      <c r="F159" s="326"/>
      <c r="G159" s="325">
        <f t="shared" si="42"/>
        <v>0</v>
      </c>
      <c r="H159" s="325">
        <f t="shared" si="43"/>
        <v>0</v>
      </c>
      <c r="I159" s="325" t="str">
        <f t="shared" si="44"/>
        <v/>
      </c>
      <c r="J159" s="325" t="str">
        <f t="shared" si="45"/>
        <v/>
      </c>
      <c r="T159" s="426"/>
      <c r="U159" s="427"/>
      <c r="V159" s="427"/>
      <c r="W159" s="427"/>
      <c r="X159" s="427"/>
      <c r="Y159" s="427"/>
      <c r="Z159" s="428"/>
    </row>
    <row r="160" spans="1:26" ht="18" customHeight="1" thickBot="1" x14ac:dyDescent="0.3">
      <c r="A160" s="329" t="str">
        <f t="shared" si="41"/>
        <v>CALZ</v>
      </c>
      <c r="B160" s="339">
        <f>+METAS!$BE$57</f>
        <v>26</v>
      </c>
      <c r="C160" s="328">
        <f>ROUND((B160/12)*Config!$C$6,0)</f>
        <v>26</v>
      </c>
      <c r="D160" s="341">
        <f>+ACUMULADO!$BD$59</f>
        <v>25</v>
      </c>
      <c r="E160" s="326">
        <f t="shared" si="46"/>
        <v>100</v>
      </c>
      <c r="F160" s="326"/>
      <c r="G160" s="325">
        <f t="shared" si="42"/>
        <v>96.2</v>
      </c>
      <c r="H160" s="325" t="str">
        <f t="shared" si="43"/>
        <v/>
      </c>
      <c r="I160" s="325">
        <f t="shared" si="44"/>
        <v>96.2</v>
      </c>
      <c r="J160" s="325" t="str">
        <f t="shared" si="45"/>
        <v/>
      </c>
      <c r="T160" s="429"/>
      <c r="U160" s="430"/>
      <c r="V160" s="430"/>
      <c r="W160" s="430"/>
      <c r="X160" s="430"/>
      <c r="Y160" s="430"/>
      <c r="Z160" s="431"/>
    </row>
    <row r="161" spans="1:19" ht="18" customHeight="1" thickBot="1" x14ac:dyDescent="0.3">
      <c r="A161" s="329" t="str">
        <f t="shared" si="41"/>
        <v>PUEB</v>
      </c>
      <c r="B161" s="339">
        <f>+METAS!$BF$57</f>
        <v>4</v>
      </c>
      <c r="C161" s="328">
        <f>ROUND((B161/12)*Config!$C$6,0)</f>
        <v>4</v>
      </c>
      <c r="D161" s="341">
        <f>+ACUMULADO!$BE$59</f>
        <v>0</v>
      </c>
      <c r="E161" s="326">
        <f t="shared" si="46"/>
        <v>100</v>
      </c>
      <c r="F161" s="326"/>
      <c r="G161" s="325">
        <f t="shared" si="42"/>
        <v>0</v>
      </c>
      <c r="H161" s="325">
        <f t="shared" si="43"/>
        <v>0</v>
      </c>
      <c r="I161" s="325" t="str">
        <f t="shared" si="44"/>
        <v/>
      </c>
      <c r="J161" s="325" t="str">
        <f t="shared" si="45"/>
        <v/>
      </c>
    </row>
    <row r="162" spans="1:19" ht="18" customHeight="1" x14ac:dyDescent="0.25">
      <c r="C162" s="28"/>
      <c r="D162" s="28"/>
      <c r="F162" s="28"/>
      <c r="G162" s="28"/>
    </row>
    <row r="163" spans="1:19" ht="18" customHeight="1" x14ac:dyDescent="0.25">
      <c r="C163" s="28"/>
      <c r="D163" s="28"/>
      <c r="F163" s="28"/>
      <c r="G163" s="28"/>
    </row>
    <row r="164" spans="1:19" ht="18" customHeight="1" x14ac:dyDescent="0.25">
      <c r="C164" s="28"/>
      <c r="D164" s="28"/>
      <c r="F164" s="28"/>
      <c r="G164" s="28"/>
    </row>
    <row r="165" spans="1:19" ht="18" customHeight="1" x14ac:dyDescent="0.25">
      <c r="C165" s="28"/>
      <c r="D165" s="28"/>
      <c r="F165" s="28"/>
      <c r="G165" s="28"/>
    </row>
    <row r="166" spans="1:19" ht="18" customHeight="1" x14ac:dyDescent="0.25">
      <c r="C166" s="28"/>
      <c r="D166" s="28"/>
      <c r="F166" s="28"/>
      <c r="G166" s="28"/>
    </row>
    <row r="167" spans="1:19" ht="18" customHeight="1" x14ac:dyDescent="0.25">
      <c r="C167" s="28"/>
      <c r="D167" s="28"/>
      <c r="F167" s="28"/>
      <c r="G167" s="28"/>
    </row>
    <row r="168" spans="1:19" ht="18" customHeight="1" x14ac:dyDescent="0.25">
      <c r="C168" s="28"/>
      <c r="D168" s="28"/>
      <c r="F168" s="28"/>
      <c r="G168" s="28"/>
    </row>
    <row r="169" spans="1:19" ht="18" customHeight="1" x14ac:dyDescent="0.25">
      <c r="C169" s="28"/>
      <c r="D169" s="28"/>
      <c r="F169" s="28"/>
      <c r="G169" s="28"/>
    </row>
    <row r="170" spans="1:19" ht="18" customHeight="1" x14ac:dyDescent="0.25">
      <c r="C170" s="28"/>
      <c r="D170" s="28"/>
      <c r="F170" s="28"/>
      <c r="G170" s="28"/>
    </row>
    <row r="171" spans="1:19" ht="18" customHeight="1" x14ac:dyDescent="0.25">
      <c r="A171" s="4" t="str">
        <f>_xlfn.CONCAT(Config!$B$2," PORCENTAJE DE ",ZOONOSIS!A172," ",Config!$B$3,Config!$C$12," - ",Config!$D$12," ",Config!$E$12)</f>
        <v>RED. MOYOBAMBA: PORCENTAJE DE  CASOS DE RABIA CANINA - POR MICROREDES : ENERO - DICIEMBRE 2024</v>
      </c>
      <c r="C171" s="28"/>
      <c r="D171" s="28"/>
      <c r="F171" s="28"/>
      <c r="G171" s="28"/>
    </row>
    <row r="172" spans="1:19" ht="18" customHeight="1" x14ac:dyDescent="0.25">
      <c r="A172" s="338" t="s">
        <v>669</v>
      </c>
      <c r="C172" s="28"/>
      <c r="D172" s="28"/>
      <c r="F172" s="28"/>
      <c r="G172" s="28"/>
      <c r="H172" s="420" t="s">
        <v>545</v>
      </c>
      <c r="I172" s="421"/>
      <c r="J172" s="422"/>
    </row>
    <row r="173" spans="1:19" s="4" customFormat="1" ht="69" customHeight="1" x14ac:dyDescent="0.25">
      <c r="A173" s="337" t="s">
        <v>2</v>
      </c>
      <c r="B173" s="336" t="s">
        <v>546</v>
      </c>
      <c r="C173" s="336" t="s">
        <v>69</v>
      </c>
      <c r="D173" s="336" t="s">
        <v>571</v>
      </c>
      <c r="E173" s="335" t="s">
        <v>1</v>
      </c>
      <c r="F173" s="324"/>
      <c r="G173" s="334" t="s">
        <v>9</v>
      </c>
      <c r="H173" s="333" t="str">
        <f>"DEFICIENTE &lt; "&amp;$B$3</f>
        <v>DEFICIENTE &lt; 90</v>
      </c>
      <c r="I173" s="333" t="str">
        <f>"PROCESO &gt;= "&amp;$B$3&amp;"  -  &lt; "&amp;$D$3</f>
        <v>PROCESO &gt;= 90  -  &lt; 100</v>
      </c>
      <c r="J173" s="333" t="str">
        <f>"OPTIMO &gt;= "&amp;$D$3</f>
        <v>OPTIMO &gt;= 100</v>
      </c>
      <c r="S173" s="330"/>
    </row>
    <row r="174" spans="1:19" ht="18" customHeight="1" thickBot="1" x14ac:dyDescent="0.3">
      <c r="A174" s="332" t="s">
        <v>66</v>
      </c>
      <c r="B174" s="331">
        <f>SUM(B175:B183)</f>
        <v>0</v>
      </c>
      <c r="C174" s="331">
        <f>SUM(C175:C183)</f>
        <v>0</v>
      </c>
      <c r="D174" s="331">
        <f>SUM(D175:D183)</f>
        <v>0</v>
      </c>
      <c r="E174" s="327">
        <f>+ROUND(Config!$C$9,1)</f>
        <v>100</v>
      </c>
      <c r="F174" s="331"/>
      <c r="G174" s="325">
        <f>IFERROR(ROUND(D174*100/B174,1),0)</f>
        <v>0</v>
      </c>
      <c r="H174" s="325">
        <f>IFERROR(ROUND(IF(G174&lt;$B$3,G174,""),1),"")</f>
        <v>0</v>
      </c>
      <c r="I174" s="325" t="str">
        <f>IFERROR(ROUND(IF(AND(G174&gt;=$B$3,G174&lt;$D$3),G174,""),1),"")</f>
        <v/>
      </c>
      <c r="J174" s="325" t="str">
        <f>IFERROR(ROUND(IF(G174&gt;=$D$3,G174,""),1),"")</f>
        <v/>
      </c>
    </row>
    <row r="175" spans="1:19" ht="18" customHeight="1" thickBot="1" x14ac:dyDescent="0.3">
      <c r="A175" s="329" t="str">
        <f t="shared" ref="A175:A183" si="47">A153</f>
        <v>HOSP</v>
      </c>
      <c r="B175" s="339">
        <f>+METAS!$AW$58</f>
        <v>0</v>
      </c>
      <c r="C175" s="328">
        <f>ROUND((B175/12)*Config!$C$6,0)</f>
        <v>0</v>
      </c>
      <c r="D175" s="341">
        <f>+ACUMULADO!$AV$60</f>
        <v>0</v>
      </c>
      <c r="E175" s="349">
        <f>E174</f>
        <v>100</v>
      </c>
      <c r="F175" s="326"/>
      <c r="G175" s="325">
        <f t="shared" ref="G175:G183" si="48">IFERROR(ROUND(D175*100/B175,1),0)</f>
        <v>0</v>
      </c>
      <c r="H175" s="325">
        <f t="shared" ref="H175:H183" si="49">IFERROR(ROUND(IF(G175&lt;$B$3,G175,""),1),"")</f>
        <v>0</v>
      </c>
      <c r="I175" s="325" t="str">
        <f t="shared" ref="I175:I183" si="50">IFERROR(ROUND(IF(AND(G175&gt;=$B$3,G175&lt;$D$3),G175,""),1),"")</f>
        <v/>
      </c>
      <c r="J175" s="325" t="str">
        <f t="shared" ref="J175:J183" si="51">IFERROR(ROUND(IF(G175&gt;=$D$3,G175,""),1),"")</f>
        <v/>
      </c>
    </row>
    <row r="176" spans="1:19" ht="18" customHeight="1" thickBot="1" x14ac:dyDescent="0.3">
      <c r="A176" s="329" t="str">
        <f t="shared" si="47"/>
        <v>LLUI</v>
      </c>
      <c r="B176" s="339">
        <f>+METAS!$AY$58</f>
        <v>0</v>
      </c>
      <c r="C176" s="328">
        <f>ROUND((B176/12)*Config!$C$6,0)</f>
        <v>0</v>
      </c>
      <c r="D176" s="341">
        <f>+ACUMULADO!$AX$60</f>
        <v>0</v>
      </c>
      <c r="E176" s="326">
        <f>E175</f>
        <v>100</v>
      </c>
      <c r="F176" s="326"/>
      <c r="G176" s="325">
        <f t="shared" si="48"/>
        <v>0</v>
      </c>
      <c r="H176" s="325">
        <f t="shared" si="49"/>
        <v>0</v>
      </c>
      <c r="I176" s="325" t="str">
        <f t="shared" si="50"/>
        <v/>
      </c>
      <c r="J176" s="325" t="str">
        <f t="shared" si="51"/>
        <v/>
      </c>
    </row>
    <row r="177" spans="1:26" ht="18" customHeight="1" thickBot="1" x14ac:dyDescent="0.3">
      <c r="A177" s="329" t="str">
        <f t="shared" si="47"/>
        <v>JERI</v>
      </c>
      <c r="B177" s="339">
        <f>+METAS!$AZ$58</f>
        <v>0</v>
      </c>
      <c r="C177" s="328">
        <f>ROUND((B177/12)*Config!$C$6,0)</f>
        <v>0</v>
      </c>
      <c r="D177" s="341">
        <f>+ACUMULADO!$AY$60</f>
        <v>0</v>
      </c>
      <c r="E177" s="326">
        <f t="shared" ref="E177:E183" si="52">E176</f>
        <v>100</v>
      </c>
      <c r="F177" s="326"/>
      <c r="G177" s="325">
        <f t="shared" si="48"/>
        <v>0</v>
      </c>
      <c r="H177" s="325">
        <f t="shared" si="49"/>
        <v>0</v>
      </c>
      <c r="I177" s="325" t="str">
        <f t="shared" si="50"/>
        <v/>
      </c>
      <c r="J177" s="325" t="str">
        <f t="shared" si="51"/>
        <v/>
      </c>
    </row>
    <row r="178" spans="1:26" ht="18" customHeight="1" thickBot="1" x14ac:dyDescent="0.3">
      <c r="A178" s="329" t="str">
        <f t="shared" si="47"/>
        <v>YANT</v>
      </c>
      <c r="B178" s="339">
        <f>+METAS!$BA$58</f>
        <v>0</v>
      </c>
      <c r="C178" s="328">
        <f>ROUND((B178/12)*Config!$C$6,0)</f>
        <v>0</v>
      </c>
      <c r="D178" s="341">
        <f>+ACUMULADO!$AZ$60</f>
        <v>0</v>
      </c>
      <c r="E178" s="326">
        <f t="shared" si="52"/>
        <v>100</v>
      </c>
      <c r="F178" s="326"/>
      <c r="G178" s="325">
        <f t="shared" si="48"/>
        <v>0</v>
      </c>
      <c r="H178" s="325">
        <f t="shared" si="49"/>
        <v>0</v>
      </c>
      <c r="I178" s="325" t="str">
        <f t="shared" si="50"/>
        <v/>
      </c>
      <c r="J178" s="325" t="str">
        <f t="shared" si="51"/>
        <v/>
      </c>
    </row>
    <row r="179" spans="1:26" ht="18" customHeight="1" thickBot="1" x14ac:dyDescent="0.3">
      <c r="A179" s="329" t="str">
        <f t="shared" si="47"/>
        <v>SORI</v>
      </c>
      <c r="B179" s="339">
        <f>+METAS!$BB$58</f>
        <v>0</v>
      </c>
      <c r="C179" s="328">
        <f>ROUND((B179/12)*Config!$C$6,0)</f>
        <v>0</v>
      </c>
      <c r="D179" s="341">
        <f>+ACUMULADO!$BA$60</f>
        <v>0</v>
      </c>
      <c r="E179" s="326">
        <f t="shared" si="52"/>
        <v>100</v>
      </c>
      <c r="F179" s="326"/>
      <c r="G179" s="325">
        <f t="shared" si="48"/>
        <v>0</v>
      </c>
      <c r="H179" s="325">
        <f t="shared" si="49"/>
        <v>0</v>
      </c>
      <c r="I179" s="325" t="str">
        <f t="shared" si="50"/>
        <v/>
      </c>
      <c r="J179" s="325" t="str">
        <f t="shared" si="51"/>
        <v/>
      </c>
      <c r="T179" s="423" t="s">
        <v>547</v>
      </c>
      <c r="U179" s="424"/>
      <c r="V179" s="424"/>
      <c r="W179" s="424"/>
      <c r="X179" s="424"/>
      <c r="Y179" s="424"/>
      <c r="Z179" s="425"/>
    </row>
    <row r="180" spans="1:26" ht="18" customHeight="1" thickBot="1" x14ac:dyDescent="0.3">
      <c r="A180" s="329" t="str">
        <f t="shared" si="47"/>
        <v>JEPE</v>
      </c>
      <c r="B180" s="339">
        <f>METAS!$BC$58</f>
        <v>0</v>
      </c>
      <c r="C180" s="328">
        <f>ROUND((B180/12)*Config!$C$6,0)</f>
        <v>0</v>
      </c>
      <c r="D180" s="341">
        <f>+ACUMULADO!$BB$60</f>
        <v>0</v>
      </c>
      <c r="E180" s="326">
        <f t="shared" si="52"/>
        <v>100</v>
      </c>
      <c r="F180" s="326"/>
      <c r="G180" s="325">
        <f t="shared" si="48"/>
        <v>0</v>
      </c>
      <c r="H180" s="325">
        <f t="shared" si="49"/>
        <v>0</v>
      </c>
      <c r="I180" s="325" t="str">
        <f t="shared" si="50"/>
        <v/>
      </c>
      <c r="J180" s="325" t="str">
        <f t="shared" si="51"/>
        <v/>
      </c>
      <c r="T180" s="426"/>
      <c r="U180" s="427"/>
      <c r="V180" s="427"/>
      <c r="W180" s="427"/>
      <c r="X180" s="427"/>
      <c r="Y180" s="427"/>
      <c r="Z180" s="428"/>
    </row>
    <row r="181" spans="1:26" ht="18" customHeight="1" thickBot="1" x14ac:dyDescent="0.3">
      <c r="A181" s="329" t="str">
        <f t="shared" si="47"/>
        <v>ROQU</v>
      </c>
      <c r="B181" s="339">
        <f>+METAS!$BD$58</f>
        <v>0</v>
      </c>
      <c r="C181" s="328">
        <f>ROUND((B181/12)*Config!$C$6,0)</f>
        <v>0</v>
      </c>
      <c r="D181" s="341">
        <f>+ACUMULADO!$BC$60</f>
        <v>0</v>
      </c>
      <c r="E181" s="326">
        <f t="shared" si="52"/>
        <v>100</v>
      </c>
      <c r="F181" s="326"/>
      <c r="G181" s="325">
        <f t="shared" si="48"/>
        <v>0</v>
      </c>
      <c r="H181" s="325">
        <f t="shared" si="49"/>
        <v>0</v>
      </c>
      <c r="I181" s="325" t="str">
        <f t="shared" si="50"/>
        <v/>
      </c>
      <c r="J181" s="325" t="str">
        <f t="shared" si="51"/>
        <v/>
      </c>
      <c r="T181" s="426"/>
      <c r="U181" s="427"/>
      <c r="V181" s="427"/>
      <c r="W181" s="427"/>
      <c r="X181" s="427"/>
      <c r="Y181" s="427"/>
      <c r="Z181" s="428"/>
    </row>
    <row r="182" spans="1:26" ht="18" customHeight="1" thickBot="1" x14ac:dyDescent="0.3">
      <c r="A182" s="329" t="str">
        <f t="shared" si="47"/>
        <v>CALZ</v>
      </c>
      <c r="B182" s="339">
        <f>+METAS!$BE$58</f>
        <v>0</v>
      </c>
      <c r="C182" s="328">
        <f>ROUND((B182/12)*Config!$C$6,0)</f>
        <v>0</v>
      </c>
      <c r="D182" s="341">
        <f>+ACUMULADO!$BD$60</f>
        <v>0</v>
      </c>
      <c r="E182" s="326">
        <f t="shared" si="52"/>
        <v>100</v>
      </c>
      <c r="F182" s="326"/>
      <c r="G182" s="325">
        <f t="shared" si="48"/>
        <v>0</v>
      </c>
      <c r="H182" s="325">
        <f t="shared" si="49"/>
        <v>0</v>
      </c>
      <c r="I182" s="325" t="str">
        <f t="shared" si="50"/>
        <v/>
      </c>
      <c r="J182" s="325" t="str">
        <f t="shared" si="51"/>
        <v/>
      </c>
      <c r="T182" s="429"/>
      <c r="U182" s="430"/>
      <c r="V182" s="430"/>
      <c r="W182" s="430"/>
      <c r="X182" s="430"/>
      <c r="Y182" s="430"/>
      <c r="Z182" s="431"/>
    </row>
    <row r="183" spans="1:26" ht="18" customHeight="1" thickBot="1" x14ac:dyDescent="0.3">
      <c r="A183" s="329" t="str">
        <f t="shared" si="47"/>
        <v>PUEB</v>
      </c>
      <c r="B183" s="339">
        <f>+METAS!$BF$58</f>
        <v>0</v>
      </c>
      <c r="C183" s="328">
        <f>ROUND((B183/12)*Config!$C$6,0)</f>
        <v>0</v>
      </c>
      <c r="D183" s="341">
        <f>+ACUMULADO!$BE$60</f>
        <v>0</v>
      </c>
      <c r="E183" s="326">
        <f t="shared" si="52"/>
        <v>100</v>
      </c>
      <c r="F183" s="326"/>
      <c r="G183" s="325">
        <f t="shared" si="48"/>
        <v>0</v>
      </c>
      <c r="H183" s="325">
        <f t="shared" si="49"/>
        <v>0</v>
      </c>
      <c r="I183" s="325" t="str">
        <f t="shared" si="50"/>
        <v/>
      </c>
      <c r="J183" s="325" t="str">
        <f t="shared" si="51"/>
        <v/>
      </c>
    </row>
    <row r="184" spans="1:26" ht="18" customHeight="1" x14ac:dyDescent="0.25">
      <c r="C184" s="28"/>
      <c r="D184" s="28"/>
      <c r="F184" s="28"/>
      <c r="G184" s="28"/>
    </row>
    <row r="185" spans="1:26" ht="18" customHeight="1" x14ac:dyDescent="0.25">
      <c r="C185" s="28"/>
      <c r="D185" s="28"/>
      <c r="F185" s="28"/>
      <c r="G185" s="28"/>
    </row>
    <row r="186" spans="1:26" ht="18" customHeight="1" x14ac:dyDescent="0.25">
      <c r="C186" s="28"/>
      <c r="D186" s="28"/>
      <c r="F186" s="28"/>
      <c r="G186" s="28"/>
    </row>
    <row r="187" spans="1:26" ht="18" customHeight="1" x14ac:dyDescent="0.25">
      <c r="C187" s="28"/>
      <c r="D187" s="28"/>
      <c r="F187" s="28"/>
      <c r="G187" s="28"/>
    </row>
  </sheetData>
  <mergeCells count="19"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  <mergeCell ref="H172:J172"/>
    <mergeCell ref="T179:Z182"/>
    <mergeCell ref="U115:AA118"/>
    <mergeCell ref="H128:J128"/>
    <mergeCell ref="T135:Z138"/>
    <mergeCell ref="H150:J150"/>
    <mergeCell ref="T157:Z160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3C29-85EE-4421-9EC8-9FEA6E42C692}">
  <sheetPr>
    <tabColor rgb="FFFF0000"/>
  </sheetPr>
  <dimension ref="A2:AW56"/>
  <sheetViews>
    <sheetView workbookViewId="0">
      <pane xSplit="3" ySplit="3" topLeftCell="AM4" activePane="bottomRight" state="frozen"/>
      <selection pane="topRight" activeCell="D1" sqref="D1"/>
      <selection pane="bottomLeft" activeCell="A4" sqref="A4"/>
      <selection pane="bottomRight" activeCell="AX14" sqref="AX14"/>
    </sheetView>
  </sheetViews>
  <sheetFormatPr baseColWidth="10" defaultRowHeight="15" x14ac:dyDescent="0.25"/>
  <cols>
    <col min="2" max="2" width="91.28515625" customWidth="1"/>
    <col min="3" max="3" width="19.42578125" customWidth="1"/>
  </cols>
  <sheetData>
    <row r="2" spans="1:49" ht="21" x14ac:dyDescent="0.25">
      <c r="A2" s="437" t="str">
        <f>+[5]Ene!A3</f>
        <v>Nº</v>
      </c>
      <c r="B2" s="437" t="s">
        <v>161</v>
      </c>
      <c r="C2" s="437" t="str">
        <f>+[5]Ene!C3</f>
        <v>ETAPA DE VIDA</v>
      </c>
      <c r="D2" s="438" t="s">
        <v>750</v>
      </c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 t="s">
        <v>751</v>
      </c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9" t="s">
        <v>752</v>
      </c>
      <c r="AA2" s="439"/>
      <c r="AB2" s="439"/>
      <c r="AC2" s="439"/>
      <c r="AD2" s="439"/>
      <c r="AE2" s="439"/>
      <c r="AF2" s="439"/>
      <c r="AG2" s="439"/>
      <c r="AH2" s="439"/>
      <c r="AI2" s="439"/>
      <c r="AJ2" s="439"/>
      <c r="AK2" s="434" t="s">
        <v>753</v>
      </c>
      <c r="AL2" s="435"/>
      <c r="AM2" s="434" t="s">
        <v>752</v>
      </c>
      <c r="AN2" s="436"/>
      <c r="AO2" s="436"/>
      <c r="AP2" s="436"/>
      <c r="AQ2" s="436"/>
      <c r="AR2" s="436"/>
      <c r="AS2" s="436"/>
      <c r="AT2" s="436"/>
      <c r="AU2" s="436"/>
      <c r="AV2" s="436"/>
      <c r="AW2" s="435"/>
    </row>
    <row r="3" spans="1:49" x14ac:dyDescent="0.25">
      <c r="A3" s="437"/>
      <c r="B3" s="437"/>
      <c r="C3" s="437"/>
      <c r="D3" s="392" t="s">
        <v>754</v>
      </c>
      <c r="E3" s="392" t="s">
        <v>755</v>
      </c>
      <c r="F3" s="392" t="s">
        <v>554</v>
      </c>
      <c r="G3" s="392" t="s">
        <v>756</v>
      </c>
      <c r="H3" s="392" t="s">
        <v>757</v>
      </c>
      <c r="I3" s="392" t="s">
        <v>758</v>
      </c>
      <c r="J3" s="392" t="s">
        <v>759</v>
      </c>
      <c r="K3" s="392" t="s">
        <v>760</v>
      </c>
      <c r="L3" s="392" t="s">
        <v>761</v>
      </c>
      <c r="M3" s="392" t="s">
        <v>762</v>
      </c>
      <c r="N3" s="392" t="str">
        <f>+[5]METAS!BF3</f>
        <v>RED</v>
      </c>
      <c r="O3" s="392" t="str">
        <f>+D3</f>
        <v>HOS</v>
      </c>
      <c r="P3" s="392" t="str">
        <f t="shared" ref="P3:W3" si="0">+E3</f>
        <v>CSMC</v>
      </c>
      <c r="Q3" s="392" t="str">
        <f t="shared" si="0"/>
        <v>LLUI</v>
      </c>
      <c r="R3" s="392" t="str">
        <f t="shared" si="0"/>
        <v>JER</v>
      </c>
      <c r="S3" s="392" t="str">
        <f t="shared" si="0"/>
        <v>YAN</v>
      </c>
      <c r="T3" s="392" t="str">
        <f t="shared" si="0"/>
        <v>SOR</v>
      </c>
      <c r="U3" s="392" t="str">
        <f t="shared" si="0"/>
        <v>JEP</v>
      </c>
      <c r="V3" s="392" t="str">
        <f t="shared" si="0"/>
        <v>ROQ</v>
      </c>
      <c r="W3" s="392" t="str">
        <f t="shared" si="0"/>
        <v>CAL</v>
      </c>
      <c r="X3" s="392" t="str">
        <f>+M3</f>
        <v>PUE</v>
      </c>
      <c r="Y3" s="392" t="str">
        <f t="shared" ref="Y3" si="1">+N3</f>
        <v>RED</v>
      </c>
      <c r="Z3" s="397" t="str">
        <f t="shared" ref="Z3:AJ3" si="2">+O3</f>
        <v>HOS</v>
      </c>
      <c r="AA3" s="397" t="str">
        <f t="shared" si="2"/>
        <v>CSMC</v>
      </c>
      <c r="AB3" s="397" t="str">
        <f t="shared" si="2"/>
        <v>LLUI</v>
      </c>
      <c r="AC3" s="397" t="str">
        <f t="shared" si="2"/>
        <v>JER</v>
      </c>
      <c r="AD3" s="397" t="str">
        <f t="shared" si="2"/>
        <v>YAN</v>
      </c>
      <c r="AE3" s="397" t="str">
        <f t="shared" si="2"/>
        <v>SOR</v>
      </c>
      <c r="AF3" s="397" t="str">
        <f t="shared" si="2"/>
        <v>JEP</v>
      </c>
      <c r="AG3" s="397" t="str">
        <f t="shared" si="2"/>
        <v>ROQ</v>
      </c>
      <c r="AH3" s="397" t="str">
        <f t="shared" si="2"/>
        <v>CAL</v>
      </c>
      <c r="AI3" s="397" t="str">
        <f t="shared" si="2"/>
        <v>PUE</v>
      </c>
      <c r="AJ3" s="397" t="str">
        <f t="shared" si="2"/>
        <v>RED</v>
      </c>
      <c r="AK3" s="392" t="s">
        <v>83</v>
      </c>
      <c r="AL3" s="392" t="s">
        <v>84</v>
      </c>
      <c r="AM3" s="393" t="str">
        <f>+Z3</f>
        <v>HOS</v>
      </c>
      <c r="AN3" s="393" t="str">
        <f t="shared" ref="AN3:AW3" si="3">+AA3</f>
        <v>CSMC</v>
      </c>
      <c r="AO3" s="393" t="str">
        <f t="shared" si="3"/>
        <v>LLUI</v>
      </c>
      <c r="AP3" s="393" t="str">
        <f t="shared" si="3"/>
        <v>JER</v>
      </c>
      <c r="AQ3" s="393" t="str">
        <f t="shared" si="3"/>
        <v>YAN</v>
      </c>
      <c r="AR3" s="393" t="str">
        <f t="shared" si="3"/>
        <v>SOR</v>
      </c>
      <c r="AS3" s="393" t="str">
        <f t="shared" si="3"/>
        <v>JEP</v>
      </c>
      <c r="AT3" s="393" t="str">
        <f t="shared" si="3"/>
        <v>ROQ</v>
      </c>
      <c r="AU3" s="393" t="str">
        <f t="shared" si="3"/>
        <v>CAL</v>
      </c>
      <c r="AV3" s="393" t="str">
        <f t="shared" si="3"/>
        <v>PUE</v>
      </c>
      <c r="AW3" s="393" t="str">
        <f t="shared" si="3"/>
        <v>RED</v>
      </c>
    </row>
    <row r="4" spans="1:49" ht="40.5" customHeight="1" x14ac:dyDescent="0.25">
      <c r="A4" s="128">
        <v>1</v>
      </c>
      <c r="B4" s="144" t="str">
        <f>ACUMULADO!B5</f>
        <v>CASOS DE LEISHMANIASIS CON TRATAMIENTO COMPLETO</v>
      </c>
      <c r="C4" s="144" t="str">
        <f>ACUMULADO!C5</f>
        <v xml:space="preserve">METAXENICAS </v>
      </c>
      <c r="D4" s="396">
        <f>+ACUMULADO!AV4</f>
        <v>1</v>
      </c>
      <c r="E4" s="396">
        <f>+ACUMULADO!AW4</f>
        <v>0</v>
      </c>
      <c r="F4" s="396">
        <f>+ACUMULADO!AX4</f>
        <v>11</v>
      </c>
      <c r="G4" s="396">
        <f>+ACUMULADO!AY4</f>
        <v>6</v>
      </c>
      <c r="H4" s="396">
        <f>+ACUMULADO!AZ4</f>
        <v>8</v>
      </c>
      <c r="I4" s="396">
        <f>+ACUMULADO!BA4</f>
        <v>18</v>
      </c>
      <c r="J4" s="396">
        <f>+ACUMULADO!BB4</f>
        <v>5</v>
      </c>
      <c r="K4" s="396">
        <f>+ACUMULADO!BC4</f>
        <v>3</v>
      </c>
      <c r="L4" s="396">
        <f>+ACUMULADO!BD4</f>
        <v>13</v>
      </c>
      <c r="M4" s="396">
        <f>+ACUMULADO!BE4</f>
        <v>2</v>
      </c>
      <c r="N4" s="396">
        <f>+ACUMULADO!BF4</f>
        <v>67</v>
      </c>
      <c r="O4" s="394">
        <f>ROUND((D4/12)*[5]Config!$C$6,0)</f>
        <v>0</v>
      </c>
      <c r="P4" s="394">
        <f>ROUND((E4/12)*Config!$C$6,0)</f>
        <v>0</v>
      </c>
      <c r="Q4" s="394">
        <f>ROUND((F4/12)*Config!$C$6,0)</f>
        <v>11</v>
      </c>
      <c r="R4" s="394">
        <f>ROUND((G4/12)*Config!$C$6,0)</f>
        <v>6</v>
      </c>
      <c r="S4" s="394">
        <f>ROUND((H4/12)*Config!$C$6,0)</f>
        <v>8</v>
      </c>
      <c r="T4" s="394">
        <f>ROUND((I4/12)*Config!$C$6,0)</f>
        <v>18</v>
      </c>
      <c r="U4" s="394">
        <f>ROUND((J4/12)*Config!$C$6,0)</f>
        <v>5</v>
      </c>
      <c r="V4" s="394">
        <f>ROUND((K4/12)*Config!$C$6,0)</f>
        <v>3</v>
      </c>
      <c r="W4" s="394">
        <f>ROUND((L4/12)*Config!$C$6,0)</f>
        <v>13</v>
      </c>
      <c r="X4" s="394">
        <f>ROUND((M4/12)*Config!$C$6,0)</f>
        <v>2</v>
      </c>
      <c r="Y4" s="394">
        <f>ROUND((N4/12)*Config!$C$6,0)</f>
        <v>67</v>
      </c>
      <c r="Z4" s="394">
        <f>ACUMULADO!AV5</f>
        <v>0</v>
      </c>
      <c r="AA4" s="394">
        <f>ACUMULADO!AW5</f>
        <v>0</v>
      </c>
      <c r="AB4" s="394">
        <f>ACUMULADO!AX5</f>
        <v>9</v>
      </c>
      <c r="AC4" s="394">
        <f>ACUMULADO!AY5</f>
        <v>3</v>
      </c>
      <c r="AD4" s="394">
        <f>ACUMULADO!AZ5</f>
        <v>6</v>
      </c>
      <c r="AE4" s="394">
        <f>ACUMULADO!BA5</f>
        <v>10</v>
      </c>
      <c r="AF4" s="394">
        <f>ACUMULADO!BB5</f>
        <v>1</v>
      </c>
      <c r="AG4" s="394">
        <f>ACUMULADO!BC5</f>
        <v>2</v>
      </c>
      <c r="AH4" s="394">
        <f>ACUMULADO!BD5</f>
        <v>9</v>
      </c>
      <c r="AI4" s="394">
        <f>ACUMULADO!BE5</f>
        <v>2</v>
      </c>
      <c r="AJ4" s="394">
        <f>ACUMULADO!BF5</f>
        <v>42</v>
      </c>
      <c r="AK4" s="409">
        <f>+Config!$K$3/100</f>
        <v>0.9</v>
      </c>
      <c r="AL4" s="409">
        <f>+Config!$M$3/100</f>
        <v>1</v>
      </c>
      <c r="AM4" s="395">
        <f>+IFERROR(IF(D4&gt;0,Z4/D4,"SM"),0)</f>
        <v>0</v>
      </c>
      <c r="AN4" s="395" t="str">
        <f t="shared" ref="AN4:AW4" si="4">+IFERROR(IF(E4&gt;0,AA4/E4,"SM"),0)</f>
        <v>SM</v>
      </c>
      <c r="AO4" s="395">
        <f t="shared" si="4"/>
        <v>0.81818181818181823</v>
      </c>
      <c r="AP4" s="395">
        <f t="shared" si="4"/>
        <v>0.5</v>
      </c>
      <c r="AQ4" s="395">
        <f t="shared" si="4"/>
        <v>0.75</v>
      </c>
      <c r="AR4" s="395">
        <f t="shared" si="4"/>
        <v>0.55555555555555558</v>
      </c>
      <c r="AS4" s="395">
        <f t="shared" si="4"/>
        <v>0.2</v>
      </c>
      <c r="AT4" s="395">
        <f t="shared" si="4"/>
        <v>0.66666666666666663</v>
      </c>
      <c r="AU4" s="395">
        <f t="shared" si="4"/>
        <v>0.69230769230769229</v>
      </c>
      <c r="AV4" s="395">
        <f t="shared" si="4"/>
        <v>1</v>
      </c>
      <c r="AW4" s="395">
        <f t="shared" si="4"/>
        <v>0.62686567164179108</v>
      </c>
    </row>
    <row r="5" spans="1:49" ht="40.5" customHeight="1" x14ac:dyDescent="0.25">
      <c r="A5" s="128">
        <v>2</v>
      </c>
      <c r="B5" s="144" t="str">
        <f>ACUMULADO!B6</f>
        <v>VIVIENDA VIGILANCIA DE AEDES AEGYPTI, VECTOR DEL DENGUE Y LA FIEBRE AMARILLA (ENCUESTA ENTOMOLOGICA)</v>
      </c>
      <c r="C5" s="144" t="str">
        <f>ACUMULADO!C6</f>
        <v xml:space="preserve">METAXENICAS </v>
      </c>
      <c r="D5" s="396">
        <f>METAS!AW6</f>
        <v>0</v>
      </c>
      <c r="E5" s="396">
        <f>METAS!AX6</f>
        <v>0</v>
      </c>
      <c r="F5" s="396">
        <f>METAS!AY6</f>
        <v>3372</v>
      </c>
      <c r="G5" s="396">
        <f>METAS!AZ6</f>
        <v>2048</v>
      </c>
      <c r="H5" s="396">
        <f>METAS!BA6</f>
        <v>1578</v>
      </c>
      <c r="I5" s="396">
        <f>METAS!BB6</f>
        <v>4940</v>
      </c>
      <c r="J5" s="396">
        <f>METAS!BC6</f>
        <v>2056</v>
      </c>
      <c r="K5" s="396">
        <f>METAS!BD6</f>
        <v>1200</v>
      </c>
      <c r="L5" s="396">
        <f>METAS!BE6</f>
        <v>1890</v>
      </c>
      <c r="M5" s="396">
        <f>METAS!BF6</f>
        <v>1770</v>
      </c>
      <c r="N5" s="396">
        <f>METAS!BG6</f>
        <v>18854</v>
      </c>
      <c r="O5" s="394">
        <f>ROUND((D5/12)*[5]Config!$C$6,0)</f>
        <v>0</v>
      </c>
      <c r="P5" s="394">
        <f>ROUND((E5/12)*Config!$C$6,0)</f>
        <v>0</v>
      </c>
      <c r="Q5" s="394">
        <f>ROUND((F5/12)*Config!$C$6,0)</f>
        <v>3372</v>
      </c>
      <c r="R5" s="394">
        <f>ROUND((G5/12)*Config!$C$6,0)</f>
        <v>2048</v>
      </c>
      <c r="S5" s="394">
        <f>ROUND((H5/12)*Config!$C$6,0)</f>
        <v>1578</v>
      </c>
      <c r="T5" s="394">
        <f>ROUND((I5/12)*Config!$C$6,0)</f>
        <v>4940</v>
      </c>
      <c r="U5" s="394">
        <f>ROUND((J5/12)*Config!$C$6,0)</f>
        <v>2056</v>
      </c>
      <c r="V5" s="394">
        <f>ROUND((K5/12)*Config!$C$6,0)</f>
        <v>1200</v>
      </c>
      <c r="W5" s="394">
        <f>ROUND((L5/12)*Config!$C$6,0)</f>
        <v>1890</v>
      </c>
      <c r="X5" s="394">
        <f>ROUND((M5/12)*Config!$C$6,0)</f>
        <v>1770</v>
      </c>
      <c r="Y5" s="394">
        <f>ROUND((N5/12)*Config!$C$6,0)</f>
        <v>18854</v>
      </c>
      <c r="Z5" s="394">
        <f>ACUMULADO!AV6</f>
        <v>0</v>
      </c>
      <c r="AA5" s="394">
        <f>ACUMULADO!AW6</f>
        <v>0</v>
      </c>
      <c r="AB5" s="394">
        <f>ACUMULADO!AX6</f>
        <v>3349</v>
      </c>
      <c r="AC5" s="394">
        <f>ACUMULADO!AY6</f>
        <v>2072</v>
      </c>
      <c r="AD5" s="394">
        <f>ACUMULADO!AZ6</f>
        <v>1569</v>
      </c>
      <c r="AE5" s="394">
        <f>ACUMULADO!BA6</f>
        <v>4755</v>
      </c>
      <c r="AF5" s="394">
        <f>ACUMULADO!BB6</f>
        <v>2306</v>
      </c>
      <c r="AG5" s="394">
        <f>ACUMULADO!BC6</f>
        <v>980</v>
      </c>
      <c r="AH5" s="394">
        <f>ACUMULADO!BD6</f>
        <v>2425</v>
      </c>
      <c r="AI5" s="394">
        <f>ACUMULADO!BE6</f>
        <v>2453</v>
      </c>
      <c r="AJ5" s="394">
        <f>ACUMULADO!BF6</f>
        <v>19909</v>
      </c>
      <c r="AK5" s="409">
        <f>+Config!$G$3/100</f>
        <v>0.9</v>
      </c>
      <c r="AL5" s="409">
        <f>+Config!$I$3/100</f>
        <v>1</v>
      </c>
      <c r="AM5" s="395" t="str">
        <f t="shared" ref="AM5:AM56" si="5">+IFERROR(IF(D5&gt;0,Z5/D5,"SM"),0)</f>
        <v>SM</v>
      </c>
      <c r="AN5" s="395" t="str">
        <f t="shared" ref="AN5:AN56" si="6">+IFERROR(IF(E5&gt;0,AA5/E5,"SM"),0)</f>
        <v>SM</v>
      </c>
      <c r="AO5" s="395">
        <f t="shared" ref="AO5:AO56" si="7">+IFERROR(IF(F5&gt;0,AB5/F5,"SM"),0)</f>
        <v>0.9931791221826809</v>
      </c>
      <c r="AP5" s="395">
        <f t="shared" ref="AP5:AP56" si="8">+IFERROR(IF(G5&gt;0,AC5/G5,"SM"),0)</f>
        <v>1.01171875</v>
      </c>
      <c r="AQ5" s="395">
        <f t="shared" ref="AQ5:AQ56" si="9">+IFERROR(IF(H5&gt;0,AD5/H5,"SM"),0)</f>
        <v>0.99429657794676807</v>
      </c>
      <c r="AR5" s="395">
        <f t="shared" ref="AR5:AR56" si="10">+IFERROR(IF(I5&gt;0,AE5/I5,"SM"),0)</f>
        <v>0.96255060728744934</v>
      </c>
      <c r="AS5" s="395">
        <f t="shared" ref="AS5:AS56" si="11">+IFERROR(IF(J5&gt;0,AF5/J5,"SM"),0)</f>
        <v>1.1215953307392996</v>
      </c>
      <c r="AT5" s="395">
        <f t="shared" ref="AT5:AT56" si="12">+IFERROR(IF(K5&gt;0,AG5/K5,"SM"),0)</f>
        <v>0.81666666666666665</v>
      </c>
      <c r="AU5" s="395">
        <f t="shared" ref="AU5:AU56" si="13">+IFERROR(IF(L5&gt;0,AH5/L5,"SM"),0)</f>
        <v>1.283068783068783</v>
      </c>
      <c r="AV5" s="395">
        <f t="shared" ref="AV5:AV56" si="14">+IFERROR(IF(M5&gt;0,AI5/M5,"SM"),0)</f>
        <v>1.3858757062146894</v>
      </c>
      <c r="AW5" s="395">
        <f t="shared" ref="AW5:AW56" si="15">+IFERROR(IF(N5&gt;0,AJ5/N5,"SM"),0)</f>
        <v>1.0559562957462607</v>
      </c>
    </row>
    <row r="6" spans="1:49" ht="40.5" customHeight="1" x14ac:dyDescent="0.25">
      <c r="A6" s="128">
        <v>3</v>
      </c>
      <c r="B6" s="144" t="str">
        <f>ACUMULADO!B7</f>
        <v>VIVIENDAS PROTEGIDAS CON  CONTROL FOCAL DEL VECTOR DEL DENGUE EN LOCALIDADES PRIORIZADAS</v>
      </c>
      <c r="C6" s="144" t="str">
        <f>ACUMULADO!C7</f>
        <v xml:space="preserve">METAXENICAS </v>
      </c>
      <c r="D6" s="396">
        <f>METAS!AW7</f>
        <v>0</v>
      </c>
      <c r="E6" s="396">
        <f>METAS!AX7</f>
        <v>0</v>
      </c>
      <c r="F6" s="396">
        <f>METAS!AY7</f>
        <v>134994</v>
      </c>
      <c r="G6" s="396">
        <f>METAS!AZ7</f>
        <v>0</v>
      </c>
      <c r="H6" s="396">
        <f>METAS!BA7</f>
        <v>4992</v>
      </c>
      <c r="I6" s="396">
        <f>METAS!BB7</f>
        <v>59412</v>
      </c>
      <c r="J6" s="396">
        <f>METAS!BC7</f>
        <v>0</v>
      </c>
      <c r="K6" s="396">
        <f>METAS!BD7</f>
        <v>0</v>
      </c>
      <c r="L6" s="396">
        <f>METAS!BE7</f>
        <v>10410</v>
      </c>
      <c r="M6" s="396">
        <f>METAS!BF7</f>
        <v>7560</v>
      </c>
      <c r="N6" s="396">
        <f>METAS!BG7</f>
        <v>217368</v>
      </c>
      <c r="O6" s="394">
        <f>ROUND((D6/12)*[5]Config!$C$6,0)</f>
        <v>0</v>
      </c>
      <c r="P6" s="394">
        <f>ROUND((E6/12)*Config!$C$6,0)</f>
        <v>0</v>
      </c>
      <c r="Q6" s="394">
        <f>ROUND((F6/12)*Config!$C$6,0)</f>
        <v>134994</v>
      </c>
      <c r="R6" s="394">
        <f>ROUND((G6/12)*Config!$C$6,0)</f>
        <v>0</v>
      </c>
      <c r="S6" s="394">
        <f>ROUND((H6/12)*Config!$C$6,0)</f>
        <v>4992</v>
      </c>
      <c r="T6" s="394">
        <f>ROUND((I6/12)*Config!$C$6,0)</f>
        <v>59412</v>
      </c>
      <c r="U6" s="394">
        <f>ROUND((J6/12)*Config!$C$6,0)</f>
        <v>0</v>
      </c>
      <c r="V6" s="394">
        <f>ROUND((K6/12)*Config!$C$6,0)</f>
        <v>0</v>
      </c>
      <c r="W6" s="394">
        <f>ROUND((L6/12)*Config!$C$6,0)</f>
        <v>10410</v>
      </c>
      <c r="X6" s="394">
        <f>ROUND((M6/12)*Config!$C$6,0)</f>
        <v>7560</v>
      </c>
      <c r="Y6" s="394">
        <f>ROUND((N6/12)*Config!$C$6,0)</f>
        <v>217368</v>
      </c>
      <c r="Z6" s="394">
        <f>ACUMULADO!AV7</f>
        <v>0</v>
      </c>
      <c r="AA6" s="394">
        <f>ACUMULADO!AW7</f>
        <v>0</v>
      </c>
      <c r="AB6" s="394">
        <f>ACUMULADO!AX7</f>
        <v>109609</v>
      </c>
      <c r="AC6" s="394">
        <f>ACUMULADO!AY7</f>
        <v>626</v>
      </c>
      <c r="AD6" s="394">
        <f>ACUMULADO!AZ7</f>
        <v>3264</v>
      </c>
      <c r="AE6" s="394">
        <f>ACUMULADO!BA7</f>
        <v>47364</v>
      </c>
      <c r="AF6" s="394">
        <f>ACUMULADO!BB7</f>
        <v>346</v>
      </c>
      <c r="AG6" s="394">
        <f>ACUMULADO!BC7</f>
        <v>0</v>
      </c>
      <c r="AH6" s="394">
        <f>ACUMULADO!BD7</f>
        <v>10413</v>
      </c>
      <c r="AI6" s="394">
        <f>ACUMULADO!BE7</f>
        <v>4761</v>
      </c>
      <c r="AJ6" s="394">
        <f>ACUMULADO!BF7</f>
        <v>176383</v>
      </c>
      <c r="AK6" s="409">
        <f>+Config!$G$3/100</f>
        <v>0.9</v>
      </c>
      <c r="AL6" s="409">
        <f>+Config!$I$3/100</f>
        <v>1</v>
      </c>
      <c r="AM6" s="395" t="str">
        <f t="shared" si="5"/>
        <v>SM</v>
      </c>
      <c r="AN6" s="395" t="str">
        <f t="shared" si="6"/>
        <v>SM</v>
      </c>
      <c r="AO6" s="395">
        <f t="shared" si="7"/>
        <v>0.81195460538986919</v>
      </c>
      <c r="AP6" s="395" t="str">
        <f t="shared" si="8"/>
        <v>SM</v>
      </c>
      <c r="AQ6" s="395">
        <f t="shared" si="9"/>
        <v>0.65384615384615385</v>
      </c>
      <c r="AR6" s="395">
        <f t="shared" si="10"/>
        <v>0.79721268430620074</v>
      </c>
      <c r="AS6" s="395" t="str">
        <f t="shared" si="11"/>
        <v>SM</v>
      </c>
      <c r="AT6" s="395" t="str">
        <f t="shared" si="12"/>
        <v>SM</v>
      </c>
      <c r="AU6" s="395">
        <f t="shared" si="13"/>
        <v>1.0002881844380402</v>
      </c>
      <c r="AV6" s="395">
        <f t="shared" si="14"/>
        <v>0.62976190476190474</v>
      </c>
      <c r="AW6" s="395">
        <f t="shared" si="15"/>
        <v>0.81144878730999959</v>
      </c>
    </row>
    <row r="7" spans="1:49" ht="40.5" customHeight="1" x14ac:dyDescent="0.25">
      <c r="A7" s="128">
        <v>4</v>
      </c>
      <c r="B7" s="144" t="str">
        <f>ACUMULADO!B8</f>
        <v xml:space="preserve">LOCALIZACIÓN Y DIAGNOSTICO DE CASOS DE MALARIA </v>
      </c>
      <c r="C7" s="144" t="str">
        <f>ACUMULADO!C8</f>
        <v xml:space="preserve">METAXENICAS </v>
      </c>
      <c r="D7" s="396">
        <f>METAS!AW8</f>
        <v>0</v>
      </c>
      <c r="E7" s="396">
        <f>METAS!AX8</f>
        <v>0</v>
      </c>
      <c r="F7" s="396">
        <f>METAS!AY8</f>
        <v>1680</v>
      </c>
      <c r="G7" s="396">
        <f>METAS!AZ8</f>
        <v>480</v>
      </c>
      <c r="H7" s="396">
        <f>METAS!BA8</f>
        <v>600</v>
      </c>
      <c r="I7" s="396">
        <f>METAS!BB8</f>
        <v>1080</v>
      </c>
      <c r="J7" s="396">
        <f>METAS!BC8</f>
        <v>840</v>
      </c>
      <c r="K7" s="396">
        <f>METAS!BD8</f>
        <v>480</v>
      </c>
      <c r="L7" s="396">
        <f>METAS!BE8</f>
        <v>600</v>
      </c>
      <c r="M7" s="396">
        <f>METAS!BF8</f>
        <v>600</v>
      </c>
      <c r="N7" s="396">
        <f>METAS!BG8</f>
        <v>6360</v>
      </c>
      <c r="O7" s="394">
        <f>ROUND((D7/12)*[5]Config!$C$6,0)</f>
        <v>0</v>
      </c>
      <c r="P7" s="394">
        <f>ROUND((E7/12)*Config!$C$6,0)</f>
        <v>0</v>
      </c>
      <c r="Q7" s="394">
        <f>ROUND((F7/12)*Config!$C$6,0)</f>
        <v>1680</v>
      </c>
      <c r="R7" s="394">
        <f>ROUND((G7/12)*Config!$C$6,0)</f>
        <v>480</v>
      </c>
      <c r="S7" s="394">
        <f>ROUND((H7/12)*Config!$C$6,0)</f>
        <v>600</v>
      </c>
      <c r="T7" s="394">
        <f>ROUND((I7/12)*Config!$C$6,0)</f>
        <v>1080</v>
      </c>
      <c r="U7" s="394">
        <f>ROUND((J7/12)*Config!$C$6,0)</f>
        <v>840</v>
      </c>
      <c r="V7" s="394">
        <f>ROUND((K7/12)*Config!$C$6,0)</f>
        <v>480</v>
      </c>
      <c r="W7" s="394">
        <f>ROUND((L7/12)*Config!$C$6,0)</f>
        <v>600</v>
      </c>
      <c r="X7" s="394">
        <f>ROUND((M7/12)*Config!$C$6,0)</f>
        <v>600</v>
      </c>
      <c r="Y7" s="394">
        <f>ROUND((N7/12)*Config!$C$6,0)</f>
        <v>6360</v>
      </c>
      <c r="Z7" s="394">
        <f>ACUMULADO!AV8</f>
        <v>0</v>
      </c>
      <c r="AA7" s="394">
        <f>ACUMULADO!AW8</f>
        <v>0</v>
      </c>
      <c r="AB7" s="394">
        <f>ACUMULADO!AX8</f>
        <v>136</v>
      </c>
      <c r="AC7" s="394">
        <f>ACUMULADO!AY8</f>
        <v>0</v>
      </c>
      <c r="AD7" s="394">
        <f>ACUMULADO!AZ8</f>
        <v>0</v>
      </c>
      <c r="AE7" s="394">
        <f>ACUMULADO!BA8</f>
        <v>942</v>
      </c>
      <c r="AF7" s="394">
        <f>ACUMULADO!BB8</f>
        <v>0</v>
      </c>
      <c r="AG7" s="394">
        <f>ACUMULADO!BC8</f>
        <v>0</v>
      </c>
      <c r="AH7" s="394">
        <f>ACUMULADO!BD8</f>
        <v>224</v>
      </c>
      <c r="AI7" s="394">
        <f>ACUMULADO!BE8</f>
        <v>0</v>
      </c>
      <c r="AJ7" s="394">
        <f>ACUMULADO!BF8</f>
        <v>1302</v>
      </c>
      <c r="AK7" s="409">
        <f>+Config!$G$3/100</f>
        <v>0.9</v>
      </c>
      <c r="AL7" s="409">
        <f>+Config!$I$3/100</f>
        <v>1</v>
      </c>
      <c r="AM7" s="395" t="str">
        <f t="shared" si="5"/>
        <v>SM</v>
      </c>
      <c r="AN7" s="395" t="str">
        <f t="shared" si="6"/>
        <v>SM</v>
      </c>
      <c r="AO7" s="395">
        <f t="shared" si="7"/>
        <v>8.0952380952380956E-2</v>
      </c>
      <c r="AP7" s="395">
        <f t="shared" si="8"/>
        <v>0</v>
      </c>
      <c r="AQ7" s="395">
        <f t="shared" si="9"/>
        <v>0</v>
      </c>
      <c r="AR7" s="395">
        <f t="shared" si="10"/>
        <v>0.87222222222222223</v>
      </c>
      <c r="AS7" s="395">
        <f t="shared" si="11"/>
        <v>0</v>
      </c>
      <c r="AT7" s="395">
        <f t="shared" si="12"/>
        <v>0</v>
      </c>
      <c r="AU7" s="395">
        <f t="shared" si="13"/>
        <v>0.37333333333333335</v>
      </c>
      <c r="AV7" s="395">
        <f t="shared" si="14"/>
        <v>0</v>
      </c>
      <c r="AW7" s="395">
        <f t="shared" si="15"/>
        <v>0.20471698113207548</v>
      </c>
    </row>
    <row r="8" spans="1:49" ht="40.5" customHeight="1" x14ac:dyDescent="0.25">
      <c r="A8" s="128">
        <v>5</v>
      </c>
      <c r="B8" s="144" t="str">
        <f>ACUMULADO!B10</f>
        <v>SINTOMATICOS RESPIRATORIOS IDENTIFICADOS</v>
      </c>
      <c r="C8" s="144" t="str">
        <f>ACUMULADO!C10</f>
        <v>TBC</v>
      </c>
      <c r="D8" s="396">
        <f>METAS!AW9</f>
        <v>560</v>
      </c>
      <c r="E8" s="396">
        <f>METAS!AX9</f>
        <v>0</v>
      </c>
      <c r="F8" s="396">
        <f>METAS!AY9</f>
        <v>2098.4</v>
      </c>
      <c r="G8" s="396">
        <f>METAS!AZ9</f>
        <v>176.55</v>
      </c>
      <c r="H8" s="396">
        <f>METAS!BA9</f>
        <v>363.8</v>
      </c>
      <c r="I8" s="396">
        <f>METAS!BB9</f>
        <v>874.85000000000014</v>
      </c>
      <c r="J8" s="396">
        <f>METAS!BC9</f>
        <v>342.65000000000003</v>
      </c>
      <c r="K8" s="396">
        <f>METAS!BD9</f>
        <v>301.60000000000002</v>
      </c>
      <c r="L8" s="396">
        <f>METAS!BE9</f>
        <v>257.75</v>
      </c>
      <c r="M8" s="396">
        <f>METAS!BF9</f>
        <v>333.95000000000005</v>
      </c>
      <c r="N8" s="396">
        <f>METAS!BG9</f>
        <v>5309.55</v>
      </c>
      <c r="O8" s="394">
        <f>ROUND((D8/12)*[5]Config!$C$6,0)</f>
        <v>187</v>
      </c>
      <c r="P8" s="394">
        <f>ROUND((E8/12)*Config!$C$6,0)</f>
        <v>0</v>
      </c>
      <c r="Q8" s="394">
        <f>ROUND((F8/12)*Config!$C$6,0)</f>
        <v>2098</v>
      </c>
      <c r="R8" s="394">
        <f>ROUND((G8/12)*Config!$C$6,0)</f>
        <v>177</v>
      </c>
      <c r="S8" s="394">
        <f>ROUND((H8/12)*Config!$C$6,0)</f>
        <v>364</v>
      </c>
      <c r="T8" s="394">
        <f>ROUND((I8/12)*Config!$C$6,0)</f>
        <v>875</v>
      </c>
      <c r="U8" s="394">
        <f>ROUND((J8/12)*Config!$C$6,0)</f>
        <v>343</v>
      </c>
      <c r="V8" s="394">
        <f>ROUND((K8/12)*Config!$C$6,0)</f>
        <v>302</v>
      </c>
      <c r="W8" s="394">
        <f>ROUND((L8/12)*Config!$C$6,0)</f>
        <v>258</v>
      </c>
      <c r="X8" s="394">
        <f>ROUND((M8/12)*Config!$C$6,0)</f>
        <v>334</v>
      </c>
      <c r="Y8" s="394">
        <f>ROUND((N8/12)*Config!$C$6,0)</f>
        <v>5310</v>
      </c>
      <c r="Z8" s="394">
        <f>ACUMULADO!AV10</f>
        <v>632</v>
      </c>
      <c r="AA8" s="394">
        <f>ACUMULADO!AW10</f>
        <v>0</v>
      </c>
      <c r="AB8" s="394">
        <f>ACUMULADO!AX10</f>
        <v>278</v>
      </c>
      <c r="AC8" s="394">
        <f>ACUMULADO!AY10</f>
        <v>317</v>
      </c>
      <c r="AD8" s="394">
        <f>ACUMULADO!AZ10</f>
        <v>242</v>
      </c>
      <c r="AE8" s="394">
        <f>ACUMULADO!BA10</f>
        <v>1050</v>
      </c>
      <c r="AF8" s="394">
        <f>ACUMULADO!BB10</f>
        <v>298</v>
      </c>
      <c r="AG8" s="394">
        <f>ACUMULADO!BC10</f>
        <v>36</v>
      </c>
      <c r="AH8" s="394">
        <f>ACUMULADO!BD10</f>
        <v>292</v>
      </c>
      <c r="AI8" s="394">
        <f>ACUMULADO!BE10</f>
        <v>53</v>
      </c>
      <c r="AJ8" s="394">
        <f>ACUMULADO!BF10</f>
        <v>3198</v>
      </c>
      <c r="AK8" s="409">
        <f>+Config!$G$3/100</f>
        <v>0.9</v>
      </c>
      <c r="AL8" s="409">
        <f>+Config!$I$3/100</f>
        <v>1</v>
      </c>
      <c r="AM8" s="395">
        <f t="shared" si="5"/>
        <v>1.1285714285714286</v>
      </c>
      <c r="AN8" s="395" t="str">
        <f t="shared" si="6"/>
        <v>SM</v>
      </c>
      <c r="AO8" s="395">
        <f t="shared" si="7"/>
        <v>0.13248189096454441</v>
      </c>
      <c r="AP8" s="395">
        <f t="shared" si="8"/>
        <v>1.7955253469272159</v>
      </c>
      <c r="AQ8" s="395">
        <f t="shared" si="9"/>
        <v>0.66520065970313358</v>
      </c>
      <c r="AR8" s="395">
        <f t="shared" si="10"/>
        <v>1.2002057495570668</v>
      </c>
      <c r="AS8" s="395">
        <f t="shared" si="11"/>
        <v>0.86969210564716171</v>
      </c>
      <c r="AT8" s="395">
        <f t="shared" si="12"/>
        <v>0.11936339522546419</v>
      </c>
      <c r="AU8" s="395">
        <f t="shared" si="13"/>
        <v>1.1328806983511155</v>
      </c>
      <c r="AV8" s="395">
        <f t="shared" si="14"/>
        <v>0.15870639317263061</v>
      </c>
      <c r="AW8" s="395">
        <f t="shared" si="15"/>
        <v>0.60231093030482807</v>
      </c>
    </row>
    <row r="9" spans="1:49" ht="40.5" customHeight="1" x14ac:dyDescent="0.25">
      <c r="A9" s="128">
        <v>6</v>
      </c>
      <c r="B9" s="144" t="s">
        <v>763</v>
      </c>
      <c r="C9" s="144" t="str">
        <f>ACUMULADO!C11</f>
        <v>TBC</v>
      </c>
      <c r="D9" s="396">
        <f>ACUMULADO!AV9</f>
        <v>7043</v>
      </c>
      <c r="E9" s="396">
        <f>ACUMULADO!AW9</f>
        <v>573</v>
      </c>
      <c r="F9" s="396">
        <f>ACUMULADO!AX9</f>
        <v>16834</v>
      </c>
      <c r="G9" s="396">
        <f>ACUMULADO!AY9</f>
        <v>2788</v>
      </c>
      <c r="H9" s="396">
        <f>ACUMULADO!AZ9</f>
        <v>2283</v>
      </c>
      <c r="I9" s="396">
        <f>ACUMULADO!BA9</f>
        <v>7966</v>
      </c>
      <c r="J9" s="396">
        <f>ACUMULADO!BB9</f>
        <v>3423</v>
      </c>
      <c r="K9" s="396">
        <f>ACUMULADO!BC9</f>
        <v>2280</v>
      </c>
      <c r="L9" s="396">
        <f>ACUMULADO!BD9</f>
        <v>1955</v>
      </c>
      <c r="M9" s="396">
        <f>ACUMULADO!BE9</f>
        <v>2549</v>
      </c>
      <c r="N9" s="396">
        <f>ACUMULADO!BF9</f>
        <v>47694</v>
      </c>
      <c r="O9" s="394">
        <f>ROUND((D9/12)*[5]Config!$C$6,0)</f>
        <v>2348</v>
      </c>
      <c r="P9" s="394">
        <f>ROUND((E9/12)*Config!$C$6,0)</f>
        <v>573</v>
      </c>
      <c r="Q9" s="394">
        <f>ROUND((F9/12)*Config!$C$6,0)</f>
        <v>16834</v>
      </c>
      <c r="R9" s="394">
        <f>ROUND((G9/12)*Config!$C$6,0)</f>
        <v>2788</v>
      </c>
      <c r="S9" s="394">
        <f>ROUND((H9/12)*Config!$C$6,0)</f>
        <v>2283</v>
      </c>
      <c r="T9" s="394">
        <f>ROUND((I9/12)*Config!$C$6,0)</f>
        <v>7966</v>
      </c>
      <c r="U9" s="394">
        <f>ROUND((J9/12)*Config!$C$6,0)</f>
        <v>3423</v>
      </c>
      <c r="V9" s="394">
        <f>ROUND((K9/12)*Config!$C$6,0)</f>
        <v>2280</v>
      </c>
      <c r="W9" s="394">
        <f>ROUND((L9/12)*Config!$C$6,0)</f>
        <v>1955</v>
      </c>
      <c r="X9" s="394">
        <f>ROUND((M9/12)*Config!$C$6,0)</f>
        <v>2549</v>
      </c>
      <c r="Y9" s="394">
        <f>ROUND((N9/12)*Config!$C$6,0)</f>
        <v>47694</v>
      </c>
      <c r="Z9" s="394">
        <f>ACUMULADO!AV10</f>
        <v>632</v>
      </c>
      <c r="AA9" s="394">
        <f>ACUMULADO!AW10</f>
        <v>0</v>
      </c>
      <c r="AB9" s="394">
        <f>ACUMULADO!AX10</f>
        <v>278</v>
      </c>
      <c r="AC9" s="394">
        <f>ACUMULADO!AY10</f>
        <v>317</v>
      </c>
      <c r="AD9" s="394">
        <f>ACUMULADO!AZ10</f>
        <v>242</v>
      </c>
      <c r="AE9" s="394">
        <f>ACUMULADO!BA10</f>
        <v>1050</v>
      </c>
      <c r="AF9" s="394">
        <f>ACUMULADO!BB10</f>
        <v>298</v>
      </c>
      <c r="AG9" s="394">
        <f>ACUMULADO!BC10</f>
        <v>36</v>
      </c>
      <c r="AH9" s="394">
        <f>ACUMULADO!BD10</f>
        <v>292</v>
      </c>
      <c r="AI9" s="394">
        <f>ACUMULADO!BE10</f>
        <v>53</v>
      </c>
      <c r="AJ9" s="394">
        <f>ACUMULADO!BF10</f>
        <v>3198</v>
      </c>
      <c r="AK9" s="409">
        <f>3/100</f>
        <v>0.03</v>
      </c>
      <c r="AL9" s="409">
        <f>5/100</f>
        <v>0.05</v>
      </c>
      <c r="AM9" s="395">
        <f t="shared" si="5"/>
        <v>8.9734488144256705E-2</v>
      </c>
      <c r="AN9" s="395">
        <f t="shared" si="6"/>
        <v>0</v>
      </c>
      <c r="AO9" s="395">
        <f t="shared" si="7"/>
        <v>1.6514197457526435E-2</v>
      </c>
      <c r="AP9" s="395">
        <f t="shared" si="8"/>
        <v>0.11370157819225252</v>
      </c>
      <c r="AQ9" s="395">
        <f t="shared" si="9"/>
        <v>0.10600087604029786</v>
      </c>
      <c r="AR9" s="395">
        <f t="shared" si="10"/>
        <v>0.13181019332161686</v>
      </c>
      <c r="AS9" s="395">
        <f t="shared" si="11"/>
        <v>8.7058136137890735E-2</v>
      </c>
      <c r="AT9" s="395">
        <f t="shared" si="12"/>
        <v>1.5789473684210527E-2</v>
      </c>
      <c r="AU9" s="395">
        <f t="shared" si="13"/>
        <v>0.1493606138107417</v>
      </c>
      <c r="AV9" s="395">
        <f t="shared" si="14"/>
        <v>2.0792467634366419E-2</v>
      </c>
      <c r="AW9" s="395">
        <f t="shared" si="15"/>
        <v>6.7052459428858971E-2</v>
      </c>
    </row>
    <row r="10" spans="1:49" ht="40.5" customHeight="1" x14ac:dyDescent="0.25">
      <c r="A10" s="128">
        <v>7</v>
      </c>
      <c r="B10" s="144" t="str">
        <f>ACUMULADO!B11</f>
        <v>CONTACTOS CENSADOS DE TBC</v>
      </c>
      <c r="C10" s="144" t="str">
        <f>ACUMULADO!C11</f>
        <v>TBC</v>
      </c>
      <c r="D10" s="396">
        <f>ACUMULADO!AV14*4</f>
        <v>16</v>
      </c>
      <c r="E10" s="396">
        <f>ACUMULADO!AW14*4</f>
        <v>0</v>
      </c>
      <c r="F10" s="396">
        <f>ACUMULADO!AX14*4</f>
        <v>52</v>
      </c>
      <c r="G10" s="396">
        <f>ACUMULADO!AY14*4</f>
        <v>0</v>
      </c>
      <c r="H10" s="396">
        <f>ACUMULADO!AZ14*4</f>
        <v>12</v>
      </c>
      <c r="I10" s="396">
        <f>ACUMULADO!BA14*4</f>
        <v>28</v>
      </c>
      <c r="J10" s="396">
        <f>ACUMULADO!BB14*4</f>
        <v>16</v>
      </c>
      <c r="K10" s="396">
        <f>ACUMULADO!BC14*4</f>
        <v>8</v>
      </c>
      <c r="L10" s="396">
        <f>ACUMULADO!BD14*4</f>
        <v>0</v>
      </c>
      <c r="M10" s="396">
        <f>ACUMULADO!BE14*4</f>
        <v>8</v>
      </c>
      <c r="N10" s="396">
        <f>ACUMULADO!BF14*4</f>
        <v>140</v>
      </c>
      <c r="O10" s="394">
        <f>ROUND((D10/12)*[5]Config!$C$6,0)</f>
        <v>5</v>
      </c>
      <c r="P10" s="394">
        <f>ROUND((E10/12)*Config!$C$6,0)</f>
        <v>0</v>
      </c>
      <c r="Q10" s="394">
        <f>ROUND((F10/12)*Config!$C$6,0)</f>
        <v>52</v>
      </c>
      <c r="R10" s="394">
        <f>ROUND((G10/12)*Config!$C$6,0)</f>
        <v>0</v>
      </c>
      <c r="S10" s="394">
        <f>ROUND((H10/12)*Config!$C$6,0)</f>
        <v>12</v>
      </c>
      <c r="T10" s="394">
        <f>ROUND((I10/12)*Config!$C$6,0)</f>
        <v>28</v>
      </c>
      <c r="U10" s="394">
        <f>ROUND((J10/12)*Config!$C$6,0)</f>
        <v>16</v>
      </c>
      <c r="V10" s="394">
        <f>ROUND((K10/12)*Config!$C$6,0)</f>
        <v>8</v>
      </c>
      <c r="W10" s="394">
        <f>ROUND((L10/12)*Config!$C$6,0)</f>
        <v>0</v>
      </c>
      <c r="X10" s="394">
        <f>ROUND((M10/12)*Config!$C$6,0)</f>
        <v>8</v>
      </c>
      <c r="Y10" s="394">
        <f>ROUND((N10/12)*Config!$C$6,0)</f>
        <v>140</v>
      </c>
      <c r="Z10" s="400">
        <f>ACUMULADO!AV11</f>
        <v>0</v>
      </c>
      <c r="AA10" s="400">
        <f>ACUMULADO!AW11</f>
        <v>0</v>
      </c>
      <c r="AB10" s="400">
        <f>ACUMULADO!AX11</f>
        <v>75</v>
      </c>
      <c r="AC10" s="400">
        <f>ACUMULADO!AY11</f>
        <v>0</v>
      </c>
      <c r="AD10" s="400">
        <f>ACUMULADO!AZ11</f>
        <v>4</v>
      </c>
      <c r="AE10" s="400">
        <f>ACUMULADO!BA11</f>
        <v>24</v>
      </c>
      <c r="AF10" s="400">
        <f>ACUMULADO!BB11</f>
        <v>2</v>
      </c>
      <c r="AG10" s="400">
        <f>ACUMULADO!BC11</f>
        <v>4</v>
      </c>
      <c r="AH10" s="400">
        <f>ACUMULADO!BD11</f>
        <v>0</v>
      </c>
      <c r="AI10" s="400">
        <f>ACUMULADO!BE11</f>
        <v>4</v>
      </c>
      <c r="AJ10" s="400">
        <f>ACUMULADO!BF11</f>
        <v>113</v>
      </c>
      <c r="AK10" s="409">
        <f>+Config!$K$3/100</f>
        <v>0.9</v>
      </c>
      <c r="AL10" s="409">
        <f>+Config!$M$3/100</f>
        <v>1</v>
      </c>
      <c r="AM10" s="395">
        <f t="shared" si="5"/>
        <v>0</v>
      </c>
      <c r="AN10" s="395" t="str">
        <f t="shared" si="6"/>
        <v>SM</v>
      </c>
      <c r="AO10" s="395">
        <f t="shared" si="7"/>
        <v>1.4423076923076923</v>
      </c>
      <c r="AP10" s="395" t="str">
        <f t="shared" si="8"/>
        <v>SM</v>
      </c>
      <c r="AQ10" s="395">
        <f t="shared" si="9"/>
        <v>0.33333333333333331</v>
      </c>
      <c r="AR10" s="395">
        <f t="shared" si="10"/>
        <v>0.8571428571428571</v>
      </c>
      <c r="AS10" s="395">
        <f t="shared" si="11"/>
        <v>0.125</v>
      </c>
      <c r="AT10" s="395">
        <f t="shared" si="12"/>
        <v>0.5</v>
      </c>
      <c r="AU10" s="395" t="str">
        <f t="shared" si="13"/>
        <v>SM</v>
      </c>
      <c r="AV10" s="395">
        <f t="shared" si="14"/>
        <v>0.5</v>
      </c>
      <c r="AW10" s="395">
        <f t="shared" si="15"/>
        <v>0.80714285714285716</v>
      </c>
    </row>
    <row r="11" spans="1:49" ht="40.5" customHeight="1" x14ac:dyDescent="0.25">
      <c r="A11" s="128">
        <v>8</v>
      </c>
      <c r="B11" s="144" t="str">
        <f>ACUMULADO!B13</f>
        <v>CASOS DE TBC TAMIZADOS PARA VIH</v>
      </c>
      <c r="C11" s="144" t="str">
        <f>ACUMULADO!C13</f>
        <v>TBC</v>
      </c>
      <c r="D11" s="396">
        <f>ACUMULADO!AV14</f>
        <v>4</v>
      </c>
      <c r="E11" s="396">
        <f>ACUMULADO!AW14</f>
        <v>0</v>
      </c>
      <c r="F11" s="396">
        <f>ACUMULADO!AX14</f>
        <v>13</v>
      </c>
      <c r="G11" s="396">
        <f>ACUMULADO!AY14</f>
        <v>0</v>
      </c>
      <c r="H11" s="396">
        <f>ACUMULADO!AZ14</f>
        <v>3</v>
      </c>
      <c r="I11" s="396">
        <f>ACUMULADO!BA14</f>
        <v>7</v>
      </c>
      <c r="J11" s="396">
        <f>ACUMULADO!BB14</f>
        <v>4</v>
      </c>
      <c r="K11" s="396">
        <f>ACUMULADO!BC14</f>
        <v>2</v>
      </c>
      <c r="L11" s="396">
        <f>ACUMULADO!BD14</f>
        <v>0</v>
      </c>
      <c r="M11" s="396">
        <f>ACUMULADO!BE14</f>
        <v>2</v>
      </c>
      <c r="N11" s="396">
        <f>ACUMULADO!BF14</f>
        <v>35</v>
      </c>
      <c r="O11" s="394">
        <f>ROUND((D11/12)*[5]Config!$C$6,0)</f>
        <v>1</v>
      </c>
      <c r="P11" s="394">
        <f>ROUND((E11/12)*Config!$C$6,0)</f>
        <v>0</v>
      </c>
      <c r="Q11" s="394">
        <f>ROUND((F11/12)*Config!$C$6,0)</f>
        <v>13</v>
      </c>
      <c r="R11" s="394">
        <f>ROUND((G11/12)*Config!$C$6,0)</f>
        <v>0</v>
      </c>
      <c r="S11" s="394">
        <f>ROUND((H11/12)*Config!$C$6,0)</f>
        <v>3</v>
      </c>
      <c r="T11" s="394">
        <f>ROUND((I11/12)*Config!$C$6,0)</f>
        <v>7</v>
      </c>
      <c r="U11" s="394">
        <f>ROUND((J11/12)*Config!$C$6,0)</f>
        <v>4</v>
      </c>
      <c r="V11" s="394">
        <f>ROUND((K11/12)*Config!$C$6,0)</f>
        <v>2</v>
      </c>
      <c r="W11" s="394">
        <f>ROUND((L11/12)*Config!$C$6,0)</f>
        <v>0</v>
      </c>
      <c r="X11" s="394">
        <f>ROUND((M11/12)*Config!$C$6,0)</f>
        <v>2</v>
      </c>
      <c r="Y11" s="394">
        <f>ROUND((N11/12)*Config!$C$6,0)</f>
        <v>35</v>
      </c>
      <c r="Z11" s="394">
        <f>ACUMULADO!AV13</f>
        <v>11</v>
      </c>
      <c r="AA11" s="394">
        <f>ACUMULADO!AW13</f>
        <v>0</v>
      </c>
      <c r="AB11" s="394">
        <f>ACUMULADO!AX13</f>
        <v>14</v>
      </c>
      <c r="AC11" s="394">
        <f>ACUMULADO!AY13</f>
        <v>0</v>
      </c>
      <c r="AD11" s="394">
        <f>ACUMULADO!AZ13</f>
        <v>2</v>
      </c>
      <c r="AE11" s="394">
        <f>ACUMULADO!BA13</f>
        <v>7</v>
      </c>
      <c r="AF11" s="394">
        <f>ACUMULADO!BB13</f>
        <v>0</v>
      </c>
      <c r="AG11" s="394">
        <f>ACUMULADO!BC13</f>
        <v>1</v>
      </c>
      <c r="AH11" s="394">
        <f>ACUMULADO!BD13</f>
        <v>0</v>
      </c>
      <c r="AI11" s="394">
        <f>ACUMULADO!BE13</f>
        <v>0</v>
      </c>
      <c r="AJ11" s="394">
        <f>ACUMULADO!BF13</f>
        <v>35</v>
      </c>
      <c r="AK11" s="409">
        <f>+Config!$K$3/100</f>
        <v>0.9</v>
      </c>
      <c r="AL11" s="409">
        <f>+Config!$M$3/100</f>
        <v>1</v>
      </c>
      <c r="AM11" s="395">
        <f t="shared" si="5"/>
        <v>2.75</v>
      </c>
      <c r="AN11" s="395" t="str">
        <f t="shared" si="6"/>
        <v>SM</v>
      </c>
      <c r="AO11" s="395">
        <f t="shared" si="7"/>
        <v>1.0769230769230769</v>
      </c>
      <c r="AP11" s="395" t="str">
        <f t="shared" si="8"/>
        <v>SM</v>
      </c>
      <c r="AQ11" s="395">
        <f t="shared" si="9"/>
        <v>0.66666666666666663</v>
      </c>
      <c r="AR11" s="395">
        <f t="shared" si="10"/>
        <v>1</v>
      </c>
      <c r="AS11" s="395">
        <f t="shared" si="11"/>
        <v>0</v>
      </c>
      <c r="AT11" s="395">
        <f t="shared" si="12"/>
        <v>0.5</v>
      </c>
      <c r="AU11" s="395" t="str">
        <f t="shared" si="13"/>
        <v>SM</v>
      </c>
      <c r="AV11" s="395">
        <f t="shared" si="14"/>
        <v>0</v>
      </c>
      <c r="AW11" s="395">
        <f t="shared" si="15"/>
        <v>1</v>
      </c>
    </row>
    <row r="12" spans="1:49" ht="40.5" customHeight="1" x14ac:dyDescent="0.25">
      <c r="A12" s="128">
        <v>9</v>
      </c>
      <c r="B12" s="144" t="str">
        <f>ACUMULADO!B15</f>
        <v>ADULTOS Y JOVENES  QUE RECIBEN  CONSEJERIA  EN PREVENCION PARA TAMIZAJE  DE ITS Y VIH/SIDA</v>
      </c>
      <c r="C12" s="144" t="str">
        <f>ACUMULADO!C15</f>
        <v>ITS VIH/SIDA</v>
      </c>
      <c r="D12" s="396">
        <f>METAS!AW13</f>
        <v>0</v>
      </c>
      <c r="E12" s="396">
        <f>METAS!AX13</f>
        <v>0</v>
      </c>
      <c r="F12" s="396">
        <f>METAS!AY13</f>
        <v>2314.8000000000002</v>
      </c>
      <c r="G12" s="396">
        <f>METAS!AZ13</f>
        <v>361</v>
      </c>
      <c r="H12" s="396">
        <f>METAS!BA13</f>
        <v>301.5</v>
      </c>
      <c r="I12" s="396">
        <f>METAS!BB13</f>
        <v>1223.4999999999998</v>
      </c>
      <c r="J12" s="396">
        <f>METAS!BC13</f>
        <v>810</v>
      </c>
      <c r="K12" s="396">
        <f>METAS!BD13</f>
        <v>392.3</v>
      </c>
      <c r="L12" s="396">
        <f>METAS!BE13</f>
        <v>345</v>
      </c>
      <c r="M12" s="396">
        <f>METAS!BF13</f>
        <v>209</v>
      </c>
      <c r="N12" s="396">
        <f>METAS!BG13</f>
        <v>5957.1</v>
      </c>
      <c r="O12" s="394">
        <f>ROUND((D12/12)*[5]Config!$C$6,0)</f>
        <v>0</v>
      </c>
      <c r="P12" s="394">
        <f>ROUND((E12/12)*Config!$C$6,0)</f>
        <v>0</v>
      </c>
      <c r="Q12" s="394">
        <f>ROUND((F12/12)*Config!$C$6,0)</f>
        <v>2315</v>
      </c>
      <c r="R12" s="394">
        <f>ROUND((G12/12)*Config!$C$6,0)</f>
        <v>361</v>
      </c>
      <c r="S12" s="394">
        <f>ROUND((H12/12)*Config!$C$6,0)</f>
        <v>302</v>
      </c>
      <c r="T12" s="394">
        <f>ROUND((I12/12)*Config!$C$6,0)</f>
        <v>1224</v>
      </c>
      <c r="U12" s="394">
        <f>ROUND((J12/12)*Config!$C$6,0)</f>
        <v>810</v>
      </c>
      <c r="V12" s="394">
        <f>ROUND((K12/12)*Config!$C$6,0)</f>
        <v>392</v>
      </c>
      <c r="W12" s="394">
        <f>ROUND((L12/12)*Config!$C$6,0)</f>
        <v>345</v>
      </c>
      <c r="X12" s="394">
        <f>ROUND((M12/12)*Config!$C$6,0)</f>
        <v>209</v>
      </c>
      <c r="Y12" s="394">
        <f>ROUND((N12/12)*Config!$C$6,0)</f>
        <v>5957</v>
      </c>
      <c r="Z12" s="394">
        <f>ACUMULADO!AV15</f>
        <v>963</v>
      </c>
      <c r="AA12" s="394">
        <f>ACUMULADO!AW15</f>
        <v>0</v>
      </c>
      <c r="AB12" s="394">
        <f>ACUMULADO!AX15</f>
        <v>2394</v>
      </c>
      <c r="AC12" s="394">
        <f>ACUMULADO!AY15</f>
        <v>362</v>
      </c>
      <c r="AD12" s="394">
        <f>ACUMULADO!AZ15</f>
        <v>343</v>
      </c>
      <c r="AE12" s="394">
        <f>ACUMULADO!BA15</f>
        <v>626</v>
      </c>
      <c r="AF12" s="394">
        <f>ACUMULADO!BB15</f>
        <v>598</v>
      </c>
      <c r="AG12" s="394">
        <f>ACUMULADO!BC15</f>
        <v>219</v>
      </c>
      <c r="AH12" s="394">
        <f>ACUMULADO!BD15</f>
        <v>365</v>
      </c>
      <c r="AI12" s="394">
        <f>ACUMULADO!BE15</f>
        <v>118</v>
      </c>
      <c r="AJ12" s="394">
        <f>ACUMULADO!BF15</f>
        <v>5988</v>
      </c>
      <c r="AK12" s="409">
        <f>+Config!$G$3/100</f>
        <v>0.9</v>
      </c>
      <c r="AL12" s="409">
        <f>+Config!$I$3/100</f>
        <v>1</v>
      </c>
      <c r="AM12" s="395" t="str">
        <f t="shared" si="5"/>
        <v>SM</v>
      </c>
      <c r="AN12" s="395" t="str">
        <f t="shared" si="6"/>
        <v>SM</v>
      </c>
      <c r="AO12" s="395">
        <f t="shared" si="7"/>
        <v>1.0342146189735613</v>
      </c>
      <c r="AP12" s="395">
        <f t="shared" si="8"/>
        <v>1.002770083102493</v>
      </c>
      <c r="AQ12" s="395">
        <f t="shared" si="9"/>
        <v>1.1376451077943615</v>
      </c>
      <c r="AR12" s="395">
        <f t="shared" si="10"/>
        <v>0.51164691458929312</v>
      </c>
      <c r="AS12" s="395">
        <f t="shared" si="11"/>
        <v>0.7382716049382716</v>
      </c>
      <c r="AT12" s="395">
        <f t="shared" si="12"/>
        <v>0.55824624012235535</v>
      </c>
      <c r="AU12" s="395">
        <f t="shared" si="13"/>
        <v>1.0579710144927537</v>
      </c>
      <c r="AV12" s="395">
        <f t="shared" si="14"/>
        <v>0.56459330143540665</v>
      </c>
      <c r="AW12" s="395">
        <f t="shared" si="15"/>
        <v>1.0051870876768898</v>
      </c>
    </row>
    <row r="13" spans="1:49" ht="40.5" customHeight="1" x14ac:dyDescent="0.25">
      <c r="A13" s="128">
        <v>10</v>
      </c>
      <c r="B13" s="144" t="str">
        <f>ACUMULADO!B16</f>
        <v>ADULTOS Y JOVENES  QUE RECIBEN    TAMIZAJE  DE ITS Y VIH/SIDA</v>
      </c>
      <c r="C13" s="144" t="str">
        <f>ACUMULADO!C16</f>
        <v>ITS VIH/SIDA</v>
      </c>
      <c r="D13" s="396">
        <f>METAS!AW14</f>
        <v>0</v>
      </c>
      <c r="E13" s="396">
        <f>METAS!AX14</f>
        <v>0</v>
      </c>
      <c r="F13" s="396">
        <f>METAS!AY14</f>
        <v>2314.8000000000002</v>
      </c>
      <c r="G13" s="396">
        <f>METAS!AZ14</f>
        <v>361</v>
      </c>
      <c r="H13" s="396">
        <f>METAS!BA14</f>
        <v>301.5</v>
      </c>
      <c r="I13" s="396">
        <f>METAS!BB14</f>
        <v>1223.4999999999998</v>
      </c>
      <c r="J13" s="396">
        <f>METAS!BC14</f>
        <v>810</v>
      </c>
      <c r="K13" s="396">
        <f>METAS!BD14</f>
        <v>392.3</v>
      </c>
      <c r="L13" s="396">
        <f>METAS!BE14</f>
        <v>345</v>
      </c>
      <c r="M13" s="396">
        <f>METAS!BF14</f>
        <v>209</v>
      </c>
      <c r="N13" s="396">
        <f>METAS!BG14</f>
        <v>5957.1</v>
      </c>
      <c r="O13" s="394">
        <f>ROUND((D13/12)*[5]Config!$C$6,0)</f>
        <v>0</v>
      </c>
      <c r="P13" s="394">
        <f>ROUND((E13/12)*Config!$C$6,0)</f>
        <v>0</v>
      </c>
      <c r="Q13" s="394">
        <f>ROUND((F13/12)*Config!$C$6,0)</f>
        <v>2315</v>
      </c>
      <c r="R13" s="394">
        <f>ROUND((G13/12)*Config!$C$6,0)</f>
        <v>361</v>
      </c>
      <c r="S13" s="394">
        <f>ROUND((H13/12)*Config!$C$6,0)</f>
        <v>302</v>
      </c>
      <c r="T13" s="394">
        <f>ROUND((I13/12)*Config!$C$6,0)</f>
        <v>1224</v>
      </c>
      <c r="U13" s="394">
        <f>ROUND((J13/12)*Config!$C$6,0)</f>
        <v>810</v>
      </c>
      <c r="V13" s="394">
        <f>ROUND((K13/12)*Config!$C$6,0)</f>
        <v>392</v>
      </c>
      <c r="W13" s="394">
        <f>ROUND((L13/12)*Config!$C$6,0)</f>
        <v>345</v>
      </c>
      <c r="X13" s="394">
        <f>ROUND((M13/12)*Config!$C$6,0)</f>
        <v>209</v>
      </c>
      <c r="Y13" s="394">
        <f>ROUND((N13/12)*Config!$C$6,0)</f>
        <v>5957</v>
      </c>
      <c r="Z13" s="394">
        <f>ACUMULADO!AV16</f>
        <v>820</v>
      </c>
      <c r="AA13" s="394">
        <f>ACUMULADO!AW16</f>
        <v>0</v>
      </c>
      <c r="AB13" s="394">
        <f>ACUMULADO!AX16</f>
        <v>2287</v>
      </c>
      <c r="AC13" s="394">
        <f>ACUMULADO!AY16</f>
        <v>361</v>
      </c>
      <c r="AD13" s="394">
        <f>ACUMULADO!AZ16</f>
        <v>297</v>
      </c>
      <c r="AE13" s="394">
        <f>ACUMULADO!BA16</f>
        <v>622</v>
      </c>
      <c r="AF13" s="394">
        <f>ACUMULADO!BB16</f>
        <v>592</v>
      </c>
      <c r="AG13" s="394">
        <f>ACUMULADO!BC16</f>
        <v>219</v>
      </c>
      <c r="AH13" s="394">
        <f>ACUMULADO!BD16</f>
        <v>354</v>
      </c>
      <c r="AI13" s="394">
        <f>ACUMULADO!BE16</f>
        <v>103</v>
      </c>
      <c r="AJ13" s="394">
        <f>ACUMULADO!BF16</f>
        <v>5655</v>
      </c>
      <c r="AK13" s="409">
        <f>+Config!$G$3/100</f>
        <v>0.9</v>
      </c>
      <c r="AL13" s="409">
        <f>+Config!$I$3/100</f>
        <v>1</v>
      </c>
      <c r="AM13" s="395" t="str">
        <f t="shared" si="5"/>
        <v>SM</v>
      </c>
      <c r="AN13" s="395" t="str">
        <f t="shared" si="6"/>
        <v>SM</v>
      </c>
      <c r="AO13" s="395">
        <f t="shared" si="7"/>
        <v>0.98799032313806801</v>
      </c>
      <c r="AP13" s="395">
        <f t="shared" si="8"/>
        <v>1</v>
      </c>
      <c r="AQ13" s="395">
        <f t="shared" si="9"/>
        <v>0.9850746268656716</v>
      </c>
      <c r="AR13" s="395">
        <f t="shared" si="10"/>
        <v>0.50837760523089504</v>
      </c>
      <c r="AS13" s="395">
        <f t="shared" si="11"/>
        <v>0.73086419753086418</v>
      </c>
      <c r="AT13" s="395">
        <f t="shared" si="12"/>
        <v>0.55824624012235535</v>
      </c>
      <c r="AU13" s="395">
        <f t="shared" si="13"/>
        <v>1.0260869565217392</v>
      </c>
      <c r="AV13" s="395">
        <f t="shared" si="14"/>
        <v>0.49282296650717705</v>
      </c>
      <c r="AW13" s="395">
        <f t="shared" si="15"/>
        <v>0.94928740494535924</v>
      </c>
    </row>
    <row r="14" spans="1:49" ht="40.5" customHeight="1" x14ac:dyDescent="0.25">
      <c r="A14" s="128">
        <v>11</v>
      </c>
      <c r="B14" s="144" t="str">
        <f>ACUMULADO!B18</f>
        <v>GESTANTES REACTIVAS  A SIFILIS RECIBEN TRATAMIENTO COMPLETO</v>
      </c>
      <c r="C14" s="144" t="str">
        <f>ACUMULADO!C18</f>
        <v>ITS VIH/SIDA</v>
      </c>
      <c r="D14" s="396">
        <f>ACUMULADO!AV17</f>
        <v>2</v>
      </c>
      <c r="E14" s="396">
        <f>ACUMULADO!AW17</f>
        <v>0</v>
      </c>
      <c r="F14" s="396">
        <f>ACUMULADO!AX17</f>
        <v>1</v>
      </c>
      <c r="G14" s="396">
        <f>ACUMULADO!AY17</f>
        <v>0</v>
      </c>
      <c r="H14" s="396">
        <f>ACUMULADO!AZ17</f>
        <v>0</v>
      </c>
      <c r="I14" s="396">
        <f>ACUMULADO!BA17</f>
        <v>3</v>
      </c>
      <c r="J14" s="396">
        <f>ACUMULADO!BB17</f>
        <v>1</v>
      </c>
      <c r="K14" s="396">
        <f>ACUMULADO!BC17</f>
        <v>0</v>
      </c>
      <c r="L14" s="396">
        <f>ACUMULADO!BD17</f>
        <v>3</v>
      </c>
      <c r="M14" s="396">
        <f>ACUMULADO!BE17</f>
        <v>0</v>
      </c>
      <c r="N14" s="396">
        <f>ACUMULADO!BF17</f>
        <v>10</v>
      </c>
      <c r="O14" s="394">
        <f>ROUND((D14/12)*[5]Config!$C$6,0)</f>
        <v>1</v>
      </c>
      <c r="P14" s="394">
        <f>ROUND((E14/12)*Config!$C$6,0)</f>
        <v>0</v>
      </c>
      <c r="Q14" s="394">
        <f>ROUND((F14/12)*Config!$C$6,0)</f>
        <v>1</v>
      </c>
      <c r="R14" s="394">
        <f>ROUND((G14/12)*Config!$C$6,0)</f>
        <v>0</v>
      </c>
      <c r="S14" s="394">
        <f>ROUND((H14/12)*Config!$C$6,0)</f>
        <v>0</v>
      </c>
      <c r="T14" s="394">
        <f>ROUND((I14/12)*Config!$C$6,0)</f>
        <v>3</v>
      </c>
      <c r="U14" s="394">
        <f>ROUND((J14/12)*Config!$C$6,0)</f>
        <v>1</v>
      </c>
      <c r="V14" s="394">
        <f>ROUND((K14/12)*Config!$C$6,0)</f>
        <v>0</v>
      </c>
      <c r="W14" s="394">
        <f>ROUND((L14/12)*Config!$C$6,0)</f>
        <v>3</v>
      </c>
      <c r="X14" s="394">
        <f>ROUND((M14/12)*Config!$C$6,0)</f>
        <v>0</v>
      </c>
      <c r="Y14" s="394">
        <f>ROUND((N14/12)*Config!$C$6,0)</f>
        <v>10</v>
      </c>
      <c r="Z14" s="394">
        <f>ACUMULADO!AV18</f>
        <v>0</v>
      </c>
      <c r="AA14" s="394">
        <f>ACUMULADO!AW18</f>
        <v>0</v>
      </c>
      <c r="AB14" s="394">
        <f>ACUMULADO!AX18</f>
        <v>0</v>
      </c>
      <c r="AC14" s="394">
        <f>ACUMULADO!AY18</f>
        <v>0</v>
      </c>
      <c r="AD14" s="394">
        <f>ACUMULADO!AZ18</f>
        <v>0</v>
      </c>
      <c r="AE14" s="394">
        <f>ACUMULADO!BA18</f>
        <v>3</v>
      </c>
      <c r="AF14" s="394">
        <f>ACUMULADO!BB18</f>
        <v>1</v>
      </c>
      <c r="AG14" s="394">
        <f>ACUMULADO!BC18</f>
        <v>0</v>
      </c>
      <c r="AH14" s="394">
        <f>ACUMULADO!BD18</f>
        <v>3</v>
      </c>
      <c r="AI14" s="394">
        <f>ACUMULADO!BE18</f>
        <v>0</v>
      </c>
      <c r="AJ14" s="394">
        <f>ACUMULADO!BF18</f>
        <v>7</v>
      </c>
      <c r="AK14" s="409">
        <f>+Config!$K$3/100</f>
        <v>0.9</v>
      </c>
      <c r="AL14" s="409">
        <f>+Config!$M$3/100</f>
        <v>1</v>
      </c>
      <c r="AM14" s="395">
        <f t="shared" si="5"/>
        <v>0</v>
      </c>
      <c r="AN14" s="395" t="str">
        <f t="shared" si="6"/>
        <v>SM</v>
      </c>
      <c r="AO14" s="395">
        <f t="shared" si="7"/>
        <v>0</v>
      </c>
      <c r="AP14" s="395" t="str">
        <f t="shared" si="8"/>
        <v>SM</v>
      </c>
      <c r="AQ14" s="395" t="str">
        <f t="shared" si="9"/>
        <v>SM</v>
      </c>
      <c r="AR14" s="395">
        <f t="shared" si="10"/>
        <v>1</v>
      </c>
      <c r="AS14" s="395">
        <f t="shared" si="11"/>
        <v>1</v>
      </c>
      <c r="AT14" s="395" t="str">
        <f t="shared" si="12"/>
        <v>SM</v>
      </c>
      <c r="AU14" s="395">
        <f t="shared" si="13"/>
        <v>1</v>
      </c>
      <c r="AV14" s="395" t="str">
        <f t="shared" si="14"/>
        <v>SM</v>
      </c>
      <c r="AW14" s="395">
        <f t="shared" si="15"/>
        <v>0.7</v>
      </c>
    </row>
    <row r="15" spans="1:49" ht="40.5" customHeight="1" x14ac:dyDescent="0.25">
      <c r="A15" s="128">
        <v>12</v>
      </c>
      <c r="B15" s="144" t="str">
        <f>ACUMULADO!B19</f>
        <v>CASOS  DE VIH-SIDA CONFIRMADOS</v>
      </c>
      <c r="C15" s="144" t="str">
        <f>ACUMULADO!C19</f>
        <v>ITS VIH/SIDA</v>
      </c>
      <c r="D15" s="396">
        <f>METAS!AW49</f>
        <v>0</v>
      </c>
      <c r="E15" s="396">
        <f>METAS!AX49</f>
        <v>0</v>
      </c>
      <c r="F15" s="396">
        <f>METAS!AY49</f>
        <v>59054</v>
      </c>
      <c r="G15" s="396">
        <f>METAS!AZ49</f>
        <v>5113</v>
      </c>
      <c r="H15" s="396">
        <f>METAS!BA49</f>
        <v>10162</v>
      </c>
      <c r="I15" s="396">
        <f>METAS!BB49</f>
        <v>25023</v>
      </c>
      <c r="J15" s="396">
        <f>METAS!BC49</f>
        <v>9916</v>
      </c>
      <c r="K15" s="396">
        <f>METAS!BD49</f>
        <v>8713</v>
      </c>
      <c r="L15" s="396">
        <f>METAS!BE49</f>
        <v>7197</v>
      </c>
      <c r="M15" s="396">
        <f>METAS!BF49</f>
        <v>9390</v>
      </c>
      <c r="N15" s="396">
        <f>METAS!BG49</f>
        <v>134568</v>
      </c>
      <c r="O15" s="394">
        <f>ROUND((D15/12)*[5]Config!$C$6,0)</f>
        <v>0</v>
      </c>
      <c r="P15" s="394">
        <f>ROUND((E15/12)*Config!$C$6,0)</f>
        <v>0</v>
      </c>
      <c r="Q15" s="394">
        <f>ROUND((F15/12)*Config!$C$6,0)</f>
        <v>59054</v>
      </c>
      <c r="R15" s="394">
        <f>ROUND((G15/12)*Config!$C$6,0)</f>
        <v>5113</v>
      </c>
      <c r="S15" s="394">
        <f>ROUND((H15/12)*Config!$C$6,0)</f>
        <v>10162</v>
      </c>
      <c r="T15" s="394">
        <f>ROUND((I15/12)*Config!$C$6,0)</f>
        <v>25023</v>
      </c>
      <c r="U15" s="394">
        <f>ROUND((J15/12)*Config!$C$6,0)</f>
        <v>9916</v>
      </c>
      <c r="V15" s="394">
        <f>ROUND((K15/12)*Config!$C$6,0)</f>
        <v>8713</v>
      </c>
      <c r="W15" s="394">
        <f>ROUND((L15/12)*Config!$C$6,0)</f>
        <v>7197</v>
      </c>
      <c r="X15" s="394">
        <f>ROUND((M15/12)*Config!$C$6,0)</f>
        <v>9390</v>
      </c>
      <c r="Y15" s="394">
        <f>ROUND((N15/12)*Config!$C$6,0)</f>
        <v>134568</v>
      </c>
      <c r="Z15" s="394">
        <f>ACUMULADO!AV19</f>
        <v>17</v>
      </c>
      <c r="AA15" s="394">
        <f>ACUMULADO!AW19</f>
        <v>0</v>
      </c>
      <c r="AB15" s="394">
        <f>ACUMULADO!AX19</f>
        <v>9</v>
      </c>
      <c r="AC15" s="394">
        <f>ACUMULADO!AY19</f>
        <v>0</v>
      </c>
      <c r="AD15" s="394">
        <f>ACUMULADO!AZ19</f>
        <v>0</v>
      </c>
      <c r="AE15" s="394">
        <f>ACUMULADO!BA19</f>
        <v>0</v>
      </c>
      <c r="AF15" s="394">
        <f>ACUMULADO!BB19</f>
        <v>1</v>
      </c>
      <c r="AG15" s="394">
        <f>ACUMULADO!BC19</f>
        <v>0</v>
      </c>
      <c r="AH15" s="394">
        <f>ACUMULADO!BD19</f>
        <v>0</v>
      </c>
      <c r="AI15" s="394">
        <f>ACUMULADO!BE19</f>
        <v>0</v>
      </c>
      <c r="AJ15" s="394">
        <f>ACUMULADO!BF19</f>
        <v>27</v>
      </c>
      <c r="AK15" s="409">
        <f>+Config!$G$3/100</f>
        <v>0.9</v>
      </c>
      <c r="AL15" s="409">
        <f>+Config!$I$3/100</f>
        <v>1</v>
      </c>
      <c r="AM15" s="395" t="str">
        <f t="shared" si="5"/>
        <v>SM</v>
      </c>
      <c r="AN15" s="395" t="str">
        <f t="shared" si="6"/>
        <v>SM</v>
      </c>
      <c r="AO15" s="395">
        <f t="shared" si="7"/>
        <v>1.5240288549463204E-4</v>
      </c>
      <c r="AP15" s="395">
        <f t="shared" si="8"/>
        <v>0</v>
      </c>
      <c r="AQ15" s="395">
        <f t="shared" si="9"/>
        <v>0</v>
      </c>
      <c r="AR15" s="395">
        <f t="shared" si="10"/>
        <v>0</v>
      </c>
      <c r="AS15" s="395">
        <f t="shared" si="11"/>
        <v>1.008471157724889E-4</v>
      </c>
      <c r="AT15" s="395">
        <f t="shared" si="12"/>
        <v>0</v>
      </c>
      <c r="AU15" s="395">
        <f t="shared" si="13"/>
        <v>0</v>
      </c>
      <c r="AV15" s="395">
        <f t="shared" si="14"/>
        <v>0</v>
      </c>
      <c r="AW15" s="395">
        <f t="shared" si="15"/>
        <v>2.0064205457463884E-4</v>
      </c>
    </row>
    <row r="16" spans="1:49" ht="40.5" customHeight="1" x14ac:dyDescent="0.25">
      <c r="A16" s="128">
        <v>13</v>
      </c>
      <c r="B16" s="144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16" s="144" t="s">
        <v>145</v>
      </c>
      <c r="D16" s="396">
        <f>METAS!AW17</f>
        <v>0</v>
      </c>
      <c r="E16" s="396">
        <f>METAS!AX17</f>
        <v>0</v>
      </c>
      <c r="F16" s="396">
        <f>METAS!AY17</f>
        <v>417.00000000000006</v>
      </c>
      <c r="G16" s="396">
        <f>METAS!AZ17</f>
        <v>26.8</v>
      </c>
      <c r="H16" s="396">
        <f>METAS!BA17</f>
        <v>51.199999999999996</v>
      </c>
      <c r="I16" s="396">
        <f>METAS!BB17</f>
        <v>136.39999999999998</v>
      </c>
      <c r="J16" s="396">
        <f>METAS!BC17</f>
        <v>55</v>
      </c>
      <c r="K16" s="396">
        <f>METAS!BD17</f>
        <v>61.2</v>
      </c>
      <c r="L16" s="396">
        <f>METAS!BE17</f>
        <v>45.6</v>
      </c>
      <c r="M16" s="396">
        <f>METAS!BF17</f>
        <v>40.599999999999994</v>
      </c>
      <c r="N16" s="396">
        <f>METAS!BG17</f>
        <v>833.80000000000018</v>
      </c>
      <c r="O16" s="394">
        <f>ROUND((D16/12)*[5]Config!$C$6,0)</f>
        <v>0</v>
      </c>
      <c r="P16" s="394">
        <f>ROUND((E16/12)*Config!$C$6,0)</f>
        <v>0</v>
      </c>
      <c r="Q16" s="394">
        <f>ROUND((F16/12)*Config!$C$6,0)</f>
        <v>417</v>
      </c>
      <c r="R16" s="394">
        <f>ROUND((G16/12)*Config!$C$6,0)</f>
        <v>27</v>
      </c>
      <c r="S16" s="394">
        <f>ROUND((H16/12)*Config!$C$6,0)</f>
        <v>51</v>
      </c>
      <c r="T16" s="394">
        <f>ROUND((I16/12)*Config!$C$6,0)</f>
        <v>136</v>
      </c>
      <c r="U16" s="394">
        <f>ROUND((J16/12)*Config!$C$6,0)</f>
        <v>55</v>
      </c>
      <c r="V16" s="394">
        <f>ROUND((K16/12)*Config!$C$6,0)</f>
        <v>61</v>
      </c>
      <c r="W16" s="394">
        <f>ROUND((L16/12)*Config!$C$6,0)</f>
        <v>46</v>
      </c>
      <c r="X16" s="394">
        <f>ROUND((M16/12)*Config!$C$6,0)</f>
        <v>41</v>
      </c>
      <c r="Y16" s="394">
        <f>ROUND((N16/12)*Config!$C$6,0)</f>
        <v>834</v>
      </c>
      <c r="Z16" s="394">
        <f>ACUMULADO!AV20</f>
        <v>0</v>
      </c>
      <c r="AA16" s="394">
        <f>ACUMULADO!AW20</f>
        <v>0</v>
      </c>
      <c r="AB16" s="394">
        <f>ACUMULADO!AX20</f>
        <v>418</v>
      </c>
      <c r="AC16" s="394">
        <f>ACUMULADO!AY20</f>
        <v>29</v>
      </c>
      <c r="AD16" s="394">
        <f>ACUMULADO!AZ20</f>
        <v>44</v>
      </c>
      <c r="AE16" s="394">
        <f>ACUMULADO!BA20</f>
        <v>44</v>
      </c>
      <c r="AF16" s="394">
        <f>ACUMULADO!BB20</f>
        <v>53</v>
      </c>
      <c r="AG16" s="394">
        <f>ACUMULADO!BC20</f>
        <v>62</v>
      </c>
      <c r="AH16" s="394">
        <f>ACUMULADO!BD20</f>
        <v>37</v>
      </c>
      <c r="AI16" s="394">
        <f>ACUMULADO!BE20</f>
        <v>18</v>
      </c>
      <c r="AJ16" s="394">
        <f>ACUMULADO!BF20</f>
        <v>705</v>
      </c>
      <c r="AK16" s="409">
        <f>+Config!$G$3/100</f>
        <v>0.9</v>
      </c>
      <c r="AL16" s="409">
        <f>+Config!$I$3/100</f>
        <v>1</v>
      </c>
      <c r="AM16" s="395" t="str">
        <f t="shared" si="5"/>
        <v>SM</v>
      </c>
      <c r="AN16" s="395" t="str">
        <f t="shared" si="6"/>
        <v>SM</v>
      </c>
      <c r="AO16" s="395">
        <f t="shared" si="7"/>
        <v>1.0023980815347719</v>
      </c>
      <c r="AP16" s="395">
        <f t="shared" si="8"/>
        <v>1.0820895522388059</v>
      </c>
      <c r="AQ16" s="395">
        <f t="shared" si="9"/>
        <v>0.85937500000000011</v>
      </c>
      <c r="AR16" s="395">
        <f t="shared" si="10"/>
        <v>0.32258064516129037</v>
      </c>
      <c r="AS16" s="395">
        <f t="shared" si="11"/>
        <v>0.96363636363636362</v>
      </c>
      <c r="AT16" s="395">
        <f t="shared" si="12"/>
        <v>1.0130718954248366</v>
      </c>
      <c r="AU16" s="395">
        <f t="shared" si="13"/>
        <v>0.81140350877192979</v>
      </c>
      <c r="AV16" s="395">
        <f t="shared" si="14"/>
        <v>0.44334975369458135</v>
      </c>
      <c r="AW16" s="395">
        <f t="shared" si="15"/>
        <v>0.84552650515711181</v>
      </c>
    </row>
    <row r="17" spans="1:49" ht="40.5" customHeight="1" x14ac:dyDescent="0.25">
      <c r="A17" s="128">
        <v>14</v>
      </c>
      <c r="B17" s="144" t="str">
        <f>ACUMULADO!B21</f>
        <v xml:space="preserve">AGENTES COMUNITARIOS DE SALUD CAPACITADOS REALIZAN ORIENTACIÓN A FAMILIAS DE GESTANTES Y PUERPERAS EN PRÁCTICAS SALUDABLES EN SALUD SEXUAL Y REPRODUCTIVA. </v>
      </c>
      <c r="C17" s="144" t="s">
        <v>145</v>
      </c>
      <c r="D17" s="396">
        <f>METAS!AW18</f>
        <v>0</v>
      </c>
      <c r="E17" s="396">
        <f>METAS!AX18</f>
        <v>0</v>
      </c>
      <c r="F17" s="396">
        <f>METAS!AY18</f>
        <v>106</v>
      </c>
      <c r="G17" s="396">
        <f>METAS!AZ18</f>
        <v>10</v>
      </c>
      <c r="H17" s="396">
        <f>METAS!BA18</f>
        <v>20</v>
      </c>
      <c r="I17" s="396">
        <f>METAS!BB18</f>
        <v>54</v>
      </c>
      <c r="J17" s="396">
        <f>METAS!BC18</f>
        <v>21</v>
      </c>
      <c r="K17" s="396">
        <f>METAS!BD18</f>
        <v>19</v>
      </c>
      <c r="L17" s="396">
        <f>METAS!BE18</f>
        <v>14</v>
      </c>
      <c r="M17" s="396">
        <f>METAS!BF18</f>
        <v>19</v>
      </c>
      <c r="N17" s="396">
        <f>METAS!BG18</f>
        <v>263</v>
      </c>
      <c r="O17" s="394">
        <f>ROUND((D17/12)*[5]Config!$C$6,0)</f>
        <v>0</v>
      </c>
      <c r="P17" s="394">
        <f>ROUND((E17/12)*Config!$C$6,0)</f>
        <v>0</v>
      </c>
      <c r="Q17" s="394">
        <f>ROUND((F17/12)*Config!$C$6,0)</f>
        <v>106</v>
      </c>
      <c r="R17" s="394">
        <f>ROUND((G17/12)*Config!$C$6,0)</f>
        <v>10</v>
      </c>
      <c r="S17" s="394">
        <f>ROUND((H17/12)*Config!$C$6,0)</f>
        <v>20</v>
      </c>
      <c r="T17" s="394">
        <f>ROUND((I17/12)*Config!$C$6,0)</f>
        <v>54</v>
      </c>
      <c r="U17" s="394">
        <f>ROUND((J17/12)*Config!$C$6,0)</f>
        <v>21</v>
      </c>
      <c r="V17" s="394">
        <f>ROUND((K17/12)*Config!$C$6,0)</f>
        <v>19</v>
      </c>
      <c r="W17" s="394">
        <f>ROUND((L17/12)*Config!$C$6,0)</f>
        <v>14</v>
      </c>
      <c r="X17" s="394">
        <f>ROUND((M17/12)*Config!$C$6,0)</f>
        <v>19</v>
      </c>
      <c r="Y17" s="394">
        <f>ROUND((N17/12)*Config!$C$6,0)</f>
        <v>263</v>
      </c>
      <c r="Z17" s="394">
        <f>ACUMULADO!AV21</f>
        <v>0</v>
      </c>
      <c r="AA17" s="394">
        <f>ACUMULADO!AW21</f>
        <v>0</v>
      </c>
      <c r="AB17" s="394">
        <f>ACUMULADO!AX21</f>
        <v>106</v>
      </c>
      <c r="AC17" s="394">
        <f>ACUMULADO!AY21</f>
        <v>11</v>
      </c>
      <c r="AD17" s="394">
        <f>ACUMULADO!AZ21</f>
        <v>21</v>
      </c>
      <c r="AE17" s="394">
        <f>ACUMULADO!BA21</f>
        <v>64</v>
      </c>
      <c r="AF17" s="394">
        <f>ACUMULADO!BB21</f>
        <v>36</v>
      </c>
      <c r="AG17" s="394">
        <f>ACUMULADO!BC21</f>
        <v>0</v>
      </c>
      <c r="AH17" s="394">
        <f>ACUMULADO!BD21</f>
        <v>19</v>
      </c>
      <c r="AI17" s="394">
        <f>ACUMULADO!BE21</f>
        <v>0</v>
      </c>
      <c r="AJ17" s="394">
        <f>ACUMULADO!BF21</f>
        <v>257</v>
      </c>
      <c r="AK17" s="409">
        <f>+Config!$G$3/100</f>
        <v>0.9</v>
      </c>
      <c r="AL17" s="409">
        <f>+Config!$I$3/100</f>
        <v>1</v>
      </c>
      <c r="AM17" s="395" t="str">
        <f t="shared" si="5"/>
        <v>SM</v>
      </c>
      <c r="AN17" s="395" t="str">
        <f t="shared" si="6"/>
        <v>SM</v>
      </c>
      <c r="AO17" s="395">
        <f t="shared" si="7"/>
        <v>1</v>
      </c>
      <c r="AP17" s="395">
        <f t="shared" si="8"/>
        <v>1.1000000000000001</v>
      </c>
      <c r="AQ17" s="395">
        <f t="shared" si="9"/>
        <v>1.05</v>
      </c>
      <c r="AR17" s="395">
        <f t="shared" si="10"/>
        <v>1.1851851851851851</v>
      </c>
      <c r="AS17" s="395">
        <f t="shared" si="11"/>
        <v>1.7142857142857142</v>
      </c>
      <c r="AT17" s="395">
        <f t="shared" si="12"/>
        <v>0</v>
      </c>
      <c r="AU17" s="395">
        <f t="shared" si="13"/>
        <v>1.3571428571428572</v>
      </c>
      <c r="AV17" s="395">
        <f t="shared" si="14"/>
        <v>0</v>
      </c>
      <c r="AW17" s="395">
        <f t="shared" si="15"/>
        <v>0.97718631178707227</v>
      </c>
    </row>
    <row r="18" spans="1:49" ht="40.5" customHeight="1" x14ac:dyDescent="0.25">
      <c r="A18" s="128">
        <v>15</v>
      </c>
      <c r="B18" s="144" t="str">
        <f>ACUMULADO!B22</f>
        <v xml:space="preserve">FAMILIAS DE ADOLESCENTES QUE RECIBEN SESIONES EDUCATIVAS Y DEMOSTRATIVAS PARA PROMOVER PRÁCTICAS SALUDABLES EN SALUD SEXUAL INTEGRAL </v>
      </c>
      <c r="C18" s="144" t="s">
        <v>145</v>
      </c>
      <c r="D18" s="396">
        <f>METAS!AW19</f>
        <v>0</v>
      </c>
      <c r="E18" s="396">
        <f>METAS!AX19</f>
        <v>0</v>
      </c>
      <c r="F18" s="396">
        <f>METAS!AY19</f>
        <v>1060</v>
      </c>
      <c r="G18" s="396">
        <f>METAS!AZ19</f>
        <v>101</v>
      </c>
      <c r="H18" s="396">
        <f>METAS!BA19</f>
        <v>182</v>
      </c>
      <c r="I18" s="396">
        <f>METAS!BB19</f>
        <v>472</v>
      </c>
      <c r="J18" s="396">
        <f>METAS!BC19</f>
        <v>196</v>
      </c>
      <c r="K18" s="396">
        <f>METAS!BD19</f>
        <v>183</v>
      </c>
      <c r="L18" s="396">
        <f>METAS!BE19</f>
        <v>117</v>
      </c>
      <c r="M18" s="396">
        <f>METAS!BF19</f>
        <v>171</v>
      </c>
      <c r="N18" s="396">
        <f>METAS!BG19</f>
        <v>2482</v>
      </c>
      <c r="O18" s="394">
        <f>ROUND((D18/12)*[5]Config!$C$6,0)</f>
        <v>0</v>
      </c>
      <c r="P18" s="394">
        <f>ROUND((E18/12)*Config!$C$6,0)</f>
        <v>0</v>
      </c>
      <c r="Q18" s="394">
        <f>ROUND((F18/12)*Config!$C$6,0)</f>
        <v>1060</v>
      </c>
      <c r="R18" s="394">
        <f>ROUND((G18/12)*Config!$C$6,0)</f>
        <v>101</v>
      </c>
      <c r="S18" s="394">
        <f>ROUND((H18/12)*Config!$C$6,0)</f>
        <v>182</v>
      </c>
      <c r="T18" s="394">
        <f>ROUND((I18/12)*Config!$C$6,0)</f>
        <v>472</v>
      </c>
      <c r="U18" s="394">
        <f>ROUND((J18/12)*Config!$C$6,0)</f>
        <v>196</v>
      </c>
      <c r="V18" s="394">
        <f>ROUND((K18/12)*Config!$C$6,0)</f>
        <v>183</v>
      </c>
      <c r="W18" s="394">
        <f>ROUND((L18/12)*Config!$C$6,0)</f>
        <v>117</v>
      </c>
      <c r="X18" s="394">
        <f>ROUND((M18/12)*Config!$C$6,0)</f>
        <v>171</v>
      </c>
      <c r="Y18" s="394">
        <f>ROUND((N18/12)*Config!$C$6,0)</f>
        <v>2482</v>
      </c>
      <c r="Z18" s="394">
        <f>ACUMULADO!AV22</f>
        <v>0</v>
      </c>
      <c r="AA18" s="394">
        <f>ACUMULADO!AW22</f>
        <v>0</v>
      </c>
      <c r="AB18" s="394">
        <f>ACUMULADO!AX22</f>
        <v>1511</v>
      </c>
      <c r="AC18" s="394">
        <f>ACUMULADO!AY22</f>
        <v>110</v>
      </c>
      <c r="AD18" s="394">
        <f>ACUMULADO!AZ22</f>
        <v>137</v>
      </c>
      <c r="AE18" s="394">
        <f>ACUMULADO!BA22</f>
        <v>343</v>
      </c>
      <c r="AF18" s="394">
        <f>ACUMULADO!BB22</f>
        <v>39</v>
      </c>
      <c r="AG18" s="394">
        <f>ACUMULADO!BC22</f>
        <v>132</v>
      </c>
      <c r="AH18" s="394">
        <f>ACUMULADO!BD22</f>
        <v>127</v>
      </c>
      <c r="AI18" s="394">
        <f>ACUMULADO!BE22</f>
        <v>40</v>
      </c>
      <c r="AJ18" s="394">
        <f>ACUMULADO!BF22</f>
        <v>2439</v>
      </c>
      <c r="AK18" s="409">
        <f>+Config!$G$3/100</f>
        <v>0.9</v>
      </c>
      <c r="AL18" s="409">
        <f>+Config!$I$3/100</f>
        <v>1</v>
      </c>
      <c r="AM18" s="395" t="str">
        <f t="shared" si="5"/>
        <v>SM</v>
      </c>
      <c r="AN18" s="395" t="str">
        <f t="shared" si="6"/>
        <v>SM</v>
      </c>
      <c r="AO18" s="395">
        <f t="shared" si="7"/>
        <v>1.4254716981132076</v>
      </c>
      <c r="AP18" s="395">
        <f t="shared" si="8"/>
        <v>1.0891089108910892</v>
      </c>
      <c r="AQ18" s="395">
        <f t="shared" si="9"/>
        <v>0.75274725274725274</v>
      </c>
      <c r="AR18" s="395">
        <f t="shared" si="10"/>
        <v>0.72669491525423724</v>
      </c>
      <c r="AS18" s="395">
        <f t="shared" si="11"/>
        <v>0.19897959183673469</v>
      </c>
      <c r="AT18" s="395">
        <f t="shared" si="12"/>
        <v>0.72131147540983609</v>
      </c>
      <c r="AU18" s="395">
        <f t="shared" si="13"/>
        <v>1.0854700854700854</v>
      </c>
      <c r="AV18" s="395">
        <f t="shared" si="14"/>
        <v>0.23391812865497075</v>
      </c>
      <c r="AW18" s="395">
        <f t="shared" si="15"/>
        <v>0.98267526188557619</v>
      </c>
    </row>
    <row r="19" spans="1:49" ht="40.5" customHeight="1" x14ac:dyDescent="0.25">
      <c r="A19" s="128">
        <v>16</v>
      </c>
      <c r="B19" s="144" t="str">
        <f>ACUMULADO!B23</f>
        <v xml:space="preserve">DOCENTES CAPACITADOS REALIZAN EDUCACIÓN SEXUAL INTEGRAL DESDE LA INSTITUCIÓN EDUCATIVA. </v>
      </c>
      <c r="C19" s="144" t="s">
        <v>145</v>
      </c>
      <c r="D19" s="396">
        <f>METAS!AW20</f>
        <v>0</v>
      </c>
      <c r="E19" s="396">
        <f>METAS!AX20</f>
        <v>0</v>
      </c>
      <c r="F19" s="396">
        <f>METAS!AY20</f>
        <v>89</v>
      </c>
      <c r="G19" s="396">
        <f>METAS!AZ20</f>
        <v>7</v>
      </c>
      <c r="H19" s="396">
        <f>METAS!BA20</f>
        <v>13</v>
      </c>
      <c r="I19" s="396">
        <f>METAS!BB20</f>
        <v>41</v>
      </c>
      <c r="J19" s="396">
        <f>METAS!BC20</f>
        <v>20</v>
      </c>
      <c r="K19" s="396">
        <f>METAS!BD20</f>
        <v>15</v>
      </c>
      <c r="L19" s="396">
        <f>METAS!BE20</f>
        <v>10</v>
      </c>
      <c r="M19" s="396">
        <f>METAS!BF20</f>
        <v>10</v>
      </c>
      <c r="N19" s="396">
        <f>METAS!BG20</f>
        <v>205</v>
      </c>
      <c r="O19" s="394">
        <f>ROUND((D19/12)*[5]Config!$C$6,0)</f>
        <v>0</v>
      </c>
      <c r="P19" s="394">
        <f>ROUND((E19/12)*Config!$C$6,0)</f>
        <v>0</v>
      </c>
      <c r="Q19" s="394">
        <f>ROUND((F19/12)*Config!$C$6,0)</f>
        <v>89</v>
      </c>
      <c r="R19" s="394">
        <f>ROUND((G19/12)*Config!$C$6,0)</f>
        <v>7</v>
      </c>
      <c r="S19" s="394">
        <f>ROUND((H19/12)*Config!$C$6,0)</f>
        <v>13</v>
      </c>
      <c r="T19" s="394">
        <f>ROUND((I19/12)*Config!$C$6,0)</f>
        <v>41</v>
      </c>
      <c r="U19" s="394">
        <f>ROUND((J19/12)*Config!$C$6,0)</f>
        <v>20</v>
      </c>
      <c r="V19" s="394">
        <f>ROUND((K19/12)*Config!$C$6,0)</f>
        <v>15</v>
      </c>
      <c r="W19" s="394">
        <f>ROUND((L19/12)*Config!$C$6,0)</f>
        <v>10</v>
      </c>
      <c r="X19" s="394">
        <f>ROUND((M19/12)*Config!$C$6,0)</f>
        <v>10</v>
      </c>
      <c r="Y19" s="394">
        <f>ROUND((N19/12)*Config!$C$6,0)</f>
        <v>205</v>
      </c>
      <c r="Z19" s="394">
        <f>ACUMULADO!AV23</f>
        <v>0</v>
      </c>
      <c r="AA19" s="394">
        <f>ACUMULADO!AW23</f>
        <v>0</v>
      </c>
      <c r="AB19" s="394">
        <f>ACUMULADO!AX23</f>
        <v>95</v>
      </c>
      <c r="AC19" s="394">
        <f>ACUMULADO!AY23</f>
        <v>28</v>
      </c>
      <c r="AD19" s="394">
        <f>ACUMULADO!AZ23</f>
        <v>3</v>
      </c>
      <c r="AE19" s="394">
        <f>ACUMULADO!BA23</f>
        <v>64</v>
      </c>
      <c r="AF19" s="394">
        <f>ACUMULADO!BB23</f>
        <v>6</v>
      </c>
      <c r="AG19" s="394">
        <f>ACUMULADO!BC23</f>
        <v>25</v>
      </c>
      <c r="AH19" s="394">
        <f>ACUMULADO!BD23</f>
        <v>10</v>
      </c>
      <c r="AI19" s="394">
        <f>ACUMULADO!BE23</f>
        <v>58</v>
      </c>
      <c r="AJ19" s="394">
        <f>ACUMULADO!BF23</f>
        <v>289</v>
      </c>
      <c r="AK19" s="409">
        <f>+Config!$G$3/100</f>
        <v>0.9</v>
      </c>
      <c r="AL19" s="409">
        <f>+Config!$I$3/100</f>
        <v>1</v>
      </c>
      <c r="AM19" s="395" t="str">
        <f t="shared" si="5"/>
        <v>SM</v>
      </c>
      <c r="AN19" s="395" t="str">
        <f t="shared" si="6"/>
        <v>SM</v>
      </c>
      <c r="AO19" s="395">
        <f t="shared" si="7"/>
        <v>1.0674157303370786</v>
      </c>
      <c r="AP19" s="395">
        <f t="shared" si="8"/>
        <v>4</v>
      </c>
      <c r="AQ19" s="395">
        <f t="shared" si="9"/>
        <v>0.23076923076923078</v>
      </c>
      <c r="AR19" s="395">
        <f t="shared" si="10"/>
        <v>1.5609756097560976</v>
      </c>
      <c r="AS19" s="395">
        <f t="shared" si="11"/>
        <v>0.3</v>
      </c>
      <c r="AT19" s="395">
        <f t="shared" si="12"/>
        <v>1.6666666666666667</v>
      </c>
      <c r="AU19" s="395">
        <f t="shared" si="13"/>
        <v>1</v>
      </c>
      <c r="AV19" s="395">
        <f t="shared" si="14"/>
        <v>5.8</v>
      </c>
      <c r="AW19" s="395">
        <f t="shared" si="15"/>
        <v>1.4097560975609755</v>
      </c>
    </row>
    <row r="20" spans="1:49" ht="40.5" customHeight="1" x14ac:dyDescent="0.25">
      <c r="A20" s="128">
        <v>17</v>
      </c>
      <c r="B20" s="144" t="str">
        <f>ACUMULADO!B24</f>
        <v>FUNCIONARIOS MUNICIPALES CAPACITADOS GESTIONAN ESPACIOS EDUCATIVOS PARA PROMOVER LA SALUD SEXUAL Y REPRODUCTIVA.</v>
      </c>
      <c r="C20" s="144" t="s">
        <v>145</v>
      </c>
      <c r="D20" s="396">
        <f>METAS!AW21</f>
        <v>0</v>
      </c>
      <c r="E20" s="396">
        <f>METAS!AX21</f>
        <v>0</v>
      </c>
      <c r="F20" s="396">
        <f>METAS!AY21</f>
        <v>30</v>
      </c>
      <c r="G20" s="396">
        <f>METAS!AZ21</f>
        <v>0</v>
      </c>
      <c r="H20" s="396">
        <f>METAS!BA21</f>
        <v>15</v>
      </c>
      <c r="I20" s="396">
        <f>METAS!BB21</f>
        <v>30</v>
      </c>
      <c r="J20" s="396">
        <f>METAS!BC21</f>
        <v>30</v>
      </c>
      <c r="K20" s="396">
        <f>METAS!BD21</f>
        <v>20</v>
      </c>
      <c r="L20" s="396">
        <f>METAS!BE21</f>
        <v>20</v>
      </c>
      <c r="M20" s="396">
        <f>METAS!BF21</f>
        <v>15</v>
      </c>
      <c r="N20" s="396">
        <f>METAS!BG21</f>
        <v>160</v>
      </c>
      <c r="O20" s="394">
        <f>ROUND((D20/12)*[5]Config!$C$6,0)</f>
        <v>0</v>
      </c>
      <c r="P20" s="394">
        <f>ROUND((E20/12)*Config!$C$6,0)</f>
        <v>0</v>
      </c>
      <c r="Q20" s="394">
        <f>ROUND((F20/12)*Config!$C$6,0)</f>
        <v>30</v>
      </c>
      <c r="R20" s="394">
        <f>ROUND((G20/12)*Config!$C$6,0)</f>
        <v>0</v>
      </c>
      <c r="S20" s="394">
        <f>ROUND((H20/12)*Config!$C$6,0)</f>
        <v>15</v>
      </c>
      <c r="T20" s="394">
        <f>ROUND((I20/12)*Config!$C$6,0)</f>
        <v>30</v>
      </c>
      <c r="U20" s="394">
        <f>ROUND((J20/12)*Config!$C$6,0)</f>
        <v>30</v>
      </c>
      <c r="V20" s="394">
        <f>ROUND((K20/12)*Config!$C$6,0)</f>
        <v>20</v>
      </c>
      <c r="W20" s="394">
        <f>ROUND((L20/12)*Config!$C$6,0)</f>
        <v>20</v>
      </c>
      <c r="X20" s="394">
        <f>ROUND((M20/12)*Config!$C$6,0)</f>
        <v>15</v>
      </c>
      <c r="Y20" s="394">
        <f>ROUND((N20/12)*Config!$C$6,0)</f>
        <v>160</v>
      </c>
      <c r="Z20" s="394">
        <f>ACUMULADO!AV24</f>
        <v>0</v>
      </c>
      <c r="AA20" s="394">
        <f>ACUMULADO!AW24</f>
        <v>0</v>
      </c>
      <c r="AB20" s="394">
        <f>ACUMULADO!AX24</f>
        <v>90</v>
      </c>
      <c r="AC20" s="394">
        <f>ACUMULADO!AY24</f>
        <v>0</v>
      </c>
      <c r="AD20" s="394">
        <f>ACUMULADO!AZ24</f>
        <v>0</v>
      </c>
      <c r="AE20" s="394">
        <f>ACUMULADO!BA24</f>
        <v>0</v>
      </c>
      <c r="AF20" s="394">
        <f>ACUMULADO!BB24</f>
        <v>2</v>
      </c>
      <c r="AG20" s="394">
        <f>ACUMULADO!BC24</f>
        <v>0</v>
      </c>
      <c r="AH20" s="394">
        <f>ACUMULADO!BD24</f>
        <v>10</v>
      </c>
      <c r="AI20" s="394">
        <f>ACUMULADO!BE24</f>
        <v>0</v>
      </c>
      <c r="AJ20" s="394">
        <f>ACUMULADO!BF24</f>
        <v>102</v>
      </c>
      <c r="AK20" s="409">
        <f>+Config!$G$3/100</f>
        <v>0.9</v>
      </c>
      <c r="AL20" s="409">
        <f>+Config!$I$3/100</f>
        <v>1</v>
      </c>
      <c r="AM20" s="395" t="str">
        <f t="shared" si="5"/>
        <v>SM</v>
      </c>
      <c r="AN20" s="395" t="str">
        <f t="shared" si="6"/>
        <v>SM</v>
      </c>
      <c r="AO20" s="395">
        <f t="shared" si="7"/>
        <v>3</v>
      </c>
      <c r="AP20" s="395" t="str">
        <f t="shared" si="8"/>
        <v>SM</v>
      </c>
      <c r="AQ20" s="395">
        <f t="shared" si="9"/>
        <v>0</v>
      </c>
      <c r="AR20" s="395">
        <f t="shared" si="10"/>
        <v>0</v>
      </c>
      <c r="AS20" s="395">
        <f t="shared" si="11"/>
        <v>6.6666666666666666E-2</v>
      </c>
      <c r="AT20" s="395">
        <f t="shared" si="12"/>
        <v>0</v>
      </c>
      <c r="AU20" s="395">
        <f t="shared" si="13"/>
        <v>0.5</v>
      </c>
      <c r="AV20" s="395">
        <f t="shared" si="14"/>
        <v>0</v>
      </c>
      <c r="AW20" s="395">
        <f t="shared" si="15"/>
        <v>0.63749999999999996</v>
      </c>
    </row>
    <row r="21" spans="1:49" ht="40.5" customHeight="1" x14ac:dyDescent="0.25">
      <c r="A21" s="128">
        <v>18</v>
      </c>
      <c r="B21" s="144" t="str">
        <f>ACUMULADO!B25</f>
        <v>FAMILIAS CON NIÑO(AS) MENORES DE 12 MESES Y GESTANTES RECIBEN ACOMPAÑAMIENTO A TRAVÉS DE SESIONES DEMOSTRATIVAS EN PREPARACIÓN DE ALIMENTOS</v>
      </c>
      <c r="C21" s="144" t="s">
        <v>145</v>
      </c>
      <c r="D21" s="396">
        <f>METAS!AW22</f>
        <v>0</v>
      </c>
      <c r="E21" s="396">
        <f>METAS!AX22</f>
        <v>0</v>
      </c>
      <c r="F21" s="396">
        <f>METAS!AY22</f>
        <v>1223</v>
      </c>
      <c r="G21" s="396">
        <f>METAS!AZ22</f>
        <v>136</v>
      </c>
      <c r="H21" s="396">
        <f>METAS!BA22</f>
        <v>229</v>
      </c>
      <c r="I21" s="396">
        <f>METAS!BB22</f>
        <v>654</v>
      </c>
      <c r="J21" s="396">
        <f>METAS!BC22</f>
        <v>263</v>
      </c>
      <c r="K21" s="396">
        <f>METAS!BD22</f>
        <v>215</v>
      </c>
      <c r="L21" s="396">
        <f>METAS!BE22</f>
        <v>162</v>
      </c>
      <c r="M21" s="396">
        <f>METAS!BF22</f>
        <v>196</v>
      </c>
      <c r="N21" s="396">
        <f>METAS!BG22</f>
        <v>3078</v>
      </c>
      <c r="O21" s="394">
        <f>ROUND((D21/12)*[5]Config!$C$6,0)</f>
        <v>0</v>
      </c>
      <c r="P21" s="394">
        <f>ROUND((E21/12)*Config!$C$6,0)</f>
        <v>0</v>
      </c>
      <c r="Q21" s="394">
        <f>ROUND((F21/12)*Config!$C$6,0)</f>
        <v>1223</v>
      </c>
      <c r="R21" s="394">
        <f>ROUND((G21/12)*Config!$C$6,0)</f>
        <v>136</v>
      </c>
      <c r="S21" s="394">
        <f>ROUND((H21/12)*Config!$C$6,0)</f>
        <v>229</v>
      </c>
      <c r="T21" s="394">
        <f>ROUND((I21/12)*Config!$C$6,0)</f>
        <v>654</v>
      </c>
      <c r="U21" s="394">
        <f>ROUND((J21/12)*Config!$C$6,0)</f>
        <v>263</v>
      </c>
      <c r="V21" s="394">
        <f>ROUND((K21/12)*Config!$C$6,0)</f>
        <v>215</v>
      </c>
      <c r="W21" s="394">
        <f>ROUND((L21/12)*Config!$C$6,0)</f>
        <v>162</v>
      </c>
      <c r="X21" s="394">
        <f>ROUND((M21/12)*Config!$C$6,0)</f>
        <v>196</v>
      </c>
      <c r="Y21" s="394">
        <f>ROUND((N21/12)*Config!$C$6,0)</f>
        <v>3078</v>
      </c>
      <c r="Z21" s="394">
        <f>ACUMULADO!AV25</f>
        <v>0</v>
      </c>
      <c r="AA21" s="394">
        <f>ACUMULADO!AW25</f>
        <v>0</v>
      </c>
      <c r="AB21" s="394">
        <f>ACUMULADO!AX25</f>
        <v>1198</v>
      </c>
      <c r="AC21" s="394">
        <f>ACUMULADO!AY25</f>
        <v>114</v>
      </c>
      <c r="AD21" s="394">
        <f>ACUMULADO!AZ25</f>
        <v>181</v>
      </c>
      <c r="AE21" s="394">
        <f>ACUMULADO!BA25</f>
        <v>474</v>
      </c>
      <c r="AF21" s="394">
        <f>ACUMULADO!BB25</f>
        <v>236</v>
      </c>
      <c r="AG21" s="394">
        <f>ACUMULADO!BC25</f>
        <v>213</v>
      </c>
      <c r="AH21" s="394">
        <f>ACUMULADO!BD25</f>
        <v>143</v>
      </c>
      <c r="AI21" s="394">
        <f>ACUMULADO!BE25</f>
        <v>187</v>
      </c>
      <c r="AJ21" s="394">
        <f>ACUMULADO!BF25</f>
        <v>2746</v>
      </c>
      <c r="AK21" s="409">
        <f>+Config!$G$3/100</f>
        <v>0.9</v>
      </c>
      <c r="AL21" s="409">
        <f>+Config!$I$3/100</f>
        <v>1</v>
      </c>
      <c r="AM21" s="395" t="str">
        <f t="shared" si="5"/>
        <v>SM</v>
      </c>
      <c r="AN21" s="395" t="str">
        <f t="shared" si="6"/>
        <v>SM</v>
      </c>
      <c r="AO21" s="395">
        <f t="shared" si="7"/>
        <v>0.97955846279640224</v>
      </c>
      <c r="AP21" s="395">
        <f t="shared" si="8"/>
        <v>0.83823529411764708</v>
      </c>
      <c r="AQ21" s="395">
        <f t="shared" si="9"/>
        <v>0.79039301310043664</v>
      </c>
      <c r="AR21" s="395">
        <f t="shared" si="10"/>
        <v>0.72477064220183485</v>
      </c>
      <c r="AS21" s="395">
        <f t="shared" si="11"/>
        <v>0.89733840304182511</v>
      </c>
      <c r="AT21" s="395">
        <f t="shared" si="12"/>
        <v>0.99069767441860468</v>
      </c>
      <c r="AU21" s="395">
        <f t="shared" si="13"/>
        <v>0.88271604938271608</v>
      </c>
      <c r="AV21" s="395">
        <f t="shared" si="14"/>
        <v>0.95408163265306123</v>
      </c>
      <c r="AW21" s="395">
        <f t="shared" si="15"/>
        <v>0.8921377517868746</v>
      </c>
    </row>
    <row r="22" spans="1:49" ht="40.5" customHeight="1" x14ac:dyDescent="0.25">
      <c r="A22" s="128">
        <v>19</v>
      </c>
      <c r="B22" s="144" t="str">
        <f>ACUMULADO!B26</f>
        <v xml:space="preserve">FAMILIAS CON NIÑOS MENORES DE 12 MESES RECIBEN ACOMPAÑAMIENTO A  TRAVÉS DE LA CONSEJERIA </v>
      </c>
      <c r="C22" s="144" t="s">
        <v>145</v>
      </c>
      <c r="D22" s="396">
        <f>METAS!AW23</f>
        <v>0</v>
      </c>
      <c r="E22" s="396">
        <f>METAS!AX23</f>
        <v>0</v>
      </c>
      <c r="F22" s="396">
        <f>METAS!AY23</f>
        <v>439</v>
      </c>
      <c r="G22" s="396">
        <f>METAS!AZ23</f>
        <v>50</v>
      </c>
      <c r="H22" s="396">
        <f>METAS!BA23</f>
        <v>82</v>
      </c>
      <c r="I22" s="396">
        <f>METAS!BB23</f>
        <v>240</v>
      </c>
      <c r="J22" s="396">
        <f>METAS!BC23</f>
        <v>98</v>
      </c>
      <c r="K22" s="396">
        <f>METAS!BD23</f>
        <v>75</v>
      </c>
      <c r="L22" s="396">
        <f>METAS!BE23</f>
        <v>58</v>
      </c>
      <c r="M22" s="396">
        <f>METAS!BF23</f>
        <v>71</v>
      </c>
      <c r="N22" s="396">
        <f>METAS!BG23</f>
        <v>1113</v>
      </c>
      <c r="O22" s="394">
        <f>ROUND((D22/12)*[5]Config!$C$6,0)</f>
        <v>0</v>
      </c>
      <c r="P22" s="394">
        <f>ROUND((E22/12)*Config!$C$6,0)</f>
        <v>0</v>
      </c>
      <c r="Q22" s="394">
        <f>ROUND((F22/12)*Config!$C$6,0)</f>
        <v>439</v>
      </c>
      <c r="R22" s="394">
        <f>ROUND((G22/12)*Config!$C$6,0)</f>
        <v>50</v>
      </c>
      <c r="S22" s="394">
        <f>ROUND((H22/12)*Config!$C$6,0)</f>
        <v>82</v>
      </c>
      <c r="T22" s="394">
        <f>ROUND((I22/12)*Config!$C$6,0)</f>
        <v>240</v>
      </c>
      <c r="U22" s="394">
        <f>ROUND((J22/12)*Config!$C$6,0)</f>
        <v>98</v>
      </c>
      <c r="V22" s="394">
        <f>ROUND((K22/12)*Config!$C$6,0)</f>
        <v>75</v>
      </c>
      <c r="W22" s="394">
        <f>ROUND((L22/12)*Config!$C$6,0)</f>
        <v>58</v>
      </c>
      <c r="X22" s="394">
        <f>ROUND((M22/12)*Config!$C$6,0)</f>
        <v>71</v>
      </c>
      <c r="Y22" s="394">
        <f>ROUND((N22/12)*Config!$C$6,0)</f>
        <v>1113</v>
      </c>
      <c r="Z22" s="394">
        <f>ACUMULADO!AV26</f>
        <v>0</v>
      </c>
      <c r="AA22" s="394">
        <f>ACUMULADO!AW26</f>
        <v>0</v>
      </c>
      <c r="AB22" s="394">
        <f>ACUMULADO!AX26</f>
        <v>429</v>
      </c>
      <c r="AC22" s="394">
        <f>ACUMULADO!AY26</f>
        <v>46</v>
      </c>
      <c r="AD22" s="394">
        <f>ACUMULADO!AZ26</f>
        <v>21</v>
      </c>
      <c r="AE22" s="394">
        <f>ACUMULADO!BA26</f>
        <v>83</v>
      </c>
      <c r="AF22" s="394">
        <f>ACUMULADO!BB26</f>
        <v>49</v>
      </c>
      <c r="AG22" s="394">
        <f>ACUMULADO!BC26</f>
        <v>46</v>
      </c>
      <c r="AH22" s="394">
        <f>ACUMULADO!BD26</f>
        <v>64</v>
      </c>
      <c r="AI22" s="394">
        <f>ACUMULADO!BE26</f>
        <v>21</v>
      </c>
      <c r="AJ22" s="394">
        <f>ACUMULADO!BF26</f>
        <v>759</v>
      </c>
      <c r="AK22" s="409">
        <f>+Config!$G$3/100</f>
        <v>0.9</v>
      </c>
      <c r="AL22" s="409">
        <f>+Config!$I$3/100</f>
        <v>1</v>
      </c>
      <c r="AM22" s="395" t="str">
        <f t="shared" si="5"/>
        <v>SM</v>
      </c>
      <c r="AN22" s="395" t="str">
        <f t="shared" si="6"/>
        <v>SM</v>
      </c>
      <c r="AO22" s="395">
        <f t="shared" si="7"/>
        <v>0.97722095671981779</v>
      </c>
      <c r="AP22" s="395">
        <f t="shared" si="8"/>
        <v>0.92</v>
      </c>
      <c r="AQ22" s="395">
        <f t="shared" si="9"/>
        <v>0.25609756097560976</v>
      </c>
      <c r="AR22" s="395">
        <f t="shared" si="10"/>
        <v>0.34583333333333333</v>
      </c>
      <c r="AS22" s="395">
        <f t="shared" si="11"/>
        <v>0.5</v>
      </c>
      <c r="AT22" s="395">
        <f t="shared" si="12"/>
        <v>0.61333333333333329</v>
      </c>
      <c r="AU22" s="395">
        <f t="shared" si="13"/>
        <v>1.103448275862069</v>
      </c>
      <c r="AV22" s="395">
        <f t="shared" si="14"/>
        <v>0.29577464788732394</v>
      </c>
      <c r="AW22" s="395">
        <f t="shared" si="15"/>
        <v>0.68194070080862534</v>
      </c>
    </row>
    <row r="23" spans="1:49" ht="40.5" customHeight="1" x14ac:dyDescent="0.25">
      <c r="A23" s="128">
        <v>20</v>
      </c>
      <c r="B23" s="144" t="str">
        <f>ACUMULADO!B27</f>
        <v xml:space="preserve">FAMILIAS CON NIÑOS (AS) MENORES DE 12 MESES Y GESTANTES RECIBEN ACOMPAÑAMIENTO A TRAVÉS DE GRUPOS DE APOYO COMUNAL </v>
      </c>
      <c r="C23" s="144" t="s">
        <v>145</v>
      </c>
      <c r="D23" s="396">
        <f>METAS!AW24</f>
        <v>0</v>
      </c>
      <c r="E23" s="396">
        <f>METAS!AX24</f>
        <v>0</v>
      </c>
      <c r="F23" s="396">
        <f>METAS!AY24</f>
        <v>758</v>
      </c>
      <c r="G23" s="396">
        <f>METAS!AZ24</f>
        <v>82</v>
      </c>
      <c r="H23" s="396">
        <f>METAS!BA24</f>
        <v>140</v>
      </c>
      <c r="I23" s="396">
        <f>METAS!BB24</f>
        <v>402</v>
      </c>
      <c r="J23" s="396">
        <f>METAS!BC24</f>
        <v>161</v>
      </c>
      <c r="K23" s="396">
        <f>METAS!BD24</f>
        <v>133</v>
      </c>
      <c r="L23" s="396">
        <f>METAS!BE24</f>
        <v>101</v>
      </c>
      <c r="M23" s="396">
        <f>METAS!BF24</f>
        <v>121</v>
      </c>
      <c r="N23" s="396">
        <f>METAS!BG24</f>
        <v>1898</v>
      </c>
      <c r="O23" s="394">
        <f>ROUND((D23/12)*[5]Config!$C$6,0)</f>
        <v>0</v>
      </c>
      <c r="P23" s="394">
        <f>ROUND((E23/12)*Config!$C$6,0)</f>
        <v>0</v>
      </c>
      <c r="Q23" s="394">
        <f>ROUND((F23/12)*Config!$C$6,0)</f>
        <v>758</v>
      </c>
      <c r="R23" s="394">
        <f>ROUND((G23/12)*Config!$C$6,0)</f>
        <v>82</v>
      </c>
      <c r="S23" s="394">
        <f>ROUND((H23/12)*Config!$C$6,0)</f>
        <v>140</v>
      </c>
      <c r="T23" s="394">
        <f>ROUND((I23/12)*Config!$C$6,0)</f>
        <v>402</v>
      </c>
      <c r="U23" s="394">
        <f>ROUND((J23/12)*Config!$C$6,0)</f>
        <v>161</v>
      </c>
      <c r="V23" s="394">
        <f>ROUND((K23/12)*Config!$C$6,0)</f>
        <v>133</v>
      </c>
      <c r="W23" s="394">
        <f>ROUND((L23/12)*Config!$C$6,0)</f>
        <v>101</v>
      </c>
      <c r="X23" s="394">
        <f>ROUND((M23/12)*Config!$C$6,0)</f>
        <v>121</v>
      </c>
      <c r="Y23" s="394">
        <f>ROUND((N23/12)*Config!$C$6,0)</f>
        <v>1898</v>
      </c>
      <c r="Z23" s="394">
        <f>ACUMULADO!AV27</f>
        <v>0</v>
      </c>
      <c r="AA23" s="394">
        <f>ACUMULADO!AW27</f>
        <v>0</v>
      </c>
      <c r="AB23" s="394">
        <f>ACUMULADO!AX27</f>
        <v>615</v>
      </c>
      <c r="AC23" s="394">
        <f>ACUMULADO!AY27</f>
        <v>48</v>
      </c>
      <c r="AD23" s="394">
        <f>ACUMULADO!AZ27</f>
        <v>0</v>
      </c>
      <c r="AE23" s="394">
        <f>ACUMULADO!BA27</f>
        <v>0</v>
      </c>
      <c r="AF23" s="394">
        <f>ACUMULADO!BB27</f>
        <v>13</v>
      </c>
      <c r="AG23" s="394">
        <f>ACUMULADO!BC27</f>
        <v>0</v>
      </c>
      <c r="AH23" s="394">
        <f>ACUMULADO!BD27</f>
        <v>83</v>
      </c>
      <c r="AI23" s="394">
        <f>ACUMULADO!BE27</f>
        <v>0</v>
      </c>
      <c r="AJ23" s="394">
        <f>ACUMULADO!BF27</f>
        <v>759</v>
      </c>
      <c r="AK23" s="409">
        <f>+Config!$G$3/100</f>
        <v>0.9</v>
      </c>
      <c r="AL23" s="409">
        <f>+Config!$I$3/100</f>
        <v>1</v>
      </c>
      <c r="AM23" s="395" t="str">
        <f t="shared" si="5"/>
        <v>SM</v>
      </c>
      <c r="AN23" s="395" t="str">
        <f t="shared" si="6"/>
        <v>SM</v>
      </c>
      <c r="AO23" s="395">
        <f t="shared" si="7"/>
        <v>0.81134564643799467</v>
      </c>
      <c r="AP23" s="395">
        <f t="shared" si="8"/>
        <v>0.58536585365853655</v>
      </c>
      <c r="AQ23" s="395">
        <f t="shared" si="9"/>
        <v>0</v>
      </c>
      <c r="AR23" s="395">
        <f t="shared" si="10"/>
        <v>0</v>
      </c>
      <c r="AS23" s="395">
        <f t="shared" si="11"/>
        <v>8.0745341614906832E-2</v>
      </c>
      <c r="AT23" s="395">
        <f t="shared" si="12"/>
        <v>0</v>
      </c>
      <c r="AU23" s="395">
        <f t="shared" si="13"/>
        <v>0.82178217821782173</v>
      </c>
      <c r="AV23" s="395">
        <f t="shared" si="14"/>
        <v>0</v>
      </c>
      <c r="AW23" s="395">
        <f t="shared" si="15"/>
        <v>0.39989462592202318</v>
      </c>
    </row>
    <row r="24" spans="1:49" ht="40.5" customHeight="1" x14ac:dyDescent="0.25">
      <c r="A24" s="128">
        <v>21</v>
      </c>
      <c r="B24" s="144" t="str">
        <f>ACUMULADO!B28</f>
        <v>COMITÉS MULTISECTORIALES CAPACITADOS PARA LA PROMOCIÓN DEL CUIDADO INFANTIL, LACTANCIA  MATERNA EXCLUSIVA Y LA ADECUADA ALIMENTACIÓN Y PROTECCIÓN DEL MENOR DE 36 MESES EN SU DISTRITO.</v>
      </c>
      <c r="C24" s="144" t="s">
        <v>145</v>
      </c>
      <c r="D24" s="396">
        <f>METAS!AW25</f>
        <v>0</v>
      </c>
      <c r="E24" s="396">
        <f>METAS!AX25</f>
        <v>0</v>
      </c>
      <c r="F24" s="396">
        <f>METAS!AY25</f>
        <v>1</v>
      </c>
      <c r="G24" s="396">
        <f>METAS!AZ25</f>
        <v>0</v>
      </c>
      <c r="H24" s="396">
        <f>METAS!BA25</f>
        <v>1</v>
      </c>
      <c r="I24" s="396">
        <f>METAS!BB25</f>
        <v>2</v>
      </c>
      <c r="J24" s="396">
        <f>METAS!BC25</f>
        <v>1</v>
      </c>
      <c r="K24" s="396">
        <f>METAS!BD25</f>
        <v>1</v>
      </c>
      <c r="L24" s="396">
        <f>METAS!BE25</f>
        <v>1</v>
      </c>
      <c r="M24" s="396">
        <f>METAS!BF25</f>
        <v>1</v>
      </c>
      <c r="N24" s="396">
        <f>METAS!BG25</f>
        <v>8</v>
      </c>
      <c r="O24" s="394">
        <f>ROUND((D24/12)*[5]Config!$C$6,0)</f>
        <v>0</v>
      </c>
      <c r="P24" s="394">
        <f>ROUND((E24/12)*Config!$C$6,0)</f>
        <v>0</v>
      </c>
      <c r="Q24" s="394">
        <f>ROUND((F24/12)*Config!$C$6,0)</f>
        <v>1</v>
      </c>
      <c r="R24" s="394">
        <f>ROUND((G24/12)*Config!$C$6,0)</f>
        <v>0</v>
      </c>
      <c r="S24" s="394">
        <f>ROUND((H24/12)*Config!$C$6,0)</f>
        <v>1</v>
      </c>
      <c r="T24" s="394">
        <f>ROUND((I24/12)*Config!$C$6,0)</f>
        <v>2</v>
      </c>
      <c r="U24" s="394">
        <f>ROUND((J24/12)*Config!$C$6,0)</f>
        <v>1</v>
      </c>
      <c r="V24" s="394">
        <f>ROUND((K24/12)*Config!$C$6,0)</f>
        <v>1</v>
      </c>
      <c r="W24" s="394">
        <f>ROUND((L24/12)*Config!$C$6,0)</f>
        <v>1</v>
      </c>
      <c r="X24" s="394">
        <f>ROUND((M24/12)*Config!$C$6,0)</f>
        <v>1</v>
      </c>
      <c r="Y24" s="394">
        <f>ROUND((N24/12)*Config!$C$6,0)</f>
        <v>8</v>
      </c>
      <c r="Z24" s="394">
        <f>ACUMULADO!AV28</f>
        <v>0</v>
      </c>
      <c r="AA24" s="394">
        <f>ACUMULADO!AW28</f>
        <v>0</v>
      </c>
      <c r="AB24" s="394">
        <f>ACUMULADO!AX28</f>
        <v>1</v>
      </c>
      <c r="AC24" s="394">
        <f>ACUMULADO!AY28</f>
        <v>0</v>
      </c>
      <c r="AD24" s="394">
        <f>ACUMULADO!AZ28</f>
        <v>8</v>
      </c>
      <c r="AE24" s="394">
        <f>ACUMULADO!BA28</f>
        <v>1</v>
      </c>
      <c r="AF24" s="394">
        <f>ACUMULADO!BB28</f>
        <v>20</v>
      </c>
      <c r="AG24" s="394">
        <f>ACUMULADO!BC28</f>
        <v>10</v>
      </c>
      <c r="AH24" s="394">
        <f>ACUMULADO!BD28</f>
        <v>1</v>
      </c>
      <c r="AI24" s="394">
        <f>ACUMULADO!BE28</f>
        <v>0</v>
      </c>
      <c r="AJ24" s="394">
        <f>ACUMULADO!BF28</f>
        <v>41</v>
      </c>
      <c r="AK24" s="409">
        <f>+Config!$G$3/100</f>
        <v>0.9</v>
      </c>
      <c r="AL24" s="409">
        <f>+Config!$I$3/100</f>
        <v>1</v>
      </c>
      <c r="AM24" s="395" t="str">
        <f t="shared" si="5"/>
        <v>SM</v>
      </c>
      <c r="AN24" s="395" t="str">
        <f t="shared" si="6"/>
        <v>SM</v>
      </c>
      <c r="AO24" s="395">
        <f t="shared" si="7"/>
        <v>1</v>
      </c>
      <c r="AP24" s="395" t="str">
        <f t="shared" si="8"/>
        <v>SM</v>
      </c>
      <c r="AQ24" s="395">
        <f t="shared" si="9"/>
        <v>8</v>
      </c>
      <c r="AR24" s="395">
        <f t="shared" si="10"/>
        <v>0.5</v>
      </c>
      <c r="AS24" s="395">
        <f t="shared" si="11"/>
        <v>20</v>
      </c>
      <c r="AT24" s="395">
        <f t="shared" si="12"/>
        <v>10</v>
      </c>
      <c r="AU24" s="395">
        <f t="shared" si="13"/>
        <v>1</v>
      </c>
      <c r="AV24" s="395">
        <f t="shared" si="14"/>
        <v>0</v>
      </c>
      <c r="AW24" s="395">
        <f t="shared" si="15"/>
        <v>5.125</v>
      </c>
    </row>
    <row r="25" spans="1:49" ht="40.5" customHeight="1" x14ac:dyDescent="0.25">
      <c r="A25" s="128">
        <v>22</v>
      </c>
      <c r="B25" s="144" t="str">
        <f>ACUMULADO!B29</f>
        <v>ACTORES SOCIALES CAPACITADOS PARA LA PROMOCIÓN DEL CUIDADO INFANTIL, LACTANCIA MATERNA EXCLUSIVA Y LA ADECUADA ALIMENTACIÓN Y PROTECCIÓN DEL MENOR DE 36 MESES DEL DISTRITO</v>
      </c>
      <c r="C25" s="144" t="s">
        <v>145</v>
      </c>
      <c r="D25" s="396">
        <f>METAS!AW26</f>
        <v>0</v>
      </c>
      <c r="E25" s="396">
        <f>METAS!AX26</f>
        <v>0</v>
      </c>
      <c r="F25" s="396">
        <f>METAS!AY26</f>
        <v>116</v>
      </c>
      <c r="G25" s="396">
        <f>METAS!AZ26</f>
        <v>48</v>
      </c>
      <c r="H25" s="396">
        <f>METAS!BA26</f>
        <v>44</v>
      </c>
      <c r="I25" s="396">
        <f>METAS!BB26</f>
        <v>104</v>
      </c>
      <c r="J25" s="396">
        <f>METAS!BC26</f>
        <v>96</v>
      </c>
      <c r="K25" s="396">
        <f>METAS!BD26</f>
        <v>36</v>
      </c>
      <c r="L25" s="396">
        <f>METAS!BE26</f>
        <v>44</v>
      </c>
      <c r="M25" s="396">
        <f>METAS!BF26</f>
        <v>44</v>
      </c>
      <c r="N25" s="396">
        <f>METAS!BG26</f>
        <v>532</v>
      </c>
      <c r="O25" s="394">
        <f>ROUND((D25/12)*[5]Config!$C$6,0)</f>
        <v>0</v>
      </c>
      <c r="P25" s="394">
        <f>ROUND((E25/12)*Config!$C$6,0)</f>
        <v>0</v>
      </c>
      <c r="Q25" s="394">
        <f>ROUND((F25/12)*Config!$C$6,0)</f>
        <v>116</v>
      </c>
      <c r="R25" s="394">
        <f>ROUND((G25/12)*Config!$C$6,0)</f>
        <v>48</v>
      </c>
      <c r="S25" s="394">
        <f>ROUND((H25/12)*Config!$C$6,0)</f>
        <v>44</v>
      </c>
      <c r="T25" s="394">
        <f>ROUND((I25/12)*Config!$C$6,0)</f>
        <v>104</v>
      </c>
      <c r="U25" s="394">
        <f>ROUND((J25/12)*Config!$C$6,0)</f>
        <v>96</v>
      </c>
      <c r="V25" s="394">
        <f>ROUND((K25/12)*Config!$C$6,0)</f>
        <v>36</v>
      </c>
      <c r="W25" s="394">
        <f>ROUND((L25/12)*Config!$C$6,0)</f>
        <v>44</v>
      </c>
      <c r="X25" s="394">
        <f>ROUND((M25/12)*Config!$C$6,0)</f>
        <v>44</v>
      </c>
      <c r="Y25" s="394">
        <f>ROUND((N25/12)*Config!$C$6,0)</f>
        <v>532</v>
      </c>
      <c r="Z25" s="394">
        <f>ACUMULADO!AV29</f>
        <v>0</v>
      </c>
      <c r="AA25" s="394">
        <f>ACUMULADO!AW29</f>
        <v>0</v>
      </c>
      <c r="AB25" s="394">
        <f>ACUMULADO!AX29</f>
        <v>119</v>
      </c>
      <c r="AC25" s="394">
        <f>ACUMULADO!AY29</f>
        <v>49</v>
      </c>
      <c r="AD25" s="394">
        <f>ACUMULADO!AZ29</f>
        <v>14</v>
      </c>
      <c r="AE25" s="394">
        <f>ACUMULADO!BA29</f>
        <v>130</v>
      </c>
      <c r="AF25" s="394">
        <f>ACUMULADO!BB29</f>
        <v>204</v>
      </c>
      <c r="AG25" s="394">
        <f>ACUMULADO!BC29</f>
        <v>19</v>
      </c>
      <c r="AH25" s="394">
        <f>ACUMULADO!BD29</f>
        <v>44</v>
      </c>
      <c r="AI25" s="394">
        <f>ACUMULADO!BE29</f>
        <v>10</v>
      </c>
      <c r="AJ25" s="394">
        <f>ACUMULADO!BF29</f>
        <v>589</v>
      </c>
      <c r="AK25" s="409">
        <f>+Config!$G$3/100</f>
        <v>0.9</v>
      </c>
      <c r="AL25" s="409">
        <f>+Config!$I$3/100</f>
        <v>1</v>
      </c>
      <c r="AM25" s="395" t="str">
        <f t="shared" si="5"/>
        <v>SM</v>
      </c>
      <c r="AN25" s="395" t="str">
        <f t="shared" si="6"/>
        <v>SM</v>
      </c>
      <c r="AO25" s="395">
        <f t="shared" si="7"/>
        <v>1.0258620689655173</v>
      </c>
      <c r="AP25" s="395">
        <f t="shared" si="8"/>
        <v>1.0208333333333333</v>
      </c>
      <c r="AQ25" s="395">
        <f t="shared" si="9"/>
        <v>0.31818181818181818</v>
      </c>
      <c r="AR25" s="395">
        <f t="shared" si="10"/>
        <v>1.25</v>
      </c>
      <c r="AS25" s="395">
        <f t="shared" si="11"/>
        <v>2.125</v>
      </c>
      <c r="AT25" s="395">
        <f t="shared" si="12"/>
        <v>0.52777777777777779</v>
      </c>
      <c r="AU25" s="395">
        <f t="shared" si="13"/>
        <v>1</v>
      </c>
      <c r="AV25" s="395">
        <f t="shared" si="14"/>
        <v>0.22727272727272727</v>
      </c>
      <c r="AW25" s="395">
        <f t="shared" si="15"/>
        <v>1.1071428571428572</v>
      </c>
    </row>
    <row r="26" spans="1:49" ht="40.5" customHeight="1" x14ac:dyDescent="0.25">
      <c r="A26" s="128">
        <v>23</v>
      </c>
      <c r="B26" s="144" t="str">
        <f>ACUMULADO!B30</f>
        <v>PROMOTORES EDUCATIVOS CAPACITADOS PARA LA PROMOCIÓN DEL CUIDADO INFANTIL, LACTANCIA MATERNA EXCLUSIVA Y LA ADECUADA ALIMENTACIÓN Y PROTECCIÓN DEL MENOR DE 36 MESES A FAMILIAS DEL PRONOEI</v>
      </c>
      <c r="C26" s="144" t="s">
        <v>145</v>
      </c>
      <c r="D26" s="396">
        <f>METAS!AW27</f>
        <v>0</v>
      </c>
      <c r="E26" s="396">
        <f>METAS!AX27</f>
        <v>0</v>
      </c>
      <c r="F26" s="396">
        <f>METAS!AY27</f>
        <v>58</v>
      </c>
      <c r="G26" s="396">
        <f>METAS!AZ27</f>
        <v>24</v>
      </c>
      <c r="H26" s="396">
        <f>METAS!BA27</f>
        <v>22</v>
      </c>
      <c r="I26" s="396">
        <f>METAS!BB27</f>
        <v>52</v>
      </c>
      <c r="J26" s="396">
        <f>METAS!BC27</f>
        <v>48</v>
      </c>
      <c r="K26" s="396">
        <f>METAS!BD27</f>
        <v>18</v>
      </c>
      <c r="L26" s="396">
        <f>METAS!BE27</f>
        <v>22</v>
      </c>
      <c r="M26" s="396">
        <f>METAS!BF27</f>
        <v>22</v>
      </c>
      <c r="N26" s="396">
        <f>METAS!BG27</f>
        <v>266</v>
      </c>
      <c r="O26" s="394">
        <f>ROUND((D26/12)*[5]Config!$C$6,0)</f>
        <v>0</v>
      </c>
      <c r="P26" s="394">
        <f>ROUND((E26/12)*Config!$C$6,0)</f>
        <v>0</v>
      </c>
      <c r="Q26" s="394">
        <f>ROUND((F26/12)*Config!$C$6,0)</f>
        <v>58</v>
      </c>
      <c r="R26" s="394">
        <f>ROUND((G26/12)*Config!$C$6,0)</f>
        <v>24</v>
      </c>
      <c r="S26" s="394">
        <f>ROUND((H26/12)*Config!$C$6,0)</f>
        <v>22</v>
      </c>
      <c r="T26" s="394">
        <f>ROUND((I26/12)*Config!$C$6,0)</f>
        <v>52</v>
      </c>
      <c r="U26" s="394">
        <f>ROUND((J26/12)*Config!$C$6,0)</f>
        <v>48</v>
      </c>
      <c r="V26" s="394">
        <f>ROUND((K26/12)*Config!$C$6,0)</f>
        <v>18</v>
      </c>
      <c r="W26" s="394">
        <f>ROUND((L26/12)*Config!$C$6,0)</f>
        <v>22</v>
      </c>
      <c r="X26" s="394">
        <f>ROUND((M26/12)*Config!$C$6,0)</f>
        <v>22</v>
      </c>
      <c r="Y26" s="394">
        <f>ROUND((N26/12)*Config!$C$6,0)</f>
        <v>266</v>
      </c>
      <c r="Z26" s="394">
        <f>ACUMULADO!AV30</f>
        <v>0</v>
      </c>
      <c r="AA26" s="394">
        <f>ACUMULADO!AW30</f>
        <v>0</v>
      </c>
      <c r="AB26" s="394">
        <f>ACUMULADO!AX30</f>
        <v>72</v>
      </c>
      <c r="AC26" s="394">
        <f>ACUMULADO!AY30</f>
        <v>3</v>
      </c>
      <c r="AD26" s="394">
        <f>ACUMULADO!AZ30</f>
        <v>0</v>
      </c>
      <c r="AE26" s="394">
        <f>ACUMULADO!BA30</f>
        <v>56</v>
      </c>
      <c r="AF26" s="394">
        <f>ACUMULADO!BB30</f>
        <v>35</v>
      </c>
      <c r="AG26" s="394">
        <f>ACUMULADO!BC30</f>
        <v>0</v>
      </c>
      <c r="AH26" s="394">
        <f>ACUMULADO!BD30</f>
        <v>22</v>
      </c>
      <c r="AI26" s="394">
        <f>ACUMULADO!BE30</f>
        <v>0</v>
      </c>
      <c r="AJ26" s="394">
        <f>ACUMULADO!BF30</f>
        <v>188</v>
      </c>
      <c r="AK26" s="409">
        <f>+Config!$G$3/100</f>
        <v>0.9</v>
      </c>
      <c r="AL26" s="409">
        <f>+Config!$I$3/100</f>
        <v>1</v>
      </c>
      <c r="AM26" s="395" t="str">
        <f t="shared" si="5"/>
        <v>SM</v>
      </c>
      <c r="AN26" s="395" t="str">
        <f t="shared" si="6"/>
        <v>SM</v>
      </c>
      <c r="AO26" s="395">
        <f t="shared" si="7"/>
        <v>1.2413793103448276</v>
      </c>
      <c r="AP26" s="395">
        <f t="shared" si="8"/>
        <v>0.125</v>
      </c>
      <c r="AQ26" s="395">
        <f t="shared" si="9"/>
        <v>0</v>
      </c>
      <c r="AR26" s="395">
        <f t="shared" si="10"/>
        <v>1.0769230769230769</v>
      </c>
      <c r="AS26" s="395">
        <f t="shared" si="11"/>
        <v>0.72916666666666663</v>
      </c>
      <c r="AT26" s="395">
        <f t="shared" si="12"/>
        <v>0</v>
      </c>
      <c r="AU26" s="395">
        <f t="shared" si="13"/>
        <v>1</v>
      </c>
      <c r="AV26" s="395">
        <f t="shared" si="14"/>
        <v>0</v>
      </c>
      <c r="AW26" s="395">
        <f t="shared" si="15"/>
        <v>0.70676691729323304</v>
      </c>
    </row>
    <row r="27" spans="1:49" ht="40.5" customHeight="1" x14ac:dyDescent="0.25">
      <c r="A27" s="128">
        <v>24</v>
      </c>
      <c r="B27" s="144" t="str">
        <f>ACUMULADO!B31</f>
        <v>FAMILIAS QUE RECIBEN CONSEJERÍA A TRAVÉS DE LA VISITA DOMICILIARIA PARA PROMOVER PRÁCTICAS Y ENTORNOS SALUDABLES PARA CONTRIBUIR A LA DISMINUCIÓN DE LA TUBERCULOSIS, VIH/SIDA</v>
      </c>
      <c r="C27" s="144" t="s">
        <v>145</v>
      </c>
      <c r="D27" s="396">
        <f>METAS!AW28</f>
        <v>0</v>
      </c>
      <c r="E27" s="396">
        <f>METAS!AX28</f>
        <v>0</v>
      </c>
      <c r="F27" s="396">
        <f>METAS!AY28</f>
        <v>1479</v>
      </c>
      <c r="G27" s="396">
        <f>METAS!AZ28</f>
        <v>128</v>
      </c>
      <c r="H27" s="396">
        <f>METAS!BA28</f>
        <v>254</v>
      </c>
      <c r="I27" s="396">
        <f>METAS!BB28</f>
        <v>625</v>
      </c>
      <c r="J27" s="396">
        <f>METAS!BC28</f>
        <v>248</v>
      </c>
      <c r="K27" s="396">
        <f>METAS!BD28</f>
        <v>217</v>
      </c>
      <c r="L27" s="396">
        <f>METAS!BE28</f>
        <v>180</v>
      </c>
      <c r="M27" s="396">
        <f>METAS!BF28</f>
        <v>235</v>
      </c>
      <c r="N27" s="396">
        <f>METAS!BG28</f>
        <v>3366</v>
      </c>
      <c r="O27" s="394">
        <f>ROUND((D27/12)*[5]Config!$C$6,0)</f>
        <v>0</v>
      </c>
      <c r="P27" s="394">
        <f>ROUND((E27/12)*Config!$C$6,0)</f>
        <v>0</v>
      </c>
      <c r="Q27" s="394">
        <f>ROUND((F27/12)*Config!$C$6,0)</f>
        <v>1479</v>
      </c>
      <c r="R27" s="394">
        <f>ROUND((G27/12)*Config!$C$6,0)</f>
        <v>128</v>
      </c>
      <c r="S27" s="394">
        <f>ROUND((H27/12)*Config!$C$6,0)</f>
        <v>254</v>
      </c>
      <c r="T27" s="394">
        <f>ROUND((I27/12)*Config!$C$6,0)</f>
        <v>625</v>
      </c>
      <c r="U27" s="394">
        <f>ROUND((J27/12)*Config!$C$6,0)</f>
        <v>248</v>
      </c>
      <c r="V27" s="394">
        <f>ROUND((K27/12)*Config!$C$6,0)</f>
        <v>217</v>
      </c>
      <c r="W27" s="394">
        <f>ROUND((L27/12)*Config!$C$6,0)</f>
        <v>180</v>
      </c>
      <c r="X27" s="394">
        <f>ROUND((M27/12)*Config!$C$6,0)</f>
        <v>235</v>
      </c>
      <c r="Y27" s="394">
        <f>ROUND((N27/12)*Config!$C$6,0)</f>
        <v>3366</v>
      </c>
      <c r="Z27" s="394">
        <f>ACUMULADO!AV31</f>
        <v>0</v>
      </c>
      <c r="AA27" s="394">
        <f>ACUMULADO!AW31</f>
        <v>0</v>
      </c>
      <c r="AB27" s="394">
        <f>ACUMULADO!AX31</f>
        <v>1301</v>
      </c>
      <c r="AC27" s="394">
        <f>ACUMULADO!AY31</f>
        <v>228</v>
      </c>
      <c r="AD27" s="394">
        <f>ACUMULADO!AZ31</f>
        <v>311</v>
      </c>
      <c r="AE27" s="394">
        <f>ACUMULADO!BA31</f>
        <v>694</v>
      </c>
      <c r="AF27" s="394">
        <f>ACUMULADO!BB31</f>
        <v>610</v>
      </c>
      <c r="AG27" s="394">
        <f>ACUMULADO!BC31</f>
        <v>216</v>
      </c>
      <c r="AH27" s="394">
        <f>ACUMULADO!BD31</f>
        <v>300</v>
      </c>
      <c r="AI27" s="394">
        <f>ACUMULADO!BE31</f>
        <v>75</v>
      </c>
      <c r="AJ27" s="394">
        <f>ACUMULADO!BF31</f>
        <v>3735</v>
      </c>
      <c r="AK27" s="409">
        <f>+Config!$G$3/100</f>
        <v>0.9</v>
      </c>
      <c r="AL27" s="409">
        <f>+Config!$I$3/100</f>
        <v>1</v>
      </c>
      <c r="AM27" s="395" t="str">
        <f t="shared" si="5"/>
        <v>SM</v>
      </c>
      <c r="AN27" s="395" t="str">
        <f t="shared" si="6"/>
        <v>SM</v>
      </c>
      <c r="AO27" s="395">
        <f t="shared" si="7"/>
        <v>0.87964841108857339</v>
      </c>
      <c r="AP27" s="395">
        <f t="shared" si="8"/>
        <v>1.78125</v>
      </c>
      <c r="AQ27" s="395">
        <f t="shared" si="9"/>
        <v>1.2244094488188977</v>
      </c>
      <c r="AR27" s="395">
        <f t="shared" si="10"/>
        <v>1.1104000000000001</v>
      </c>
      <c r="AS27" s="395">
        <f t="shared" si="11"/>
        <v>2.4596774193548385</v>
      </c>
      <c r="AT27" s="395">
        <f t="shared" si="12"/>
        <v>0.99539170506912444</v>
      </c>
      <c r="AU27" s="395">
        <f t="shared" si="13"/>
        <v>1.6666666666666667</v>
      </c>
      <c r="AV27" s="395">
        <f t="shared" si="14"/>
        <v>0.31914893617021278</v>
      </c>
      <c r="AW27" s="395">
        <f t="shared" si="15"/>
        <v>1.1096256684491979</v>
      </c>
    </row>
    <row r="28" spans="1:49" ht="40.5" customHeight="1" x14ac:dyDescent="0.25">
      <c r="A28" s="128">
        <v>25</v>
      </c>
      <c r="B28" s="144" t="str">
        <f>ACUMULADO!B32</f>
        <v>FAMILIAS QUE RECIBEN SESIÓN EDUCATIVA Y DEMOSTRATIVA PARA PROMOVER PRÁCTICAS Y GENERAR ENTORNOS SALUDABLES PARA CONTRIBUIR A LA DISMINUCIÓN DE LA TUBERCULOSIS , VIH/SIDA</v>
      </c>
      <c r="C28" s="144" t="s">
        <v>145</v>
      </c>
      <c r="D28" s="396">
        <f>METAS!AW29</f>
        <v>0</v>
      </c>
      <c r="E28" s="396">
        <f>METAS!AX29</f>
        <v>0</v>
      </c>
      <c r="F28" s="396">
        <f>METAS!AY29</f>
        <v>1479</v>
      </c>
      <c r="G28" s="396">
        <f>METAS!AZ29</f>
        <v>128</v>
      </c>
      <c r="H28" s="396">
        <f>METAS!BA29</f>
        <v>254</v>
      </c>
      <c r="I28" s="396">
        <f>METAS!BB29</f>
        <v>625</v>
      </c>
      <c r="J28" s="396">
        <f>METAS!BC29</f>
        <v>248</v>
      </c>
      <c r="K28" s="396">
        <f>METAS!BD29</f>
        <v>217</v>
      </c>
      <c r="L28" s="396">
        <f>METAS!BE29</f>
        <v>180</v>
      </c>
      <c r="M28" s="396">
        <f>METAS!BF29</f>
        <v>235</v>
      </c>
      <c r="N28" s="396">
        <f>METAS!BG29</f>
        <v>3366</v>
      </c>
      <c r="O28" s="394">
        <f>ROUND((D28/12)*[5]Config!$C$6,0)</f>
        <v>0</v>
      </c>
      <c r="P28" s="394">
        <f>ROUND((E28/12)*Config!$C$6,0)</f>
        <v>0</v>
      </c>
      <c r="Q28" s="394">
        <f>ROUND((F28/12)*Config!$C$6,0)</f>
        <v>1479</v>
      </c>
      <c r="R28" s="394">
        <f>ROUND((G28/12)*Config!$C$6,0)</f>
        <v>128</v>
      </c>
      <c r="S28" s="394">
        <f>ROUND((H28/12)*Config!$C$6,0)</f>
        <v>254</v>
      </c>
      <c r="T28" s="394">
        <f>ROUND((I28/12)*Config!$C$6,0)</f>
        <v>625</v>
      </c>
      <c r="U28" s="394">
        <f>ROUND((J28/12)*Config!$C$6,0)</f>
        <v>248</v>
      </c>
      <c r="V28" s="394">
        <f>ROUND((K28/12)*Config!$C$6,0)</f>
        <v>217</v>
      </c>
      <c r="W28" s="394">
        <f>ROUND((L28/12)*Config!$C$6,0)</f>
        <v>180</v>
      </c>
      <c r="X28" s="394">
        <f>ROUND((M28/12)*Config!$C$6,0)</f>
        <v>235</v>
      </c>
      <c r="Y28" s="394">
        <f>ROUND((N28/12)*Config!$C$6,0)</f>
        <v>3366</v>
      </c>
      <c r="Z28" s="394">
        <f>ACUMULADO!AV32</f>
        <v>0</v>
      </c>
      <c r="AA28" s="394">
        <f>ACUMULADO!AW32</f>
        <v>0</v>
      </c>
      <c r="AB28" s="394">
        <f>ACUMULADO!AX32</f>
        <v>1640</v>
      </c>
      <c r="AC28" s="394">
        <f>ACUMULADO!AY32</f>
        <v>184</v>
      </c>
      <c r="AD28" s="394">
        <f>ACUMULADO!AZ32</f>
        <v>165</v>
      </c>
      <c r="AE28" s="394">
        <f>ACUMULADO!BA32</f>
        <v>418</v>
      </c>
      <c r="AF28" s="394">
        <f>ACUMULADO!BB32</f>
        <v>174</v>
      </c>
      <c r="AG28" s="394">
        <f>ACUMULADO!BC32</f>
        <v>193</v>
      </c>
      <c r="AH28" s="394">
        <f>ACUMULADO!BD32</f>
        <v>187</v>
      </c>
      <c r="AI28" s="394">
        <f>ACUMULADO!BE32</f>
        <v>0</v>
      </c>
      <c r="AJ28" s="394">
        <f>ACUMULADO!BF32</f>
        <v>2961</v>
      </c>
      <c r="AK28" s="409">
        <f>+Config!$G$3/100</f>
        <v>0.9</v>
      </c>
      <c r="AL28" s="409">
        <f>+Config!$I$3/100</f>
        <v>1</v>
      </c>
      <c r="AM28" s="395" t="str">
        <f t="shared" si="5"/>
        <v>SM</v>
      </c>
      <c r="AN28" s="395" t="str">
        <f t="shared" si="6"/>
        <v>SM</v>
      </c>
      <c r="AO28" s="395">
        <f t="shared" si="7"/>
        <v>1.1088573360378635</v>
      </c>
      <c r="AP28" s="395">
        <f t="shared" si="8"/>
        <v>1.4375</v>
      </c>
      <c r="AQ28" s="395">
        <f t="shared" si="9"/>
        <v>0.64960629921259838</v>
      </c>
      <c r="AR28" s="395">
        <f t="shared" si="10"/>
        <v>0.66879999999999995</v>
      </c>
      <c r="AS28" s="395">
        <f t="shared" si="11"/>
        <v>0.70161290322580649</v>
      </c>
      <c r="AT28" s="395">
        <f t="shared" si="12"/>
        <v>0.88940092165898621</v>
      </c>
      <c r="AU28" s="395">
        <f t="shared" si="13"/>
        <v>1.038888888888889</v>
      </c>
      <c r="AV28" s="395">
        <f t="shared" si="14"/>
        <v>0</v>
      </c>
      <c r="AW28" s="395">
        <f t="shared" si="15"/>
        <v>0.8796791443850267</v>
      </c>
    </row>
    <row r="29" spans="1:49" ht="40.5" customHeight="1" x14ac:dyDescent="0.25">
      <c r="A29" s="128">
        <v>26</v>
      </c>
      <c r="B29" s="144" t="str">
        <f>ACUMULADO!B33</f>
        <v>DOCENTES CAPACITADOS DESARROLLAN ACCIONES PARA LA PROMOCIÓN DE PRÁCTICAS SALUDABLES Y LA PREVENCIÓN DE LA TUBERCULOSIS,  VIH/SIDA</v>
      </c>
      <c r="C29" s="144" t="s">
        <v>145</v>
      </c>
      <c r="D29" s="396">
        <f>METAS!AW30</f>
        <v>0</v>
      </c>
      <c r="E29" s="396">
        <f>METAS!AX30</f>
        <v>0</v>
      </c>
      <c r="F29" s="396">
        <f>METAS!AY30</f>
        <v>54</v>
      </c>
      <c r="G29" s="396">
        <f>METAS!AZ30</f>
        <v>42</v>
      </c>
      <c r="H29" s="396">
        <f>METAS!BA30</f>
        <v>26</v>
      </c>
      <c r="I29" s="396">
        <f>METAS!BB30</f>
        <v>186</v>
      </c>
      <c r="J29" s="396">
        <f>METAS!BC30</f>
        <v>174</v>
      </c>
      <c r="K29" s="396">
        <f>METAS!BD30</f>
        <v>24</v>
      </c>
      <c r="L29" s="396">
        <f>METAS!BE30</f>
        <v>26</v>
      </c>
      <c r="M29" s="396">
        <f>METAS!BF30</f>
        <v>26</v>
      </c>
      <c r="N29" s="396">
        <f>METAS!BG30</f>
        <v>558</v>
      </c>
      <c r="O29" s="394">
        <f>ROUND((D29/12)*[5]Config!$C$6,0)</f>
        <v>0</v>
      </c>
      <c r="P29" s="394">
        <f>ROUND((E29/12)*Config!$C$6,0)</f>
        <v>0</v>
      </c>
      <c r="Q29" s="394">
        <f>ROUND((F29/12)*Config!$C$6,0)</f>
        <v>54</v>
      </c>
      <c r="R29" s="394">
        <f>ROUND((G29/12)*Config!$C$6,0)</f>
        <v>42</v>
      </c>
      <c r="S29" s="394">
        <f>ROUND((H29/12)*Config!$C$6,0)</f>
        <v>26</v>
      </c>
      <c r="T29" s="394">
        <f>ROUND((I29/12)*Config!$C$6,0)</f>
        <v>186</v>
      </c>
      <c r="U29" s="394">
        <f>ROUND((J29/12)*Config!$C$6,0)</f>
        <v>174</v>
      </c>
      <c r="V29" s="394">
        <f>ROUND((K29/12)*Config!$C$6,0)</f>
        <v>24</v>
      </c>
      <c r="W29" s="394">
        <f>ROUND((L29/12)*Config!$C$6,0)</f>
        <v>26</v>
      </c>
      <c r="X29" s="394">
        <f>ROUND((M29/12)*Config!$C$6,0)</f>
        <v>26</v>
      </c>
      <c r="Y29" s="394">
        <f>ROUND((N29/12)*Config!$C$6,0)</f>
        <v>558</v>
      </c>
      <c r="Z29" s="394">
        <f>ACUMULADO!AV33</f>
        <v>0</v>
      </c>
      <c r="AA29" s="394">
        <f>ACUMULADO!AW33</f>
        <v>0</v>
      </c>
      <c r="AB29" s="394">
        <f>ACUMULADO!AX33</f>
        <v>58</v>
      </c>
      <c r="AC29" s="394">
        <f>ACUMULADO!AY33</f>
        <v>57</v>
      </c>
      <c r="AD29" s="394">
        <f>ACUMULADO!AZ33</f>
        <v>37</v>
      </c>
      <c r="AE29" s="394">
        <f>ACUMULADO!BA33</f>
        <v>94</v>
      </c>
      <c r="AF29" s="394">
        <f>ACUMULADO!BB33</f>
        <v>205</v>
      </c>
      <c r="AG29" s="394">
        <f>ACUMULADO!BC33</f>
        <v>19</v>
      </c>
      <c r="AH29" s="394">
        <f>ACUMULADO!BD33</f>
        <v>26</v>
      </c>
      <c r="AI29" s="394">
        <f>ACUMULADO!BE33</f>
        <v>0</v>
      </c>
      <c r="AJ29" s="394">
        <f>ACUMULADO!BF33</f>
        <v>496</v>
      </c>
      <c r="AK29" s="409">
        <f>+Config!$G$3/100</f>
        <v>0.9</v>
      </c>
      <c r="AL29" s="409">
        <f>+Config!$I$3/100</f>
        <v>1</v>
      </c>
      <c r="AM29" s="395" t="str">
        <f t="shared" si="5"/>
        <v>SM</v>
      </c>
      <c r="AN29" s="395" t="str">
        <f t="shared" si="6"/>
        <v>SM</v>
      </c>
      <c r="AO29" s="395">
        <f t="shared" si="7"/>
        <v>1.0740740740740742</v>
      </c>
      <c r="AP29" s="395">
        <f t="shared" si="8"/>
        <v>1.3571428571428572</v>
      </c>
      <c r="AQ29" s="395">
        <f t="shared" si="9"/>
        <v>1.4230769230769231</v>
      </c>
      <c r="AR29" s="395">
        <f t="shared" si="10"/>
        <v>0.5053763440860215</v>
      </c>
      <c r="AS29" s="395">
        <f t="shared" si="11"/>
        <v>1.1781609195402298</v>
      </c>
      <c r="AT29" s="395">
        <f t="shared" si="12"/>
        <v>0.79166666666666663</v>
      </c>
      <c r="AU29" s="395">
        <f t="shared" si="13"/>
        <v>1</v>
      </c>
      <c r="AV29" s="395">
        <f t="shared" si="14"/>
        <v>0</v>
      </c>
      <c r="AW29" s="395">
        <f t="shared" si="15"/>
        <v>0.88888888888888884</v>
      </c>
    </row>
    <row r="30" spans="1:49" ht="40.5" customHeight="1" x14ac:dyDescent="0.25">
      <c r="A30" s="128">
        <v>27</v>
      </c>
      <c r="B30" s="144" t="str">
        <f>ACUMULADO!B34</f>
        <v>COMUNIDADES CON LIDERES CAPACITADOS DESARROLLAN VIGILANCIA COMUNITARIA EN FAVOR DE ENTORNOS Y PRÁCTICAS SALUDABLES Y LA PREVENCIÓN DE LA TUBERCULOSIS, VIH/SIDA</v>
      </c>
      <c r="C30" s="144" t="s">
        <v>145</v>
      </c>
      <c r="D30" s="396">
        <f>METAS!AW31</f>
        <v>0</v>
      </c>
      <c r="E30" s="396">
        <f>METAS!AX31</f>
        <v>0</v>
      </c>
      <c r="F30" s="396">
        <f>METAS!AY31</f>
        <v>10</v>
      </c>
      <c r="G30" s="396">
        <f>METAS!AZ31</f>
        <v>3</v>
      </c>
      <c r="H30" s="396">
        <f>METAS!BA31</f>
        <v>4</v>
      </c>
      <c r="I30" s="396">
        <f>METAS!BB31</f>
        <v>6</v>
      </c>
      <c r="J30" s="396">
        <f>METAS!BC31</f>
        <v>5</v>
      </c>
      <c r="K30" s="396">
        <f>METAS!BD31</f>
        <v>3</v>
      </c>
      <c r="L30" s="396">
        <f>METAS!BE31</f>
        <v>4</v>
      </c>
      <c r="M30" s="396">
        <f>METAS!BF31</f>
        <v>4</v>
      </c>
      <c r="N30" s="396">
        <f>METAS!BG31</f>
        <v>39</v>
      </c>
      <c r="O30" s="394">
        <f>ROUND((D30/12)*[5]Config!$C$6,0)</f>
        <v>0</v>
      </c>
      <c r="P30" s="394">
        <f>ROUND((E30/12)*Config!$C$6,0)</f>
        <v>0</v>
      </c>
      <c r="Q30" s="394">
        <f>ROUND((F30/12)*Config!$C$6,0)</f>
        <v>10</v>
      </c>
      <c r="R30" s="394">
        <f>ROUND((G30/12)*Config!$C$6,0)</f>
        <v>3</v>
      </c>
      <c r="S30" s="394">
        <f>ROUND((H30/12)*Config!$C$6,0)</f>
        <v>4</v>
      </c>
      <c r="T30" s="394">
        <f>ROUND((I30/12)*Config!$C$6,0)</f>
        <v>6</v>
      </c>
      <c r="U30" s="394">
        <f>ROUND((J30/12)*Config!$C$6,0)</f>
        <v>5</v>
      </c>
      <c r="V30" s="394">
        <f>ROUND((K30/12)*Config!$C$6,0)</f>
        <v>3</v>
      </c>
      <c r="W30" s="394">
        <f>ROUND((L30/12)*Config!$C$6,0)</f>
        <v>4</v>
      </c>
      <c r="X30" s="394">
        <f>ROUND((M30/12)*Config!$C$6,0)</f>
        <v>4</v>
      </c>
      <c r="Y30" s="394">
        <f>ROUND((N30/12)*Config!$C$6,0)</f>
        <v>39</v>
      </c>
      <c r="Z30" s="394">
        <f>ACUMULADO!AV34</f>
        <v>0</v>
      </c>
      <c r="AA30" s="394">
        <f>ACUMULADO!AW34</f>
        <v>0</v>
      </c>
      <c r="AB30" s="394">
        <f>ACUMULADO!AX34</f>
        <v>10</v>
      </c>
      <c r="AC30" s="394">
        <f>ACUMULADO!AY34</f>
        <v>0</v>
      </c>
      <c r="AD30" s="394">
        <f>ACUMULADO!AZ34</f>
        <v>0</v>
      </c>
      <c r="AE30" s="394">
        <f>ACUMULADO!BA34</f>
        <v>0</v>
      </c>
      <c r="AF30" s="394">
        <f>ACUMULADO!BB34</f>
        <v>4</v>
      </c>
      <c r="AG30" s="394">
        <f>ACUMULADO!BC34</f>
        <v>0</v>
      </c>
      <c r="AH30" s="394">
        <f>ACUMULADO!BD34</f>
        <v>4</v>
      </c>
      <c r="AI30" s="394">
        <f>ACUMULADO!BE34</f>
        <v>0</v>
      </c>
      <c r="AJ30" s="394">
        <f>ACUMULADO!BF34</f>
        <v>18</v>
      </c>
      <c r="AK30" s="409">
        <f>+Config!$G$3/100</f>
        <v>0.9</v>
      </c>
      <c r="AL30" s="409">
        <f>+Config!$I$3/100</f>
        <v>1</v>
      </c>
      <c r="AM30" s="395" t="str">
        <f t="shared" si="5"/>
        <v>SM</v>
      </c>
      <c r="AN30" s="395" t="str">
        <f t="shared" si="6"/>
        <v>SM</v>
      </c>
      <c r="AO30" s="395">
        <f t="shared" si="7"/>
        <v>1</v>
      </c>
      <c r="AP30" s="395">
        <f t="shared" si="8"/>
        <v>0</v>
      </c>
      <c r="AQ30" s="395">
        <f t="shared" si="9"/>
        <v>0</v>
      </c>
      <c r="AR30" s="395">
        <f t="shared" si="10"/>
        <v>0</v>
      </c>
      <c r="AS30" s="395">
        <f t="shared" si="11"/>
        <v>0.8</v>
      </c>
      <c r="AT30" s="395">
        <f t="shared" si="12"/>
        <v>0</v>
      </c>
      <c r="AU30" s="395">
        <f t="shared" si="13"/>
        <v>1</v>
      </c>
      <c r="AV30" s="395">
        <f t="shared" si="14"/>
        <v>0</v>
      </c>
      <c r="AW30" s="395">
        <f t="shared" si="15"/>
        <v>0.46153846153846156</v>
      </c>
    </row>
    <row r="31" spans="1:49" ht="40.5" customHeight="1" x14ac:dyDescent="0.25">
      <c r="A31" s="128">
        <v>28</v>
      </c>
      <c r="B31" s="144" t="str">
        <f>ACUMULADO!B35</f>
        <v>MUNICIPIOS QUE IMPLEMENTAN ACCIONES PARA MEJORAR O MITIGAR LAS CONDICIONES QUE GENERAN RIESGO PARA ENFERMAR DE TUBERCULOSIS Y VIH/SIDA SEGÚN DISTRITOS/ PROVINCIAS PRIORIZADOS.</v>
      </c>
      <c r="C31" s="144" t="s">
        <v>145</v>
      </c>
      <c r="D31" s="396">
        <f>METAS!AW32</f>
        <v>0</v>
      </c>
      <c r="E31" s="396">
        <f>METAS!AX32</f>
        <v>0</v>
      </c>
      <c r="F31" s="396">
        <f>METAS!AY32</f>
        <v>1</v>
      </c>
      <c r="G31" s="396">
        <f>METAS!AZ32</f>
        <v>0</v>
      </c>
      <c r="H31" s="396">
        <f>METAS!BA32</f>
        <v>1</v>
      </c>
      <c r="I31" s="396">
        <f>METAS!BB32</f>
        <v>1</v>
      </c>
      <c r="J31" s="396">
        <f>METAS!BC32</f>
        <v>1</v>
      </c>
      <c r="K31" s="396">
        <f>METAS!BD32</f>
        <v>1</v>
      </c>
      <c r="L31" s="396">
        <f>METAS!BE32</f>
        <v>1</v>
      </c>
      <c r="M31" s="396">
        <f>METAS!BF32</f>
        <v>0</v>
      </c>
      <c r="N31" s="396">
        <f>METAS!BG32</f>
        <v>6</v>
      </c>
      <c r="O31" s="394">
        <f>ROUND((D31/12)*[5]Config!$C$6,0)</f>
        <v>0</v>
      </c>
      <c r="P31" s="394">
        <f>ROUND((E31/12)*Config!$C$6,0)</f>
        <v>0</v>
      </c>
      <c r="Q31" s="394">
        <f>ROUND((F31/12)*Config!$C$6,0)</f>
        <v>1</v>
      </c>
      <c r="R31" s="394">
        <f>ROUND((G31/12)*Config!$C$6,0)</f>
        <v>0</v>
      </c>
      <c r="S31" s="394">
        <f>ROUND((H31/12)*Config!$C$6,0)</f>
        <v>1</v>
      </c>
      <c r="T31" s="394">
        <f>ROUND((I31/12)*Config!$C$6,0)</f>
        <v>1</v>
      </c>
      <c r="U31" s="394">
        <f>ROUND((J31/12)*Config!$C$6,0)</f>
        <v>1</v>
      </c>
      <c r="V31" s="394">
        <f>ROUND((K31/12)*Config!$C$6,0)</f>
        <v>1</v>
      </c>
      <c r="W31" s="394">
        <f>ROUND((L31/12)*Config!$C$6,0)</f>
        <v>1</v>
      </c>
      <c r="X31" s="394">
        <f>ROUND((M31/12)*Config!$C$6,0)</f>
        <v>0</v>
      </c>
      <c r="Y31" s="394">
        <f>ROUND((N31/12)*Config!$C$6,0)</f>
        <v>6</v>
      </c>
      <c r="Z31" s="394">
        <f>ACUMULADO!AV35</f>
        <v>0</v>
      </c>
      <c r="AA31" s="394">
        <f>ACUMULADO!AW35</f>
        <v>0</v>
      </c>
      <c r="AB31" s="394">
        <f>ACUMULADO!AX35</f>
        <v>1</v>
      </c>
      <c r="AC31" s="394">
        <f>ACUMULADO!AY35</f>
        <v>0</v>
      </c>
      <c r="AD31" s="394">
        <f>ACUMULADO!AZ35</f>
        <v>0</v>
      </c>
      <c r="AE31" s="394">
        <f>ACUMULADO!BA35</f>
        <v>1</v>
      </c>
      <c r="AF31" s="394">
        <f>ACUMULADO!BB35</f>
        <v>1</v>
      </c>
      <c r="AG31" s="394">
        <f>ACUMULADO!BC35</f>
        <v>0</v>
      </c>
      <c r="AH31" s="394">
        <f>ACUMULADO!BD35</f>
        <v>1</v>
      </c>
      <c r="AI31" s="394">
        <f>ACUMULADO!BE35</f>
        <v>0</v>
      </c>
      <c r="AJ31" s="394">
        <f>ACUMULADO!BF35</f>
        <v>4</v>
      </c>
      <c r="AK31" s="409">
        <f>+Config!$G$3/100</f>
        <v>0.9</v>
      </c>
      <c r="AL31" s="409">
        <f>+Config!$I$3/100</f>
        <v>1</v>
      </c>
      <c r="AM31" s="395" t="str">
        <f t="shared" si="5"/>
        <v>SM</v>
      </c>
      <c r="AN31" s="395" t="str">
        <f t="shared" si="6"/>
        <v>SM</v>
      </c>
      <c r="AO31" s="395">
        <f t="shared" si="7"/>
        <v>1</v>
      </c>
      <c r="AP31" s="395" t="str">
        <f t="shared" si="8"/>
        <v>SM</v>
      </c>
      <c r="AQ31" s="395">
        <f t="shared" si="9"/>
        <v>0</v>
      </c>
      <c r="AR31" s="395">
        <f t="shared" si="10"/>
        <v>1</v>
      </c>
      <c r="AS31" s="395">
        <f t="shared" si="11"/>
        <v>1</v>
      </c>
      <c r="AT31" s="395">
        <f t="shared" si="12"/>
        <v>0</v>
      </c>
      <c r="AU31" s="395">
        <f t="shared" si="13"/>
        <v>1</v>
      </c>
      <c r="AV31" s="395" t="str">
        <f t="shared" si="14"/>
        <v>SM</v>
      </c>
      <c r="AW31" s="395">
        <f t="shared" si="15"/>
        <v>0.66666666666666663</v>
      </c>
    </row>
    <row r="32" spans="1:49" ht="40.5" customHeight="1" x14ac:dyDescent="0.25">
      <c r="A32" s="128">
        <v>29</v>
      </c>
      <c r="B32" s="144" t="str">
        <f>ACUMULADO!B36</f>
        <v xml:space="preserve">FAMILIAS QUE RECIBEN SESIONES DEMOSTRATIVAS PARA LA PREVENCION Y CONTROL DE ENFERMEDADES METAXENICAS </v>
      </c>
      <c r="C32" s="144" t="s">
        <v>145</v>
      </c>
      <c r="D32" s="396">
        <f>METAS!AW33</f>
        <v>0</v>
      </c>
      <c r="E32" s="396">
        <f>METAS!AX33</f>
        <v>0</v>
      </c>
      <c r="F32" s="396">
        <f>METAS!AY33</f>
        <v>11811</v>
      </c>
      <c r="G32" s="396">
        <f>METAS!AZ33</f>
        <v>1022</v>
      </c>
      <c r="H32" s="396">
        <f>METAS!BA33</f>
        <v>2032</v>
      </c>
      <c r="I32" s="396">
        <f>METAS!BB33</f>
        <v>5605</v>
      </c>
      <c r="J32" s="396">
        <f>METAS!BC33</f>
        <v>1983</v>
      </c>
      <c r="K32" s="396">
        <f>METAS!BD33</f>
        <v>1743</v>
      </c>
      <c r="L32" s="396">
        <f>METAS!BE33</f>
        <v>1439</v>
      </c>
      <c r="M32" s="396">
        <f>METAS!BF33</f>
        <v>1879</v>
      </c>
      <c r="N32" s="396">
        <f>METAS!BG33</f>
        <v>27514</v>
      </c>
      <c r="O32" s="394">
        <f>ROUND((D32/12)*[5]Config!$C$6,0)</f>
        <v>0</v>
      </c>
      <c r="P32" s="394">
        <f>ROUND((E32/12)*Config!$C$6,0)</f>
        <v>0</v>
      </c>
      <c r="Q32" s="394">
        <f>ROUND((F32/12)*Config!$C$6,0)</f>
        <v>11811</v>
      </c>
      <c r="R32" s="394">
        <f>ROUND((G32/12)*Config!$C$6,0)</f>
        <v>1022</v>
      </c>
      <c r="S32" s="394">
        <f>ROUND((H32/12)*Config!$C$6,0)</f>
        <v>2032</v>
      </c>
      <c r="T32" s="394">
        <f>ROUND((I32/12)*Config!$C$6,0)</f>
        <v>5605</v>
      </c>
      <c r="U32" s="394">
        <f>ROUND((J32/12)*Config!$C$6,0)</f>
        <v>1983</v>
      </c>
      <c r="V32" s="394">
        <f>ROUND((K32/12)*Config!$C$6,0)</f>
        <v>1743</v>
      </c>
      <c r="W32" s="394">
        <f>ROUND((L32/12)*Config!$C$6,0)</f>
        <v>1439</v>
      </c>
      <c r="X32" s="394">
        <f>ROUND((M32/12)*Config!$C$6,0)</f>
        <v>1879</v>
      </c>
      <c r="Y32" s="394">
        <f>ROUND((N32/12)*Config!$C$6,0)</f>
        <v>27514</v>
      </c>
      <c r="Z32" s="394">
        <f>ACUMULADO!AV36</f>
        <v>0</v>
      </c>
      <c r="AA32" s="394">
        <f>ACUMULADO!AW36</f>
        <v>0</v>
      </c>
      <c r="AB32" s="394">
        <f>ACUMULADO!AX36</f>
        <v>8301</v>
      </c>
      <c r="AC32" s="394">
        <f>ACUMULADO!AY36</f>
        <v>1041</v>
      </c>
      <c r="AD32" s="394">
        <f>ACUMULADO!AZ36</f>
        <v>610</v>
      </c>
      <c r="AE32" s="394">
        <f>ACUMULADO!BA36</f>
        <v>2791</v>
      </c>
      <c r="AF32" s="394">
        <f>ACUMULADO!BB36</f>
        <v>889</v>
      </c>
      <c r="AG32" s="394">
        <f>ACUMULADO!BC36</f>
        <v>272</v>
      </c>
      <c r="AH32" s="394">
        <f>ACUMULADO!BD36</f>
        <v>1418</v>
      </c>
      <c r="AI32" s="394">
        <f>ACUMULADO!BE36</f>
        <v>420</v>
      </c>
      <c r="AJ32" s="394">
        <f>ACUMULADO!BF36</f>
        <v>15742</v>
      </c>
      <c r="AK32" s="409">
        <f>+Config!$G$3/100</f>
        <v>0.9</v>
      </c>
      <c r="AL32" s="409">
        <f>+Config!$I$3/100</f>
        <v>1</v>
      </c>
      <c r="AM32" s="395" t="str">
        <f t="shared" si="5"/>
        <v>SM</v>
      </c>
      <c r="AN32" s="395" t="str">
        <f t="shared" si="6"/>
        <v>SM</v>
      </c>
      <c r="AO32" s="395">
        <f t="shared" si="7"/>
        <v>0.70281940563881129</v>
      </c>
      <c r="AP32" s="395">
        <f t="shared" si="8"/>
        <v>1.0185909980430528</v>
      </c>
      <c r="AQ32" s="395">
        <f t="shared" si="9"/>
        <v>0.30019685039370081</v>
      </c>
      <c r="AR32" s="395">
        <f t="shared" si="10"/>
        <v>0.49794826048171276</v>
      </c>
      <c r="AS32" s="395">
        <f t="shared" si="11"/>
        <v>0.44831064044377206</v>
      </c>
      <c r="AT32" s="395">
        <f t="shared" si="12"/>
        <v>0.15605278255880667</v>
      </c>
      <c r="AU32" s="395">
        <f t="shared" si="13"/>
        <v>0.98540653231410702</v>
      </c>
      <c r="AV32" s="395">
        <f t="shared" si="14"/>
        <v>0.22352315061202768</v>
      </c>
      <c r="AW32" s="395">
        <f t="shared" si="15"/>
        <v>0.57214508977247946</v>
      </c>
    </row>
    <row r="33" spans="1:49" ht="40.5" customHeight="1" x14ac:dyDescent="0.25">
      <c r="A33" s="128">
        <v>30</v>
      </c>
      <c r="B33" s="144" t="str">
        <f>ACUMULADO!B37</f>
        <v>FAMILIAS QUE RECIBEN SESIONES EDUCATIVAS  PARA LA PREVENCION Y CONTROL DE ENFERMEDADES  ZOONOTICAS.</v>
      </c>
      <c r="C33" s="144" t="s">
        <v>145</v>
      </c>
      <c r="D33" s="396">
        <f>METAS!AW34</f>
        <v>0</v>
      </c>
      <c r="E33" s="396">
        <f>METAS!AX34</f>
        <v>0</v>
      </c>
      <c r="F33" s="396">
        <f>METAS!AY34</f>
        <v>11811</v>
      </c>
      <c r="G33" s="396">
        <f>METAS!AZ34</f>
        <v>1022</v>
      </c>
      <c r="H33" s="396">
        <f>METAS!BA34</f>
        <v>2032</v>
      </c>
      <c r="I33" s="396">
        <f>METAS!BB34</f>
        <v>5605</v>
      </c>
      <c r="J33" s="396">
        <f>METAS!BC34</f>
        <v>1983</v>
      </c>
      <c r="K33" s="396">
        <f>METAS!BD34</f>
        <v>1743</v>
      </c>
      <c r="L33" s="396">
        <f>METAS!BE34</f>
        <v>1439</v>
      </c>
      <c r="M33" s="396">
        <f>METAS!BF34</f>
        <v>1879</v>
      </c>
      <c r="N33" s="396">
        <f>METAS!BG34</f>
        <v>27514</v>
      </c>
      <c r="O33" s="394">
        <f>ROUND((D33/12)*[5]Config!$C$6,0)</f>
        <v>0</v>
      </c>
      <c r="P33" s="394">
        <f>ROUND((E33/12)*Config!$C$6,0)</f>
        <v>0</v>
      </c>
      <c r="Q33" s="394">
        <f>ROUND((F33/12)*Config!$C$6,0)</f>
        <v>11811</v>
      </c>
      <c r="R33" s="394">
        <f>ROUND((G33/12)*Config!$C$6,0)</f>
        <v>1022</v>
      </c>
      <c r="S33" s="394">
        <f>ROUND((H33/12)*Config!$C$6,0)</f>
        <v>2032</v>
      </c>
      <c r="T33" s="394">
        <f>ROUND((I33/12)*Config!$C$6,0)</f>
        <v>5605</v>
      </c>
      <c r="U33" s="394">
        <f>ROUND((J33/12)*Config!$C$6,0)</f>
        <v>1983</v>
      </c>
      <c r="V33" s="394">
        <f>ROUND((K33/12)*Config!$C$6,0)</f>
        <v>1743</v>
      </c>
      <c r="W33" s="394">
        <f>ROUND((L33/12)*Config!$C$6,0)</f>
        <v>1439</v>
      </c>
      <c r="X33" s="394">
        <f>ROUND((M33/12)*Config!$C$6,0)</f>
        <v>1879</v>
      </c>
      <c r="Y33" s="394">
        <f>ROUND((N33/12)*Config!$C$6,0)</f>
        <v>27514</v>
      </c>
      <c r="Z33" s="394">
        <f>ACUMULADO!AV37</f>
        <v>0</v>
      </c>
      <c r="AA33" s="394">
        <f>ACUMULADO!AW37</f>
        <v>0</v>
      </c>
      <c r="AB33" s="394">
        <f>ACUMULADO!AX37</f>
        <v>6889</v>
      </c>
      <c r="AC33" s="394">
        <f>ACUMULADO!AY37</f>
        <v>893</v>
      </c>
      <c r="AD33" s="394">
        <f>ACUMULADO!AZ37</f>
        <v>427</v>
      </c>
      <c r="AE33" s="394">
        <f>ACUMULADO!BA37</f>
        <v>0</v>
      </c>
      <c r="AF33" s="394">
        <f>ACUMULADO!BB37</f>
        <v>81</v>
      </c>
      <c r="AG33" s="394">
        <f>ACUMULADO!BC37</f>
        <v>166</v>
      </c>
      <c r="AH33" s="394">
        <f>ACUMULADO!BD37</f>
        <v>1518</v>
      </c>
      <c r="AI33" s="394">
        <f>ACUMULADO!BE37</f>
        <v>0</v>
      </c>
      <c r="AJ33" s="394">
        <f>ACUMULADO!BF37</f>
        <v>9974</v>
      </c>
      <c r="AK33" s="409">
        <f>+Config!$G$3/100</f>
        <v>0.9</v>
      </c>
      <c r="AL33" s="409">
        <f>+Config!$I$3/100</f>
        <v>1</v>
      </c>
      <c r="AM33" s="395" t="str">
        <f t="shared" si="5"/>
        <v>SM</v>
      </c>
      <c r="AN33" s="395" t="str">
        <f t="shared" si="6"/>
        <v>SM</v>
      </c>
      <c r="AO33" s="395">
        <f t="shared" si="7"/>
        <v>0.58326983320633308</v>
      </c>
      <c r="AP33" s="395">
        <f t="shared" si="8"/>
        <v>0.8737769080234834</v>
      </c>
      <c r="AQ33" s="395">
        <f t="shared" si="9"/>
        <v>0.21013779527559054</v>
      </c>
      <c r="AR33" s="395">
        <f t="shared" si="10"/>
        <v>0</v>
      </c>
      <c r="AS33" s="395">
        <f t="shared" si="11"/>
        <v>4.084720121028744E-2</v>
      </c>
      <c r="AT33" s="395">
        <f t="shared" si="12"/>
        <v>9.5238095238095233E-2</v>
      </c>
      <c r="AU33" s="395">
        <f t="shared" si="13"/>
        <v>1.054899235580264</v>
      </c>
      <c r="AV33" s="395">
        <f t="shared" si="14"/>
        <v>0</v>
      </c>
      <c r="AW33" s="395">
        <f t="shared" si="15"/>
        <v>0.36250636039834266</v>
      </c>
    </row>
    <row r="34" spans="1:49" ht="40.5" customHeight="1" x14ac:dyDescent="0.25">
      <c r="A34" s="128">
        <v>31</v>
      </c>
      <c r="B34" s="144" t="str">
        <f>ACUMULADO!B38</f>
        <v>COMUNIDADES PRIORIZADAS EN EL DISTRITO QUE  ESTAN IMPLEMENTANDO LA VIGILANCIA COMUNITARIA ASOCIADA A ENFERMEDADES METAXÉNICAS Y ZOONOTICAS.</v>
      </c>
      <c r="C34" s="144" t="s">
        <v>145</v>
      </c>
      <c r="D34" s="396">
        <f>METAS!AW35</f>
        <v>0</v>
      </c>
      <c r="E34" s="396">
        <f>METAS!AX35</f>
        <v>0</v>
      </c>
      <c r="F34" s="396">
        <f>METAS!AY35</f>
        <v>55</v>
      </c>
      <c r="G34" s="396">
        <f>METAS!AZ35</f>
        <v>25</v>
      </c>
      <c r="H34" s="396">
        <f>METAS!BA35</f>
        <v>25</v>
      </c>
      <c r="I34" s="396">
        <f>METAS!BB35</f>
        <v>40</v>
      </c>
      <c r="J34" s="396">
        <f>METAS!BC35</f>
        <v>30</v>
      </c>
      <c r="K34" s="396">
        <f>METAS!BD35</f>
        <v>20</v>
      </c>
      <c r="L34" s="396">
        <f>METAS!BE35</f>
        <v>25</v>
      </c>
      <c r="M34" s="396">
        <f>METAS!BF35</f>
        <v>25</v>
      </c>
      <c r="N34" s="396">
        <f>METAS!BG35</f>
        <v>245</v>
      </c>
      <c r="O34" s="394">
        <f>ROUND((D34/12)*[5]Config!$C$6,0)</f>
        <v>0</v>
      </c>
      <c r="P34" s="394">
        <f>ROUND((E34/12)*Config!$C$6,0)</f>
        <v>0</v>
      </c>
      <c r="Q34" s="394">
        <f>ROUND((F34/12)*Config!$C$6,0)</f>
        <v>55</v>
      </c>
      <c r="R34" s="394">
        <f>ROUND((G34/12)*Config!$C$6,0)</f>
        <v>25</v>
      </c>
      <c r="S34" s="394">
        <f>ROUND((H34/12)*Config!$C$6,0)</f>
        <v>25</v>
      </c>
      <c r="T34" s="394">
        <f>ROUND((I34/12)*Config!$C$6,0)</f>
        <v>40</v>
      </c>
      <c r="U34" s="394">
        <f>ROUND((J34/12)*Config!$C$6,0)</f>
        <v>30</v>
      </c>
      <c r="V34" s="394">
        <f>ROUND((K34/12)*Config!$C$6,0)</f>
        <v>20</v>
      </c>
      <c r="W34" s="394">
        <f>ROUND((L34/12)*Config!$C$6,0)</f>
        <v>25</v>
      </c>
      <c r="X34" s="394">
        <f>ROUND((M34/12)*Config!$C$6,0)</f>
        <v>25</v>
      </c>
      <c r="Y34" s="394">
        <f>ROUND((N34/12)*Config!$C$6,0)</f>
        <v>245</v>
      </c>
      <c r="Z34" s="394">
        <f>ACUMULADO!AV38</f>
        <v>0</v>
      </c>
      <c r="AA34" s="394">
        <f>ACUMULADO!AW38</f>
        <v>0</v>
      </c>
      <c r="AB34" s="394">
        <f>ACUMULADO!AX38</f>
        <v>11</v>
      </c>
      <c r="AC34" s="394">
        <f>ACUMULADO!AY38</f>
        <v>0</v>
      </c>
      <c r="AD34" s="394">
        <f>ACUMULADO!AZ38</f>
        <v>0</v>
      </c>
      <c r="AE34" s="394">
        <f>ACUMULADO!BA38</f>
        <v>1</v>
      </c>
      <c r="AF34" s="394">
        <f>ACUMULADO!BB38</f>
        <v>1</v>
      </c>
      <c r="AG34" s="394">
        <f>ACUMULADO!BC38</f>
        <v>0</v>
      </c>
      <c r="AH34" s="394">
        <f>ACUMULADO!BD38</f>
        <v>3</v>
      </c>
      <c r="AI34" s="394">
        <f>ACUMULADO!BE38</f>
        <v>0</v>
      </c>
      <c r="AJ34" s="394">
        <f>ACUMULADO!BF38</f>
        <v>16</v>
      </c>
      <c r="AK34" s="409">
        <f>+Config!$G$3/100</f>
        <v>0.9</v>
      </c>
      <c r="AL34" s="409">
        <f>+Config!$I$3/100</f>
        <v>1</v>
      </c>
      <c r="AM34" s="395" t="str">
        <f t="shared" si="5"/>
        <v>SM</v>
      </c>
      <c r="AN34" s="395" t="str">
        <f t="shared" si="6"/>
        <v>SM</v>
      </c>
      <c r="AO34" s="395">
        <f t="shared" si="7"/>
        <v>0.2</v>
      </c>
      <c r="AP34" s="395">
        <f t="shared" si="8"/>
        <v>0</v>
      </c>
      <c r="AQ34" s="395">
        <f t="shared" si="9"/>
        <v>0</v>
      </c>
      <c r="AR34" s="395">
        <f t="shared" si="10"/>
        <v>2.5000000000000001E-2</v>
      </c>
      <c r="AS34" s="395">
        <f t="shared" si="11"/>
        <v>3.3333333333333333E-2</v>
      </c>
      <c r="AT34" s="395">
        <f t="shared" si="12"/>
        <v>0</v>
      </c>
      <c r="AU34" s="395">
        <f t="shared" si="13"/>
        <v>0.12</v>
      </c>
      <c r="AV34" s="395">
        <f t="shared" si="14"/>
        <v>0</v>
      </c>
      <c r="AW34" s="395">
        <f t="shared" si="15"/>
        <v>6.5306122448979598E-2</v>
      </c>
    </row>
    <row r="35" spans="1:49" ht="40.5" customHeight="1" x14ac:dyDescent="0.25">
      <c r="A35" s="128">
        <v>32</v>
      </c>
      <c r="B35" s="144" t="str">
        <f>ACUMULADO!B39</f>
        <v>MUNICIPIOS QUE IMPLEMENTAN ACCIONES PARA MEJORAR O MITIGAR LAS CONDICIONES QUE GENERAN RIESGO PARA ENFERMAR DE ENFERMEDADES METAXÉNICAS Y ZOONOTICAS</v>
      </c>
      <c r="C35" s="144" t="s">
        <v>145</v>
      </c>
      <c r="D35" s="396">
        <f>METAS!AW36</f>
        <v>0</v>
      </c>
      <c r="E35" s="396">
        <f>METAS!AX36</f>
        <v>0</v>
      </c>
      <c r="F35" s="396">
        <f>METAS!AY36</f>
        <v>1</v>
      </c>
      <c r="G35" s="396">
        <f>METAS!AZ36</f>
        <v>0</v>
      </c>
      <c r="H35" s="396">
        <f>METAS!BA36</f>
        <v>1</v>
      </c>
      <c r="I35" s="396">
        <f>METAS!BB36</f>
        <v>1</v>
      </c>
      <c r="J35" s="396">
        <f>METAS!BC36</f>
        <v>1</v>
      </c>
      <c r="K35" s="396">
        <f>METAS!BD36</f>
        <v>1</v>
      </c>
      <c r="L35" s="396">
        <f>METAS!BE36</f>
        <v>1</v>
      </c>
      <c r="M35" s="396">
        <f>METAS!BF36</f>
        <v>0</v>
      </c>
      <c r="N35" s="396">
        <f>METAS!BG36</f>
        <v>6</v>
      </c>
      <c r="O35" s="394">
        <f>ROUND((D35/12)*[5]Config!$C$6,0)</f>
        <v>0</v>
      </c>
      <c r="P35" s="394">
        <f>ROUND((E35/12)*Config!$C$6,0)</f>
        <v>0</v>
      </c>
      <c r="Q35" s="394">
        <f>ROUND((F35/12)*Config!$C$6,0)</f>
        <v>1</v>
      </c>
      <c r="R35" s="394">
        <f>ROUND((G35/12)*Config!$C$6,0)</f>
        <v>0</v>
      </c>
      <c r="S35" s="394">
        <f>ROUND((H35/12)*Config!$C$6,0)</f>
        <v>1</v>
      </c>
      <c r="T35" s="394">
        <f>ROUND((I35/12)*Config!$C$6,0)</f>
        <v>1</v>
      </c>
      <c r="U35" s="394">
        <f>ROUND((J35/12)*Config!$C$6,0)</f>
        <v>1</v>
      </c>
      <c r="V35" s="394">
        <f>ROUND((K35/12)*Config!$C$6,0)</f>
        <v>1</v>
      </c>
      <c r="W35" s="394">
        <f>ROUND((L35/12)*Config!$C$6,0)</f>
        <v>1</v>
      </c>
      <c r="X35" s="394">
        <f>ROUND((M35/12)*Config!$C$6,0)</f>
        <v>0</v>
      </c>
      <c r="Y35" s="394">
        <f>ROUND((N35/12)*Config!$C$6,0)</f>
        <v>6</v>
      </c>
      <c r="Z35" s="394">
        <f>ACUMULADO!AV39</f>
        <v>0</v>
      </c>
      <c r="AA35" s="394">
        <f>ACUMULADO!AW39</f>
        <v>0</v>
      </c>
      <c r="AB35" s="394">
        <f>ACUMULADO!AX39</f>
        <v>1</v>
      </c>
      <c r="AC35" s="394">
        <f>ACUMULADO!AY39</f>
        <v>0</v>
      </c>
      <c r="AD35" s="394">
        <f>ACUMULADO!AZ39</f>
        <v>0</v>
      </c>
      <c r="AE35" s="394">
        <f>ACUMULADO!BA39</f>
        <v>0</v>
      </c>
      <c r="AF35" s="394">
        <f>ACUMULADO!BB39</f>
        <v>1</v>
      </c>
      <c r="AG35" s="394">
        <f>ACUMULADO!BC39</f>
        <v>0</v>
      </c>
      <c r="AH35" s="394">
        <f>ACUMULADO!BD39</f>
        <v>1</v>
      </c>
      <c r="AI35" s="394">
        <f>ACUMULADO!BE39</f>
        <v>0</v>
      </c>
      <c r="AJ35" s="394">
        <f>ACUMULADO!BF39</f>
        <v>3</v>
      </c>
      <c r="AK35" s="409">
        <f>+Config!$G$3/100</f>
        <v>0.9</v>
      </c>
      <c r="AL35" s="409">
        <f>+Config!$I$3/100</f>
        <v>1</v>
      </c>
      <c r="AM35" s="395" t="str">
        <f t="shared" si="5"/>
        <v>SM</v>
      </c>
      <c r="AN35" s="395" t="str">
        <f t="shared" si="6"/>
        <v>SM</v>
      </c>
      <c r="AO35" s="395">
        <f t="shared" si="7"/>
        <v>1</v>
      </c>
      <c r="AP35" s="395" t="str">
        <f t="shared" si="8"/>
        <v>SM</v>
      </c>
      <c r="AQ35" s="395">
        <f t="shared" si="9"/>
        <v>0</v>
      </c>
      <c r="AR35" s="395">
        <f t="shared" si="10"/>
        <v>0</v>
      </c>
      <c r="AS35" s="395">
        <f t="shared" si="11"/>
        <v>1</v>
      </c>
      <c r="AT35" s="395">
        <f t="shared" si="12"/>
        <v>0</v>
      </c>
      <c r="AU35" s="395">
        <f t="shared" si="13"/>
        <v>1</v>
      </c>
      <c r="AV35" s="395" t="str">
        <f t="shared" si="14"/>
        <v>SM</v>
      </c>
      <c r="AW35" s="395">
        <f t="shared" si="15"/>
        <v>0.5</v>
      </c>
    </row>
    <row r="36" spans="1:49" ht="40.5" customHeight="1" x14ac:dyDescent="0.25">
      <c r="A36" s="128">
        <v>33</v>
      </c>
      <c r="B36" s="144" t="str">
        <f>ACUMULADO!B40</f>
        <v>DOCENTES  CAPACITADOS Y COMPROMETIDOS A DESARROLLAR ACCIONES PARA LA PROMOCION DE PRACTICAS SALUDABLES PARA LA PREVENCIÓN DE LAS ENFERMEDADES METAXENICAS Y ZOONOTICAS</v>
      </c>
      <c r="C36" s="144" t="s">
        <v>145</v>
      </c>
      <c r="D36" s="396">
        <f>METAS!AW37</f>
        <v>0</v>
      </c>
      <c r="E36" s="396">
        <f>METAS!AX37</f>
        <v>0</v>
      </c>
      <c r="F36" s="396">
        <f>METAS!AY37</f>
        <v>62</v>
      </c>
      <c r="G36" s="396">
        <f>METAS!AZ37</f>
        <v>4</v>
      </c>
      <c r="H36" s="396">
        <f>METAS!BA37</f>
        <v>6</v>
      </c>
      <c r="I36" s="396">
        <f>METAS!BB37</f>
        <v>21</v>
      </c>
      <c r="J36" s="396">
        <f>METAS!BC37</f>
        <v>10</v>
      </c>
      <c r="K36" s="396">
        <f>METAS!BD37</f>
        <v>8</v>
      </c>
      <c r="L36" s="396">
        <f>METAS!BE37</f>
        <v>5</v>
      </c>
      <c r="M36" s="396">
        <f>METAS!BF37</f>
        <v>4</v>
      </c>
      <c r="N36" s="396">
        <f>METAS!BG37</f>
        <v>120</v>
      </c>
      <c r="O36" s="394">
        <f>ROUND((D36/12)*[5]Config!$C$6,0)</f>
        <v>0</v>
      </c>
      <c r="P36" s="394">
        <f>ROUND((E36/12)*Config!$C$6,0)</f>
        <v>0</v>
      </c>
      <c r="Q36" s="394">
        <f>ROUND((F36/12)*Config!$C$6,0)</f>
        <v>62</v>
      </c>
      <c r="R36" s="394">
        <f>ROUND((G36/12)*Config!$C$6,0)</f>
        <v>4</v>
      </c>
      <c r="S36" s="394">
        <f>ROUND((H36/12)*Config!$C$6,0)</f>
        <v>6</v>
      </c>
      <c r="T36" s="394">
        <f>ROUND((I36/12)*Config!$C$6,0)</f>
        <v>21</v>
      </c>
      <c r="U36" s="394">
        <f>ROUND((J36/12)*Config!$C$6,0)</f>
        <v>10</v>
      </c>
      <c r="V36" s="394">
        <f>ROUND((K36/12)*Config!$C$6,0)</f>
        <v>8</v>
      </c>
      <c r="W36" s="394">
        <f>ROUND((L36/12)*Config!$C$6,0)</f>
        <v>5</v>
      </c>
      <c r="X36" s="394">
        <f>ROUND((M36/12)*Config!$C$6,0)</f>
        <v>4</v>
      </c>
      <c r="Y36" s="394">
        <f>ROUND((N36/12)*Config!$C$6,0)</f>
        <v>120</v>
      </c>
      <c r="Z36" s="394">
        <f>ACUMULADO!AV40</f>
        <v>0</v>
      </c>
      <c r="AA36" s="394">
        <f>ACUMULADO!AW40</f>
        <v>0</v>
      </c>
      <c r="AB36" s="394">
        <f>ACUMULADO!AX40</f>
        <v>70</v>
      </c>
      <c r="AC36" s="394">
        <f>ACUMULADO!AY40</f>
        <v>30</v>
      </c>
      <c r="AD36" s="394">
        <f>ACUMULADO!AZ40</f>
        <v>34</v>
      </c>
      <c r="AE36" s="394">
        <f>ACUMULADO!BA40</f>
        <v>49</v>
      </c>
      <c r="AF36" s="394">
        <f>ACUMULADO!BB40</f>
        <v>129</v>
      </c>
      <c r="AG36" s="394">
        <f>ACUMULADO!BC40</f>
        <v>9</v>
      </c>
      <c r="AH36" s="394">
        <f>ACUMULADO!BD40</f>
        <v>5</v>
      </c>
      <c r="AI36" s="394">
        <f>ACUMULADO!BE40</f>
        <v>33</v>
      </c>
      <c r="AJ36" s="394">
        <f>ACUMULADO!BF40</f>
        <v>359</v>
      </c>
      <c r="AK36" s="409">
        <f>+Config!$G$3/100</f>
        <v>0.9</v>
      </c>
      <c r="AL36" s="409">
        <f>+Config!$I$3/100</f>
        <v>1</v>
      </c>
      <c r="AM36" s="395" t="str">
        <f t="shared" si="5"/>
        <v>SM</v>
      </c>
      <c r="AN36" s="395" t="str">
        <f t="shared" si="6"/>
        <v>SM</v>
      </c>
      <c r="AO36" s="395">
        <f t="shared" si="7"/>
        <v>1.1290322580645162</v>
      </c>
      <c r="AP36" s="395">
        <f t="shared" si="8"/>
        <v>7.5</v>
      </c>
      <c r="AQ36" s="395">
        <f t="shared" si="9"/>
        <v>5.666666666666667</v>
      </c>
      <c r="AR36" s="395">
        <f t="shared" si="10"/>
        <v>2.3333333333333335</v>
      </c>
      <c r="AS36" s="395">
        <f t="shared" si="11"/>
        <v>12.9</v>
      </c>
      <c r="AT36" s="395">
        <f t="shared" si="12"/>
        <v>1.125</v>
      </c>
      <c r="AU36" s="395">
        <f t="shared" si="13"/>
        <v>1</v>
      </c>
      <c r="AV36" s="395">
        <f t="shared" si="14"/>
        <v>8.25</v>
      </c>
      <c r="AW36" s="395">
        <f t="shared" si="15"/>
        <v>2.9916666666666667</v>
      </c>
    </row>
    <row r="37" spans="1:49" ht="40.5" customHeight="1" x14ac:dyDescent="0.25">
      <c r="A37" s="128">
        <v>34</v>
      </c>
      <c r="B37" s="144" t="str">
        <f>ACUMULADO!B41</f>
        <v>FAMILIAS QUE RECIBEN SESIONES EDUCATIVAS Y DEMOSTRATIVAS EN PRÁCTICAS SALUDABLES FRENTE A LAS ENFERMEDADES NO TRASMISIBLES</v>
      </c>
      <c r="C37" s="144" t="s">
        <v>145</v>
      </c>
      <c r="D37" s="396">
        <f>METAS!AW38</f>
        <v>0</v>
      </c>
      <c r="E37" s="396">
        <f>METAS!AX38</f>
        <v>0</v>
      </c>
      <c r="F37" s="396">
        <f>METAS!AY38</f>
        <v>375</v>
      </c>
      <c r="G37" s="396">
        <f>METAS!AZ38</f>
        <v>225</v>
      </c>
      <c r="H37" s="396">
        <f>METAS!BA38</f>
        <v>175</v>
      </c>
      <c r="I37" s="396">
        <f>METAS!BB38</f>
        <v>384</v>
      </c>
      <c r="J37" s="396">
        <f>METAS!BC38</f>
        <v>300</v>
      </c>
      <c r="K37" s="396">
        <f>METAS!BD38</f>
        <v>150</v>
      </c>
      <c r="L37" s="396">
        <f>METAS!BE38</f>
        <v>175</v>
      </c>
      <c r="M37" s="396">
        <f>METAS!BF38</f>
        <v>175</v>
      </c>
      <c r="N37" s="396">
        <f>METAS!BG38</f>
        <v>1959</v>
      </c>
      <c r="O37" s="394">
        <f>ROUND((D37/12)*[5]Config!$C$6,0)</f>
        <v>0</v>
      </c>
      <c r="P37" s="394">
        <f>ROUND((E37/12)*Config!$C$6,0)</f>
        <v>0</v>
      </c>
      <c r="Q37" s="394">
        <f>ROUND((F37/12)*Config!$C$6,0)</f>
        <v>375</v>
      </c>
      <c r="R37" s="394">
        <f>ROUND((G37/12)*Config!$C$6,0)</f>
        <v>225</v>
      </c>
      <c r="S37" s="394">
        <f>ROUND((H37/12)*Config!$C$6,0)</f>
        <v>175</v>
      </c>
      <c r="T37" s="394">
        <f>ROUND((I37/12)*Config!$C$6,0)</f>
        <v>384</v>
      </c>
      <c r="U37" s="394">
        <f>ROUND((J37/12)*Config!$C$6,0)</f>
        <v>300</v>
      </c>
      <c r="V37" s="394">
        <f>ROUND((K37/12)*Config!$C$6,0)</f>
        <v>150</v>
      </c>
      <c r="W37" s="394">
        <f>ROUND((L37/12)*Config!$C$6,0)</f>
        <v>175</v>
      </c>
      <c r="X37" s="394">
        <f>ROUND((M37/12)*Config!$C$6,0)</f>
        <v>175</v>
      </c>
      <c r="Y37" s="394">
        <f>ROUND((N37/12)*Config!$C$6,0)</f>
        <v>1959</v>
      </c>
      <c r="Z37" s="394">
        <f>ACUMULADO!AV41</f>
        <v>0</v>
      </c>
      <c r="AA37" s="394">
        <f>ACUMULADO!AW41</f>
        <v>0</v>
      </c>
      <c r="AB37" s="394">
        <f>ACUMULADO!AX41</f>
        <v>1507</v>
      </c>
      <c r="AC37" s="394">
        <f>ACUMULADO!AY41</f>
        <v>251</v>
      </c>
      <c r="AD37" s="394">
        <f>ACUMULADO!AZ41</f>
        <v>917</v>
      </c>
      <c r="AE37" s="394">
        <f>ACUMULADO!BA41</f>
        <v>229</v>
      </c>
      <c r="AF37" s="394">
        <f>ACUMULADO!BB41</f>
        <v>26</v>
      </c>
      <c r="AG37" s="394">
        <f>ACUMULADO!BC41</f>
        <v>200</v>
      </c>
      <c r="AH37" s="394">
        <f>ACUMULADO!BD41</f>
        <v>467</v>
      </c>
      <c r="AI37" s="394">
        <f>ACUMULADO!BE41</f>
        <v>10</v>
      </c>
      <c r="AJ37" s="394">
        <f>ACUMULADO!BF41</f>
        <v>3607</v>
      </c>
      <c r="AK37" s="409">
        <f>+Config!$G$3/100</f>
        <v>0.9</v>
      </c>
      <c r="AL37" s="409">
        <f>+Config!$I$3/100</f>
        <v>1</v>
      </c>
      <c r="AM37" s="395" t="str">
        <f t="shared" si="5"/>
        <v>SM</v>
      </c>
      <c r="AN37" s="395" t="str">
        <f t="shared" si="6"/>
        <v>SM</v>
      </c>
      <c r="AO37" s="395">
        <f t="shared" si="7"/>
        <v>4.0186666666666664</v>
      </c>
      <c r="AP37" s="395">
        <f t="shared" si="8"/>
        <v>1.1155555555555556</v>
      </c>
      <c r="AQ37" s="395">
        <f t="shared" si="9"/>
        <v>5.24</v>
      </c>
      <c r="AR37" s="395">
        <f t="shared" si="10"/>
        <v>0.59635416666666663</v>
      </c>
      <c r="AS37" s="395">
        <f t="shared" si="11"/>
        <v>8.666666666666667E-2</v>
      </c>
      <c r="AT37" s="395">
        <f t="shared" si="12"/>
        <v>1.3333333333333333</v>
      </c>
      <c r="AU37" s="395">
        <f t="shared" si="13"/>
        <v>2.6685714285714286</v>
      </c>
      <c r="AV37" s="395">
        <f t="shared" si="14"/>
        <v>5.7142857142857141E-2</v>
      </c>
      <c r="AW37" s="395">
        <f t="shared" si="15"/>
        <v>1.8412455334354263</v>
      </c>
    </row>
    <row r="38" spans="1:49" ht="40.5" customHeight="1" x14ac:dyDescent="0.25">
      <c r="A38" s="128">
        <v>35</v>
      </c>
      <c r="B38" s="144" t="str">
        <f>ACUMULADO!B42</f>
        <v>4398802FUNCIONARIOS MUNICIPALES CAPACITADOS PARA LA GENERACIÓN DE ENTORNOS SALUDABLES FRENTE A LAS ENFERMEDADES NO TRASMISIBLES.</v>
      </c>
      <c r="C38" s="144" t="s">
        <v>145</v>
      </c>
      <c r="D38" s="396">
        <f>METAS!AW39</f>
        <v>0</v>
      </c>
      <c r="E38" s="396">
        <f>METAS!AX39</f>
        <v>0</v>
      </c>
      <c r="F38" s="396">
        <f>METAS!AY39</f>
        <v>10</v>
      </c>
      <c r="G38" s="396">
        <f>METAS!AZ39</f>
        <v>0</v>
      </c>
      <c r="H38" s="396">
        <f>METAS!BA39</f>
        <v>0</v>
      </c>
      <c r="I38" s="396">
        <f>METAS!BB39</f>
        <v>10</v>
      </c>
      <c r="J38" s="396">
        <f>METAS!BC39</f>
        <v>10</v>
      </c>
      <c r="K38" s="396">
        <f>METAS!BD39</f>
        <v>2</v>
      </c>
      <c r="L38" s="396">
        <f>METAS!BE39</f>
        <v>2</v>
      </c>
      <c r="M38" s="396">
        <f>METAS!BF39</f>
        <v>0</v>
      </c>
      <c r="N38" s="396">
        <f>METAS!BG39</f>
        <v>34</v>
      </c>
      <c r="O38" s="394">
        <f>ROUND((D38/12)*[5]Config!$C$6,0)</f>
        <v>0</v>
      </c>
      <c r="P38" s="394">
        <f>ROUND((E38/12)*Config!$C$6,0)</f>
        <v>0</v>
      </c>
      <c r="Q38" s="394">
        <f>ROUND((F38/12)*Config!$C$6,0)</f>
        <v>10</v>
      </c>
      <c r="R38" s="394">
        <f>ROUND((G38/12)*Config!$C$6,0)</f>
        <v>0</v>
      </c>
      <c r="S38" s="394">
        <f>ROUND((H38/12)*Config!$C$6,0)</f>
        <v>0</v>
      </c>
      <c r="T38" s="394">
        <f>ROUND((I38/12)*Config!$C$6,0)</f>
        <v>10</v>
      </c>
      <c r="U38" s="394">
        <f>ROUND((J38/12)*Config!$C$6,0)</f>
        <v>10</v>
      </c>
      <c r="V38" s="394">
        <f>ROUND((K38/12)*Config!$C$6,0)</f>
        <v>2</v>
      </c>
      <c r="W38" s="394">
        <f>ROUND((L38/12)*Config!$C$6,0)</f>
        <v>2</v>
      </c>
      <c r="X38" s="394">
        <f>ROUND((M38/12)*Config!$C$6,0)</f>
        <v>0</v>
      </c>
      <c r="Y38" s="394">
        <f>ROUND((N38/12)*Config!$C$6,0)</f>
        <v>34</v>
      </c>
      <c r="Z38" s="394">
        <f>ACUMULADO!AV42</f>
        <v>0</v>
      </c>
      <c r="AA38" s="394">
        <f>ACUMULADO!AW42</f>
        <v>0</v>
      </c>
      <c r="AB38" s="394">
        <f>ACUMULADO!AX42</f>
        <v>10</v>
      </c>
      <c r="AC38" s="394">
        <f>ACUMULADO!AY42</f>
        <v>0</v>
      </c>
      <c r="AD38" s="394">
        <f>ACUMULADO!AZ42</f>
        <v>0</v>
      </c>
      <c r="AE38" s="394">
        <f>ACUMULADO!BA42</f>
        <v>0</v>
      </c>
      <c r="AF38" s="394">
        <f>ACUMULADO!BB42</f>
        <v>13</v>
      </c>
      <c r="AG38" s="394">
        <f>ACUMULADO!BC42</f>
        <v>0</v>
      </c>
      <c r="AH38" s="394">
        <f>ACUMULADO!BD42</f>
        <v>2</v>
      </c>
      <c r="AI38" s="394">
        <f>ACUMULADO!BE42</f>
        <v>0</v>
      </c>
      <c r="AJ38" s="394">
        <f>ACUMULADO!BF42</f>
        <v>25</v>
      </c>
      <c r="AK38" s="409">
        <f>+Config!$G$3/100</f>
        <v>0.9</v>
      </c>
      <c r="AL38" s="409">
        <f>+Config!$I$3/100</f>
        <v>1</v>
      </c>
      <c r="AM38" s="395" t="str">
        <f t="shared" si="5"/>
        <v>SM</v>
      </c>
      <c r="AN38" s="395" t="str">
        <f t="shared" si="6"/>
        <v>SM</v>
      </c>
      <c r="AO38" s="395">
        <f t="shared" si="7"/>
        <v>1</v>
      </c>
      <c r="AP38" s="395" t="str">
        <f t="shared" si="8"/>
        <v>SM</v>
      </c>
      <c r="AQ38" s="395" t="str">
        <f t="shared" si="9"/>
        <v>SM</v>
      </c>
      <c r="AR38" s="395">
        <f t="shared" si="10"/>
        <v>0</v>
      </c>
      <c r="AS38" s="395">
        <f t="shared" si="11"/>
        <v>1.3</v>
      </c>
      <c r="AT38" s="395">
        <f t="shared" si="12"/>
        <v>0</v>
      </c>
      <c r="AU38" s="395">
        <f t="shared" si="13"/>
        <v>1</v>
      </c>
      <c r="AV38" s="395" t="str">
        <f t="shared" si="14"/>
        <v>SM</v>
      </c>
      <c r="AW38" s="395">
        <f t="shared" si="15"/>
        <v>0.73529411764705888</v>
      </c>
    </row>
    <row r="39" spans="1:49" ht="40.5" customHeight="1" x14ac:dyDescent="0.25">
      <c r="A39" s="128">
        <v>36</v>
      </c>
      <c r="B39" s="144" t="str">
        <f>ACUMULADO!B43</f>
        <v>DOCENTES COMPROMETIDOS QUE DESARROLLAN ACCIONES PARA LA PROMOCIÓN DE LA ALIMENTACIÓN SALUDABLE, ACTIVIDAD FISICA, SALUD OCULAR Y SALUD BUCAL</v>
      </c>
      <c r="C39" s="144" t="s">
        <v>145</v>
      </c>
      <c r="D39" s="396">
        <f>METAS!AW40</f>
        <v>0</v>
      </c>
      <c r="E39" s="396">
        <f>METAS!AX40</f>
        <v>0</v>
      </c>
      <c r="F39" s="396">
        <f>METAS!AY40</f>
        <v>54</v>
      </c>
      <c r="G39" s="396">
        <f>METAS!AZ40</f>
        <v>42</v>
      </c>
      <c r="H39" s="396">
        <f>METAS!BA40</f>
        <v>26</v>
      </c>
      <c r="I39" s="396">
        <f>METAS!BB40</f>
        <v>186</v>
      </c>
      <c r="J39" s="396">
        <f>METAS!BC40</f>
        <v>174</v>
      </c>
      <c r="K39" s="396">
        <f>METAS!BD40</f>
        <v>24</v>
      </c>
      <c r="L39" s="396">
        <f>METAS!BE40</f>
        <v>26</v>
      </c>
      <c r="M39" s="396">
        <f>METAS!BF40</f>
        <v>26</v>
      </c>
      <c r="N39" s="396">
        <f>METAS!BG40</f>
        <v>558</v>
      </c>
      <c r="O39" s="394">
        <f>ROUND((D39/12)*[5]Config!$C$6,0)</f>
        <v>0</v>
      </c>
      <c r="P39" s="394">
        <f>ROUND((E39/12)*Config!$C$6,0)</f>
        <v>0</v>
      </c>
      <c r="Q39" s="394">
        <f>ROUND((F39/12)*Config!$C$6,0)</f>
        <v>54</v>
      </c>
      <c r="R39" s="394">
        <f>ROUND((G39/12)*Config!$C$6,0)</f>
        <v>42</v>
      </c>
      <c r="S39" s="394">
        <f>ROUND((H39/12)*Config!$C$6,0)</f>
        <v>26</v>
      </c>
      <c r="T39" s="394">
        <f>ROUND((I39/12)*Config!$C$6,0)</f>
        <v>186</v>
      </c>
      <c r="U39" s="394">
        <f>ROUND((J39/12)*Config!$C$6,0)</f>
        <v>174</v>
      </c>
      <c r="V39" s="394">
        <f>ROUND((K39/12)*Config!$C$6,0)</f>
        <v>24</v>
      </c>
      <c r="W39" s="394">
        <f>ROUND((L39/12)*Config!$C$6,0)</f>
        <v>26</v>
      </c>
      <c r="X39" s="394">
        <f>ROUND((M39/12)*Config!$C$6,0)</f>
        <v>26</v>
      </c>
      <c r="Y39" s="394">
        <f>ROUND((N39/12)*Config!$C$6,0)</f>
        <v>558</v>
      </c>
      <c r="Z39" s="394">
        <f>ACUMULADO!AV43</f>
        <v>0</v>
      </c>
      <c r="AA39" s="394">
        <f>ACUMULADO!AW43</f>
        <v>0</v>
      </c>
      <c r="AB39" s="394">
        <f>ACUMULADO!AX43</f>
        <v>23</v>
      </c>
      <c r="AC39" s="394">
        <f>ACUMULADO!AY43</f>
        <v>48</v>
      </c>
      <c r="AD39" s="394">
        <f>ACUMULADO!AZ43</f>
        <v>16</v>
      </c>
      <c r="AE39" s="394">
        <f>ACUMULADO!BA43</f>
        <v>107</v>
      </c>
      <c r="AF39" s="394">
        <f>ACUMULADO!BB43</f>
        <v>0</v>
      </c>
      <c r="AG39" s="394">
        <f>ACUMULADO!BC43</f>
        <v>0</v>
      </c>
      <c r="AH39" s="394">
        <f>ACUMULADO!BD43</f>
        <v>16</v>
      </c>
      <c r="AI39" s="394">
        <f>ACUMULADO!BE43</f>
        <v>0</v>
      </c>
      <c r="AJ39" s="394">
        <f>ACUMULADO!BF43</f>
        <v>210</v>
      </c>
      <c r="AK39" s="409">
        <f>+Config!$G$3/100</f>
        <v>0.9</v>
      </c>
      <c r="AL39" s="409">
        <f>+Config!$I$3/100</f>
        <v>1</v>
      </c>
      <c r="AM39" s="395" t="str">
        <f t="shared" si="5"/>
        <v>SM</v>
      </c>
      <c r="AN39" s="395" t="str">
        <f t="shared" si="6"/>
        <v>SM</v>
      </c>
      <c r="AO39" s="395">
        <f t="shared" si="7"/>
        <v>0.42592592592592593</v>
      </c>
      <c r="AP39" s="395">
        <f t="shared" si="8"/>
        <v>1.1428571428571428</v>
      </c>
      <c r="AQ39" s="395">
        <f t="shared" si="9"/>
        <v>0.61538461538461542</v>
      </c>
      <c r="AR39" s="395">
        <f t="shared" si="10"/>
        <v>0.57526881720430112</v>
      </c>
      <c r="AS39" s="395">
        <f t="shared" si="11"/>
        <v>0</v>
      </c>
      <c r="AT39" s="395">
        <f t="shared" si="12"/>
        <v>0</v>
      </c>
      <c r="AU39" s="395">
        <f t="shared" si="13"/>
        <v>0.61538461538461542</v>
      </c>
      <c r="AV39" s="395">
        <f t="shared" si="14"/>
        <v>0</v>
      </c>
      <c r="AW39" s="395">
        <f t="shared" si="15"/>
        <v>0.37634408602150538</v>
      </c>
    </row>
    <row r="40" spans="1:49" ht="40.5" customHeight="1" x14ac:dyDescent="0.25">
      <c r="A40" s="128">
        <v>37</v>
      </c>
      <c r="B40" s="144" t="str">
        <f>ACUMULADO!B44</f>
        <v>LIDERES COMUNITARIOS CAPACITADOS REALIZAN VIGILANCIA CIUDADANA PARA LA REDUCCIÓN DE LA CONTAMINACIÓN POR METALES PESADOS, SUSTANCIAS QUÍMICAS E HIDROCARBUROS</v>
      </c>
      <c r="C40" s="144" t="s">
        <v>145</v>
      </c>
      <c r="D40" s="396">
        <f>METAS!AW41</f>
        <v>0</v>
      </c>
      <c r="E40" s="396">
        <f>METAS!AX41</f>
        <v>0</v>
      </c>
      <c r="F40" s="396">
        <f>METAS!AY41</f>
        <v>170</v>
      </c>
      <c r="G40" s="396">
        <f>METAS!AZ41</f>
        <v>110</v>
      </c>
      <c r="H40" s="396">
        <f>METAS!BA41</f>
        <v>80</v>
      </c>
      <c r="I40" s="396">
        <f>METAS!BB41</f>
        <v>180</v>
      </c>
      <c r="J40" s="396">
        <f>METAS!BC41</f>
        <v>145</v>
      </c>
      <c r="K40" s="396">
        <f>METAS!BD41</f>
        <v>70</v>
      </c>
      <c r="L40" s="396">
        <f>METAS!BE41</f>
        <v>80</v>
      </c>
      <c r="M40" s="396">
        <f>METAS!BF41</f>
        <v>80</v>
      </c>
      <c r="N40" s="396">
        <f>METAS!BG41</f>
        <v>915</v>
      </c>
      <c r="O40" s="394">
        <f>ROUND((D40/12)*[5]Config!$C$6,0)</f>
        <v>0</v>
      </c>
      <c r="P40" s="394">
        <f>ROUND((E40/12)*Config!$C$6,0)</f>
        <v>0</v>
      </c>
      <c r="Q40" s="394">
        <f>ROUND((F40/12)*Config!$C$6,0)</f>
        <v>170</v>
      </c>
      <c r="R40" s="394">
        <f>ROUND((G40/12)*Config!$C$6,0)</f>
        <v>110</v>
      </c>
      <c r="S40" s="394">
        <f>ROUND((H40/12)*Config!$C$6,0)</f>
        <v>80</v>
      </c>
      <c r="T40" s="394">
        <f>ROUND((I40/12)*Config!$C$6,0)</f>
        <v>180</v>
      </c>
      <c r="U40" s="394">
        <f>ROUND((J40/12)*Config!$C$6,0)</f>
        <v>145</v>
      </c>
      <c r="V40" s="394">
        <f>ROUND((K40/12)*Config!$C$6,0)</f>
        <v>70</v>
      </c>
      <c r="W40" s="394">
        <f>ROUND((L40/12)*Config!$C$6,0)</f>
        <v>80</v>
      </c>
      <c r="X40" s="394">
        <f>ROUND((M40/12)*Config!$C$6,0)</f>
        <v>80</v>
      </c>
      <c r="Y40" s="394">
        <f>ROUND((N40/12)*Config!$C$6,0)</f>
        <v>915</v>
      </c>
      <c r="Z40" s="394">
        <f>ACUMULADO!AV44</f>
        <v>0</v>
      </c>
      <c r="AA40" s="394">
        <f>ACUMULADO!AW44</f>
        <v>0</v>
      </c>
      <c r="AB40" s="394">
        <f>ACUMULADO!AX44</f>
        <v>150</v>
      </c>
      <c r="AC40" s="394">
        <f>ACUMULADO!AY44</f>
        <v>0</v>
      </c>
      <c r="AD40" s="394">
        <f>ACUMULADO!AZ44</f>
        <v>0</v>
      </c>
      <c r="AE40" s="394">
        <f>ACUMULADO!BA44</f>
        <v>0</v>
      </c>
      <c r="AF40" s="394">
        <f>ACUMULADO!BB44</f>
        <v>1</v>
      </c>
      <c r="AG40" s="394">
        <f>ACUMULADO!BC44</f>
        <v>0</v>
      </c>
      <c r="AH40" s="394">
        <f>ACUMULADO!BD44</f>
        <v>80</v>
      </c>
      <c r="AI40" s="394">
        <f>ACUMULADO!BE44</f>
        <v>0</v>
      </c>
      <c r="AJ40" s="394">
        <f>ACUMULADO!BF44</f>
        <v>231</v>
      </c>
      <c r="AK40" s="409">
        <f>+Config!$G$3/100</f>
        <v>0.9</v>
      </c>
      <c r="AL40" s="409">
        <f>+Config!$I$3/100</f>
        <v>1</v>
      </c>
      <c r="AM40" s="395" t="str">
        <f t="shared" si="5"/>
        <v>SM</v>
      </c>
      <c r="AN40" s="395" t="str">
        <f t="shared" si="6"/>
        <v>SM</v>
      </c>
      <c r="AO40" s="395">
        <f t="shared" si="7"/>
        <v>0.88235294117647056</v>
      </c>
      <c r="AP40" s="395">
        <f t="shared" si="8"/>
        <v>0</v>
      </c>
      <c r="AQ40" s="395">
        <f t="shared" si="9"/>
        <v>0</v>
      </c>
      <c r="AR40" s="395">
        <f t="shared" si="10"/>
        <v>0</v>
      </c>
      <c r="AS40" s="395">
        <f t="shared" si="11"/>
        <v>6.8965517241379309E-3</v>
      </c>
      <c r="AT40" s="395">
        <f t="shared" si="12"/>
        <v>0</v>
      </c>
      <c r="AU40" s="395">
        <f t="shared" si="13"/>
        <v>1</v>
      </c>
      <c r="AV40" s="395">
        <f t="shared" si="14"/>
        <v>0</v>
      </c>
      <c r="AW40" s="395">
        <f t="shared" si="15"/>
        <v>0.25245901639344265</v>
      </c>
    </row>
    <row r="41" spans="1:49" ht="40.5" customHeight="1" x14ac:dyDescent="0.25">
      <c r="A41" s="128">
        <v>38</v>
      </c>
      <c r="B41" s="144" t="str">
        <f>ACUMULADO!B45</f>
        <v>FUNCIONARIOS MUNICIPALES SENSIBILIZADOS PARA LA PROMOCIÓN DE PRACTICAS Y ENTORNOS SALUDABLES PARA LA PREVENCIÓN DEL CÁNCER</v>
      </c>
      <c r="C41" s="144" t="s">
        <v>145</v>
      </c>
      <c r="D41" s="396">
        <f>METAS!AW42</f>
        <v>0</v>
      </c>
      <c r="E41" s="396">
        <f>METAS!AX42</f>
        <v>0</v>
      </c>
      <c r="F41" s="396">
        <f>METAS!AY42</f>
        <v>10</v>
      </c>
      <c r="G41" s="396">
        <f>METAS!AZ42</f>
        <v>0</v>
      </c>
      <c r="H41" s="396">
        <f>METAS!BA42</f>
        <v>0</v>
      </c>
      <c r="I41" s="396">
        <f>METAS!BB42</f>
        <v>10</v>
      </c>
      <c r="J41" s="396">
        <f>METAS!BC42</f>
        <v>2</v>
      </c>
      <c r="K41" s="396">
        <f>METAS!BD42</f>
        <v>2</v>
      </c>
      <c r="L41" s="396">
        <f>METAS!BE42</f>
        <v>2</v>
      </c>
      <c r="M41" s="396">
        <f>METAS!BF42</f>
        <v>0</v>
      </c>
      <c r="N41" s="396">
        <f>METAS!BG42</f>
        <v>26</v>
      </c>
      <c r="O41" s="394">
        <f>ROUND((D41/12)*[5]Config!$C$6,0)</f>
        <v>0</v>
      </c>
      <c r="P41" s="394">
        <f>ROUND((E41/12)*Config!$C$6,0)</f>
        <v>0</v>
      </c>
      <c r="Q41" s="394">
        <f>ROUND((F41/12)*Config!$C$6,0)</f>
        <v>10</v>
      </c>
      <c r="R41" s="394">
        <f>ROUND((G41/12)*Config!$C$6,0)</f>
        <v>0</v>
      </c>
      <c r="S41" s="394">
        <f>ROUND((H41/12)*Config!$C$6,0)</f>
        <v>0</v>
      </c>
      <c r="T41" s="394">
        <f>ROUND((I41/12)*Config!$C$6,0)</f>
        <v>10</v>
      </c>
      <c r="U41" s="394">
        <f>ROUND((J41/12)*Config!$C$6,0)</f>
        <v>2</v>
      </c>
      <c r="V41" s="394">
        <f>ROUND((K41/12)*Config!$C$6,0)</f>
        <v>2</v>
      </c>
      <c r="W41" s="394">
        <f>ROUND((L41/12)*Config!$C$6,0)</f>
        <v>2</v>
      </c>
      <c r="X41" s="394">
        <f>ROUND((M41/12)*Config!$C$6,0)</f>
        <v>0</v>
      </c>
      <c r="Y41" s="394">
        <f>ROUND((N41/12)*Config!$C$6,0)</f>
        <v>26</v>
      </c>
      <c r="Z41" s="394">
        <f>ACUMULADO!AV45</f>
        <v>0</v>
      </c>
      <c r="AA41" s="394">
        <f>ACUMULADO!AW45</f>
        <v>0</v>
      </c>
      <c r="AB41" s="394">
        <f>ACUMULADO!AX45</f>
        <v>10</v>
      </c>
      <c r="AC41" s="394">
        <f>ACUMULADO!AY45</f>
        <v>0</v>
      </c>
      <c r="AD41" s="394">
        <f>ACUMULADO!AZ45</f>
        <v>27</v>
      </c>
      <c r="AE41" s="394">
        <f>ACUMULADO!BA45</f>
        <v>0</v>
      </c>
      <c r="AF41" s="394">
        <f>ACUMULADO!BB45</f>
        <v>20</v>
      </c>
      <c r="AG41" s="394">
        <f>ACUMULADO!BC45</f>
        <v>4</v>
      </c>
      <c r="AH41" s="394">
        <f>ACUMULADO!BD45</f>
        <v>2</v>
      </c>
      <c r="AI41" s="394">
        <f>ACUMULADO!BE45</f>
        <v>0</v>
      </c>
      <c r="AJ41" s="394">
        <f>ACUMULADO!BF45</f>
        <v>63</v>
      </c>
      <c r="AK41" s="409">
        <f>+Config!$G$3/100</f>
        <v>0.9</v>
      </c>
      <c r="AL41" s="409">
        <f>+Config!$I$3/100</f>
        <v>1</v>
      </c>
      <c r="AM41" s="395" t="str">
        <f t="shared" si="5"/>
        <v>SM</v>
      </c>
      <c r="AN41" s="395" t="str">
        <f t="shared" si="6"/>
        <v>SM</v>
      </c>
      <c r="AO41" s="395">
        <f t="shared" si="7"/>
        <v>1</v>
      </c>
      <c r="AP41" s="395" t="str">
        <f t="shared" si="8"/>
        <v>SM</v>
      </c>
      <c r="AQ41" s="395" t="str">
        <f t="shared" si="9"/>
        <v>SM</v>
      </c>
      <c r="AR41" s="395">
        <f t="shared" si="10"/>
        <v>0</v>
      </c>
      <c r="AS41" s="395">
        <f t="shared" si="11"/>
        <v>10</v>
      </c>
      <c r="AT41" s="395">
        <f t="shared" si="12"/>
        <v>2</v>
      </c>
      <c r="AU41" s="395">
        <f t="shared" si="13"/>
        <v>1</v>
      </c>
      <c r="AV41" s="395" t="str">
        <f t="shared" si="14"/>
        <v>SM</v>
      </c>
      <c r="AW41" s="395">
        <f t="shared" si="15"/>
        <v>2.4230769230769229</v>
      </c>
    </row>
    <row r="42" spans="1:49" ht="40.5" customHeight="1" x14ac:dyDescent="0.25">
      <c r="A42" s="128">
        <v>39</v>
      </c>
      <c r="B42" s="144" t="str">
        <f>ACUMULADO!B46</f>
        <v xml:space="preserve">DOCENTES  CAPACITADOS PARA LA PROMOCIÓN DE PRACTICAS Y ENTORNOS SALUDABLES PARA LA PREVENCIÓN DEL CÁNCER . </v>
      </c>
      <c r="C42" s="144" t="s">
        <v>145</v>
      </c>
      <c r="D42" s="396">
        <f>METAS!AW43</f>
        <v>0</v>
      </c>
      <c r="E42" s="396">
        <f>METAS!AX43</f>
        <v>0</v>
      </c>
      <c r="F42" s="396">
        <f>METAS!AY43</f>
        <v>89</v>
      </c>
      <c r="G42" s="396">
        <f>METAS!AZ43</f>
        <v>7</v>
      </c>
      <c r="H42" s="396">
        <f>METAS!BA43</f>
        <v>13</v>
      </c>
      <c r="I42" s="396">
        <f>METAS!BB43</f>
        <v>41</v>
      </c>
      <c r="J42" s="396">
        <f>METAS!BC43</f>
        <v>20</v>
      </c>
      <c r="K42" s="396">
        <f>METAS!BD43</f>
        <v>15</v>
      </c>
      <c r="L42" s="396">
        <f>METAS!BE43</f>
        <v>10</v>
      </c>
      <c r="M42" s="396">
        <f>METAS!BF43</f>
        <v>10</v>
      </c>
      <c r="N42" s="396">
        <f>METAS!BG43</f>
        <v>205</v>
      </c>
      <c r="O42" s="394">
        <f>ROUND((D42/12)*[5]Config!$C$6,0)</f>
        <v>0</v>
      </c>
      <c r="P42" s="394">
        <f>ROUND((E42/12)*Config!$C$6,0)</f>
        <v>0</v>
      </c>
      <c r="Q42" s="394">
        <f>ROUND((F42/12)*Config!$C$6,0)</f>
        <v>89</v>
      </c>
      <c r="R42" s="394">
        <f>ROUND((G42/12)*Config!$C$6,0)</f>
        <v>7</v>
      </c>
      <c r="S42" s="394">
        <f>ROUND((H42/12)*Config!$C$6,0)</f>
        <v>13</v>
      </c>
      <c r="T42" s="394">
        <f>ROUND((I42/12)*Config!$C$6,0)</f>
        <v>41</v>
      </c>
      <c r="U42" s="394">
        <f>ROUND((J42/12)*Config!$C$6,0)</f>
        <v>20</v>
      </c>
      <c r="V42" s="394">
        <f>ROUND((K42/12)*Config!$C$6,0)</f>
        <v>15</v>
      </c>
      <c r="W42" s="394">
        <f>ROUND((L42/12)*Config!$C$6,0)</f>
        <v>10</v>
      </c>
      <c r="X42" s="394">
        <f>ROUND((M42/12)*Config!$C$6,0)</f>
        <v>10</v>
      </c>
      <c r="Y42" s="394">
        <f>ROUND((N42/12)*Config!$C$6,0)</f>
        <v>205</v>
      </c>
      <c r="Z42" s="394">
        <f>ACUMULADO!AV46</f>
        <v>0</v>
      </c>
      <c r="AA42" s="394">
        <f>ACUMULADO!AW46</f>
        <v>0</v>
      </c>
      <c r="AB42" s="394">
        <f>ACUMULADO!AX46</f>
        <v>111</v>
      </c>
      <c r="AC42" s="394">
        <f>ACUMULADO!AY46</f>
        <v>15</v>
      </c>
      <c r="AD42" s="394">
        <f>ACUMULADO!AZ46</f>
        <v>7</v>
      </c>
      <c r="AE42" s="394">
        <f>ACUMULADO!BA46</f>
        <v>48</v>
      </c>
      <c r="AF42" s="394">
        <f>ACUMULADO!BB46</f>
        <v>23</v>
      </c>
      <c r="AG42" s="394">
        <f>ACUMULADO!BC46</f>
        <v>25</v>
      </c>
      <c r="AH42" s="394">
        <f>ACUMULADO!BD46</f>
        <v>11</v>
      </c>
      <c r="AI42" s="394">
        <f>ACUMULADO!BE46</f>
        <v>0</v>
      </c>
      <c r="AJ42" s="394">
        <f>ACUMULADO!BF46</f>
        <v>240</v>
      </c>
      <c r="AK42" s="409">
        <f>+Config!$G$3/100</f>
        <v>0.9</v>
      </c>
      <c r="AL42" s="409">
        <f>+Config!$I$3/100</f>
        <v>1</v>
      </c>
      <c r="AM42" s="395" t="str">
        <f t="shared" si="5"/>
        <v>SM</v>
      </c>
      <c r="AN42" s="395" t="str">
        <f t="shared" si="6"/>
        <v>SM</v>
      </c>
      <c r="AO42" s="395">
        <f t="shared" si="7"/>
        <v>1.247191011235955</v>
      </c>
      <c r="AP42" s="395">
        <f t="shared" si="8"/>
        <v>2.1428571428571428</v>
      </c>
      <c r="AQ42" s="395">
        <f t="shared" si="9"/>
        <v>0.53846153846153844</v>
      </c>
      <c r="AR42" s="395">
        <f t="shared" si="10"/>
        <v>1.1707317073170731</v>
      </c>
      <c r="AS42" s="395">
        <f t="shared" si="11"/>
        <v>1.1499999999999999</v>
      </c>
      <c r="AT42" s="395">
        <f t="shared" si="12"/>
        <v>1.6666666666666667</v>
      </c>
      <c r="AU42" s="395">
        <f t="shared" si="13"/>
        <v>1.1000000000000001</v>
      </c>
      <c r="AV42" s="395">
        <f t="shared" si="14"/>
        <v>0</v>
      </c>
      <c r="AW42" s="395">
        <f t="shared" si="15"/>
        <v>1.1707317073170731</v>
      </c>
    </row>
    <row r="43" spans="1:49" ht="40.5" customHeight="1" x14ac:dyDescent="0.25">
      <c r="A43" s="128">
        <v>40</v>
      </c>
      <c r="B43" s="144" t="str">
        <f>ACUMULADO!B47</f>
        <v>FAMILIAS SENSIBILIZADAS PARA LA PROMOCIÓN DE PRÁCTICAS Y ENTORNOS SALUDABLES PARA LA PREVENCIÓN DEL CÁNCER</v>
      </c>
      <c r="C43" s="144" t="s">
        <v>145</v>
      </c>
      <c r="D43" s="396">
        <f>METAS!AW44</f>
        <v>0</v>
      </c>
      <c r="E43" s="396">
        <f>METAS!AX44</f>
        <v>0</v>
      </c>
      <c r="F43" s="396">
        <f>METAS!AY44</f>
        <v>3709</v>
      </c>
      <c r="G43" s="396">
        <f>METAS!AZ44</f>
        <v>246</v>
      </c>
      <c r="H43" s="396">
        <f>METAS!BA44</f>
        <v>408</v>
      </c>
      <c r="I43" s="396">
        <f>METAS!BB44</f>
        <v>1701</v>
      </c>
      <c r="J43" s="396">
        <f>METAS!BC44</f>
        <v>886</v>
      </c>
      <c r="K43" s="396">
        <f>METAS!BD44</f>
        <v>667</v>
      </c>
      <c r="L43" s="396">
        <f>METAS!BE44</f>
        <v>167</v>
      </c>
      <c r="M43" s="396">
        <f>METAS!BF44</f>
        <v>320</v>
      </c>
      <c r="N43" s="396">
        <f>METAS!BG44</f>
        <v>8104</v>
      </c>
      <c r="O43" s="394">
        <f>ROUND((D43/12)*[5]Config!$C$6,0)</f>
        <v>0</v>
      </c>
      <c r="P43" s="394">
        <f>ROUND((E43/12)*Config!$C$6,0)</f>
        <v>0</v>
      </c>
      <c r="Q43" s="394">
        <f>ROUND((F43/12)*Config!$C$6,0)</f>
        <v>3709</v>
      </c>
      <c r="R43" s="394">
        <f>ROUND((G43/12)*Config!$C$6,0)</f>
        <v>246</v>
      </c>
      <c r="S43" s="394">
        <f>ROUND((H43/12)*Config!$C$6,0)</f>
        <v>408</v>
      </c>
      <c r="T43" s="394">
        <f>ROUND((I43/12)*Config!$C$6,0)</f>
        <v>1701</v>
      </c>
      <c r="U43" s="394">
        <f>ROUND((J43/12)*Config!$C$6,0)</f>
        <v>886</v>
      </c>
      <c r="V43" s="394">
        <f>ROUND((K43/12)*Config!$C$6,0)</f>
        <v>667</v>
      </c>
      <c r="W43" s="394">
        <f>ROUND((L43/12)*Config!$C$6,0)</f>
        <v>167</v>
      </c>
      <c r="X43" s="394">
        <f>ROUND((M43/12)*Config!$C$6,0)</f>
        <v>320</v>
      </c>
      <c r="Y43" s="394">
        <f>ROUND((N43/12)*Config!$C$6,0)</f>
        <v>8104</v>
      </c>
      <c r="Z43" s="394">
        <f>ACUMULADO!AV47</f>
        <v>0</v>
      </c>
      <c r="AA43" s="394">
        <f>ACUMULADO!AW47</f>
        <v>0</v>
      </c>
      <c r="AB43" s="394">
        <f>ACUMULADO!AX47</f>
        <v>3431</v>
      </c>
      <c r="AC43" s="394">
        <f>ACUMULADO!AY47</f>
        <v>261</v>
      </c>
      <c r="AD43" s="394">
        <f>ACUMULADO!AZ47</f>
        <v>344</v>
      </c>
      <c r="AE43" s="394">
        <f>ACUMULADO!BA47</f>
        <v>124</v>
      </c>
      <c r="AF43" s="394">
        <f>ACUMULADO!BB47</f>
        <v>166</v>
      </c>
      <c r="AG43" s="394">
        <f>ACUMULADO!BC47</f>
        <v>555</v>
      </c>
      <c r="AH43" s="394">
        <f>ACUMULADO!BD47</f>
        <v>172</v>
      </c>
      <c r="AI43" s="394">
        <f>ACUMULADO!BE47</f>
        <v>50</v>
      </c>
      <c r="AJ43" s="394">
        <f>ACUMULADO!BF47</f>
        <v>5103</v>
      </c>
      <c r="AK43" s="409">
        <f>+Config!$G$3/100</f>
        <v>0.9</v>
      </c>
      <c r="AL43" s="409">
        <f>+Config!$I$3/100</f>
        <v>1</v>
      </c>
      <c r="AM43" s="395" t="str">
        <f t="shared" si="5"/>
        <v>SM</v>
      </c>
      <c r="AN43" s="395" t="str">
        <f t="shared" si="6"/>
        <v>SM</v>
      </c>
      <c r="AO43" s="395">
        <f t="shared" si="7"/>
        <v>0.92504718252898355</v>
      </c>
      <c r="AP43" s="395">
        <f t="shared" si="8"/>
        <v>1.0609756097560976</v>
      </c>
      <c r="AQ43" s="395">
        <f t="shared" si="9"/>
        <v>0.84313725490196079</v>
      </c>
      <c r="AR43" s="395">
        <f t="shared" si="10"/>
        <v>7.2898295120517348E-2</v>
      </c>
      <c r="AS43" s="395">
        <f t="shared" si="11"/>
        <v>0.18735891647855529</v>
      </c>
      <c r="AT43" s="395">
        <f t="shared" si="12"/>
        <v>0.83208395802098956</v>
      </c>
      <c r="AU43" s="395">
        <f t="shared" si="13"/>
        <v>1.0299401197604789</v>
      </c>
      <c r="AV43" s="395">
        <f t="shared" si="14"/>
        <v>0.15625</v>
      </c>
      <c r="AW43" s="395">
        <f t="shared" si="15"/>
        <v>0.6296890424481737</v>
      </c>
    </row>
    <row r="44" spans="1:49" ht="40.5" customHeight="1" x14ac:dyDescent="0.25">
      <c r="A44" s="128">
        <v>41</v>
      </c>
      <c r="B44" s="144" t="str">
        <f>ACUMULADO!B48</f>
        <v>MADRES, PADRES Y CUIDADORES/AS CON APOYO EN ESTRATEGIAS DE CRIANZA Y CONOCIMIENTOS SOBRE EL DESARROLLO INFANTIL</v>
      </c>
      <c r="C44" s="144" t="s">
        <v>145</v>
      </c>
      <c r="D44" s="396">
        <f>METAS!AW45</f>
        <v>0</v>
      </c>
      <c r="E44" s="396">
        <f>METAS!AX45</f>
        <v>0</v>
      </c>
      <c r="F44" s="396">
        <f>METAS!AY45</f>
        <v>969</v>
      </c>
      <c r="G44" s="396">
        <f>METAS!AZ45</f>
        <v>98</v>
      </c>
      <c r="H44" s="396">
        <f>METAS!BA45</f>
        <v>74</v>
      </c>
      <c r="I44" s="396">
        <f>METAS!BB45</f>
        <v>467</v>
      </c>
      <c r="J44" s="396">
        <f>METAS!BC45</f>
        <v>193</v>
      </c>
      <c r="K44" s="396">
        <f>METAS!BD45</f>
        <v>137</v>
      </c>
      <c r="L44" s="396">
        <f>METAS!BE45</f>
        <v>108</v>
      </c>
      <c r="M44" s="396">
        <f>METAS!BF45</f>
        <v>111</v>
      </c>
      <c r="N44" s="396">
        <f>METAS!BG45</f>
        <v>2157</v>
      </c>
      <c r="O44" s="394">
        <f>ROUND((D44/12)*[5]Config!$C$6,0)</f>
        <v>0</v>
      </c>
      <c r="P44" s="394">
        <f>ROUND((E44/12)*Config!$C$6,0)</f>
        <v>0</v>
      </c>
      <c r="Q44" s="394">
        <f>ROUND((F44/12)*Config!$C$6,0)</f>
        <v>969</v>
      </c>
      <c r="R44" s="394">
        <f>ROUND((G44/12)*Config!$C$6,0)</f>
        <v>98</v>
      </c>
      <c r="S44" s="394">
        <f>ROUND((H44/12)*Config!$C$6,0)</f>
        <v>74</v>
      </c>
      <c r="T44" s="394">
        <f>ROUND((I44/12)*Config!$C$6,0)</f>
        <v>467</v>
      </c>
      <c r="U44" s="394">
        <f>ROUND((J44/12)*Config!$C$6,0)</f>
        <v>193</v>
      </c>
      <c r="V44" s="394">
        <f>ROUND((K44/12)*Config!$C$6,0)</f>
        <v>137</v>
      </c>
      <c r="W44" s="394">
        <f>ROUND((L44/12)*Config!$C$6,0)</f>
        <v>108</v>
      </c>
      <c r="X44" s="394">
        <f>ROUND((M44/12)*Config!$C$6,0)</f>
        <v>111</v>
      </c>
      <c r="Y44" s="394">
        <f>ROUND((N44/12)*Config!$C$6,0)</f>
        <v>2157</v>
      </c>
      <c r="Z44" s="394">
        <f>ACUMULADO!AV48</f>
        <v>0</v>
      </c>
      <c r="AA44" s="394">
        <f>ACUMULADO!AW48</f>
        <v>0</v>
      </c>
      <c r="AB44" s="394">
        <f>ACUMULADO!AX48</f>
        <v>0</v>
      </c>
      <c r="AC44" s="394">
        <f>ACUMULADO!AY48</f>
        <v>0</v>
      </c>
      <c r="AD44" s="394">
        <f>ACUMULADO!AZ48</f>
        <v>0</v>
      </c>
      <c r="AE44" s="394">
        <f>ACUMULADO!BA48</f>
        <v>0</v>
      </c>
      <c r="AF44" s="394">
        <f>ACUMULADO!BB48</f>
        <v>0</v>
      </c>
      <c r="AG44" s="394">
        <f>ACUMULADO!BC48</f>
        <v>0</v>
      </c>
      <c r="AH44" s="394">
        <f>ACUMULADO!BD48</f>
        <v>13</v>
      </c>
      <c r="AI44" s="394">
        <f>ACUMULADO!BE48</f>
        <v>0</v>
      </c>
      <c r="AJ44" s="394">
        <f>ACUMULADO!BF48</f>
        <v>13</v>
      </c>
      <c r="AK44" s="409">
        <f>+Config!$G$3/100</f>
        <v>0.9</v>
      </c>
      <c r="AL44" s="409">
        <f>+Config!$I$3/100</f>
        <v>1</v>
      </c>
      <c r="AM44" s="395" t="str">
        <f t="shared" si="5"/>
        <v>SM</v>
      </c>
      <c r="AN44" s="395" t="str">
        <f t="shared" si="6"/>
        <v>SM</v>
      </c>
      <c r="AO44" s="395">
        <f t="shared" si="7"/>
        <v>0</v>
      </c>
      <c r="AP44" s="395">
        <f t="shared" si="8"/>
        <v>0</v>
      </c>
      <c r="AQ44" s="395">
        <f t="shared" si="9"/>
        <v>0</v>
      </c>
      <c r="AR44" s="395">
        <f t="shared" si="10"/>
        <v>0</v>
      </c>
      <c r="AS44" s="395">
        <f t="shared" si="11"/>
        <v>0</v>
      </c>
      <c r="AT44" s="395">
        <f t="shared" si="12"/>
        <v>0</v>
      </c>
      <c r="AU44" s="395">
        <f t="shared" si="13"/>
        <v>0.12037037037037036</v>
      </c>
      <c r="AV44" s="395">
        <f t="shared" si="14"/>
        <v>0</v>
      </c>
      <c r="AW44" s="395">
        <f t="shared" si="15"/>
        <v>6.0268891979601297E-3</v>
      </c>
    </row>
    <row r="45" spans="1:49" ht="40.5" customHeight="1" x14ac:dyDescent="0.25">
      <c r="A45" s="128">
        <v>42</v>
      </c>
      <c r="B45" s="144" t="str">
        <f>ACUMULADO!B49</f>
        <v>PAREJAS CON CONSEJERÍA EN LA PROMOCIÓN DE UNA CONVIVENCIA SALUDABLE</v>
      </c>
      <c r="C45" s="144" t="s">
        <v>145</v>
      </c>
      <c r="D45" s="396">
        <f>METAS!AW46</f>
        <v>0</v>
      </c>
      <c r="E45" s="396">
        <f>METAS!AX46</f>
        <v>0</v>
      </c>
      <c r="F45" s="396">
        <f>METAS!AY46</f>
        <v>527</v>
      </c>
      <c r="G45" s="396">
        <f>METAS!AZ46</f>
        <v>66</v>
      </c>
      <c r="H45" s="396">
        <f>METAS!BA46</f>
        <v>50</v>
      </c>
      <c r="I45" s="396">
        <f>METAS!BB46</f>
        <v>265</v>
      </c>
      <c r="J45" s="396">
        <f>METAS!BC46</f>
        <v>80</v>
      </c>
      <c r="K45" s="396">
        <f>METAS!BD46</f>
        <v>108</v>
      </c>
      <c r="L45" s="396">
        <f>METAS!BE46</f>
        <v>71</v>
      </c>
      <c r="M45" s="396">
        <f>METAS!BF46</f>
        <v>89</v>
      </c>
      <c r="N45" s="396">
        <f>METAS!BG46</f>
        <v>1256</v>
      </c>
      <c r="O45" s="394">
        <f>ROUND((D45/12)*[5]Config!$C$6,0)</f>
        <v>0</v>
      </c>
      <c r="P45" s="394">
        <f>ROUND((E45/12)*Config!$C$6,0)</f>
        <v>0</v>
      </c>
      <c r="Q45" s="394">
        <f>ROUND((F45/12)*Config!$C$6,0)</f>
        <v>527</v>
      </c>
      <c r="R45" s="394">
        <f>ROUND((G45/12)*Config!$C$6,0)</f>
        <v>66</v>
      </c>
      <c r="S45" s="394">
        <f>ROUND((H45/12)*Config!$C$6,0)</f>
        <v>50</v>
      </c>
      <c r="T45" s="394">
        <f>ROUND((I45/12)*Config!$C$6,0)</f>
        <v>265</v>
      </c>
      <c r="U45" s="394">
        <f>ROUND((J45/12)*Config!$C$6,0)</f>
        <v>80</v>
      </c>
      <c r="V45" s="394">
        <f>ROUND((K45/12)*Config!$C$6,0)</f>
        <v>108</v>
      </c>
      <c r="W45" s="394">
        <f>ROUND((L45/12)*Config!$C$6,0)</f>
        <v>71</v>
      </c>
      <c r="X45" s="394">
        <f>ROUND((M45/12)*Config!$C$6,0)</f>
        <v>89</v>
      </c>
      <c r="Y45" s="394">
        <f>ROUND((N45/12)*Config!$C$6,0)</f>
        <v>1256</v>
      </c>
      <c r="Z45" s="394">
        <f>ACUMULADO!AV49</f>
        <v>0</v>
      </c>
      <c r="AA45" s="394">
        <f>ACUMULADO!AW49</f>
        <v>0</v>
      </c>
      <c r="AB45" s="394">
        <f>ACUMULADO!AX49</f>
        <v>0</v>
      </c>
      <c r="AC45" s="394">
        <f>ACUMULADO!AY49</f>
        <v>0</v>
      </c>
      <c r="AD45" s="394">
        <f>ACUMULADO!AZ49</f>
        <v>14</v>
      </c>
      <c r="AE45" s="394">
        <f>ACUMULADO!BA49</f>
        <v>0</v>
      </c>
      <c r="AF45" s="394">
        <f>ACUMULADO!BB49</f>
        <v>0</v>
      </c>
      <c r="AG45" s="394">
        <f>ACUMULADO!BC49</f>
        <v>130</v>
      </c>
      <c r="AH45" s="394">
        <f>ACUMULADO!BD49</f>
        <v>0</v>
      </c>
      <c r="AI45" s="394">
        <f>ACUMULADO!BE49</f>
        <v>0</v>
      </c>
      <c r="AJ45" s="394">
        <f>ACUMULADO!BF49</f>
        <v>144</v>
      </c>
      <c r="AK45" s="409">
        <f>+Config!$G$3/100</f>
        <v>0.9</v>
      </c>
      <c r="AL45" s="409">
        <f>+Config!$I$3/100</f>
        <v>1</v>
      </c>
      <c r="AM45" s="395" t="str">
        <f t="shared" si="5"/>
        <v>SM</v>
      </c>
      <c r="AN45" s="395" t="str">
        <f t="shared" si="6"/>
        <v>SM</v>
      </c>
      <c r="AO45" s="395">
        <f t="shared" si="7"/>
        <v>0</v>
      </c>
      <c r="AP45" s="395">
        <f t="shared" si="8"/>
        <v>0</v>
      </c>
      <c r="AQ45" s="395">
        <f t="shared" si="9"/>
        <v>0.28000000000000003</v>
      </c>
      <c r="AR45" s="395">
        <f t="shared" si="10"/>
        <v>0</v>
      </c>
      <c r="AS45" s="395">
        <f t="shared" si="11"/>
        <v>0</v>
      </c>
      <c r="AT45" s="395">
        <f t="shared" si="12"/>
        <v>1.2037037037037037</v>
      </c>
      <c r="AU45" s="395">
        <f t="shared" si="13"/>
        <v>0</v>
      </c>
      <c r="AV45" s="395">
        <f t="shared" si="14"/>
        <v>0</v>
      </c>
      <c r="AW45" s="395">
        <f t="shared" si="15"/>
        <v>0.11464968152866242</v>
      </c>
    </row>
    <row r="46" spans="1:49" ht="40.5" customHeight="1" x14ac:dyDescent="0.25">
      <c r="A46" s="128">
        <v>43</v>
      </c>
      <c r="B46" s="144" t="str">
        <f>ACUMULADO!B50</f>
        <v>LÍDERES ADOLESCENTES PROMUEVEN LA SALUD MENTAL EN SU COMUNIDAD</v>
      </c>
      <c r="C46" s="144" t="s">
        <v>145</v>
      </c>
      <c r="D46" s="396">
        <f>METAS!AW47</f>
        <v>0</v>
      </c>
      <c r="E46" s="396">
        <f>METAS!AX47</f>
        <v>0</v>
      </c>
      <c r="F46" s="396">
        <f>METAS!AY47</f>
        <v>6</v>
      </c>
      <c r="G46" s="396">
        <f>METAS!AZ47</f>
        <v>4</v>
      </c>
      <c r="H46" s="396">
        <f>METAS!BA47</f>
        <v>2</v>
      </c>
      <c r="I46" s="396">
        <f>METAS!BB47</f>
        <v>6</v>
      </c>
      <c r="J46" s="396">
        <f>METAS!BC47</f>
        <v>6</v>
      </c>
      <c r="K46" s="396">
        <f>METAS!BD47</f>
        <v>2</v>
      </c>
      <c r="L46" s="396">
        <f>METAS!BE47</f>
        <v>13</v>
      </c>
      <c r="M46" s="396">
        <f>METAS!BF47</f>
        <v>2</v>
      </c>
      <c r="N46" s="396">
        <f>METAS!BG47</f>
        <v>41</v>
      </c>
      <c r="O46" s="394">
        <f>ROUND((D46/12)*[5]Config!$C$6,0)</f>
        <v>0</v>
      </c>
      <c r="P46" s="394">
        <f>ROUND((E46/12)*Config!$C$6,0)</f>
        <v>0</v>
      </c>
      <c r="Q46" s="394">
        <f>ROUND((F46/12)*Config!$C$6,0)</f>
        <v>6</v>
      </c>
      <c r="R46" s="394">
        <f>ROUND((G46/12)*Config!$C$6,0)</f>
        <v>4</v>
      </c>
      <c r="S46" s="394">
        <f>ROUND((H46/12)*Config!$C$6,0)</f>
        <v>2</v>
      </c>
      <c r="T46" s="394">
        <f>ROUND((I46/12)*Config!$C$6,0)</f>
        <v>6</v>
      </c>
      <c r="U46" s="394">
        <f>ROUND((J46/12)*Config!$C$6,0)</f>
        <v>6</v>
      </c>
      <c r="V46" s="394">
        <f>ROUND((K46/12)*Config!$C$6,0)</f>
        <v>2</v>
      </c>
      <c r="W46" s="394">
        <f>ROUND((L46/12)*Config!$C$6,0)</f>
        <v>13</v>
      </c>
      <c r="X46" s="394">
        <f>ROUND((M46/12)*Config!$C$6,0)</f>
        <v>2</v>
      </c>
      <c r="Y46" s="394">
        <f>ROUND((N46/12)*Config!$C$6,0)</f>
        <v>41</v>
      </c>
      <c r="Z46" s="394">
        <f>ACUMULADO!AV50</f>
        <v>0</v>
      </c>
      <c r="AA46" s="394">
        <f>ACUMULADO!AW50</f>
        <v>0</v>
      </c>
      <c r="AB46" s="394">
        <f>ACUMULADO!AX50</f>
        <v>2</v>
      </c>
      <c r="AC46" s="394">
        <f>ACUMULADO!AY50</f>
        <v>0</v>
      </c>
      <c r="AD46" s="394">
        <f>ACUMULADO!AZ50</f>
        <v>0</v>
      </c>
      <c r="AE46" s="394">
        <f>ACUMULADO!BA50</f>
        <v>1</v>
      </c>
      <c r="AF46" s="394">
        <f>ACUMULADO!BB50</f>
        <v>0</v>
      </c>
      <c r="AG46" s="394">
        <f>ACUMULADO!BC50</f>
        <v>0</v>
      </c>
      <c r="AH46" s="394">
        <f>ACUMULADO!BD50</f>
        <v>1</v>
      </c>
      <c r="AI46" s="394">
        <f>ACUMULADO!BE50</f>
        <v>0</v>
      </c>
      <c r="AJ46" s="394">
        <f>ACUMULADO!BF50</f>
        <v>4</v>
      </c>
      <c r="AK46" s="409">
        <f>+Config!$G$3/100</f>
        <v>0.9</v>
      </c>
      <c r="AL46" s="409">
        <f>+Config!$I$3/100</f>
        <v>1</v>
      </c>
      <c r="AM46" s="395" t="str">
        <f t="shared" si="5"/>
        <v>SM</v>
      </c>
      <c r="AN46" s="395" t="str">
        <f t="shared" si="6"/>
        <v>SM</v>
      </c>
      <c r="AO46" s="395">
        <f t="shared" si="7"/>
        <v>0.33333333333333331</v>
      </c>
      <c r="AP46" s="395">
        <f t="shared" si="8"/>
        <v>0</v>
      </c>
      <c r="AQ46" s="395">
        <f t="shared" si="9"/>
        <v>0</v>
      </c>
      <c r="AR46" s="395">
        <f t="shared" si="10"/>
        <v>0.16666666666666666</v>
      </c>
      <c r="AS46" s="395">
        <f t="shared" si="11"/>
        <v>0</v>
      </c>
      <c r="AT46" s="395">
        <f t="shared" si="12"/>
        <v>0</v>
      </c>
      <c r="AU46" s="395">
        <f t="shared" si="13"/>
        <v>7.6923076923076927E-2</v>
      </c>
      <c r="AV46" s="395">
        <f t="shared" si="14"/>
        <v>0</v>
      </c>
      <c r="AW46" s="395">
        <f t="shared" si="15"/>
        <v>9.7560975609756101E-2</v>
      </c>
    </row>
    <row r="47" spans="1:49" ht="40.5" customHeight="1" x14ac:dyDescent="0.25">
      <c r="A47" s="128">
        <v>44</v>
      </c>
      <c r="B47" s="144" t="str">
        <f>ACUMULADO!B51</f>
        <v>AGENTES COMUNITARIOS DE SALUD REALIZAN VIGILANCIA CIUDADANA PARA REDUCIR LA VIOLENCIA FÍSICA CAUSADA POR LA PAREJA</v>
      </c>
      <c r="C47" s="144" t="s">
        <v>145</v>
      </c>
      <c r="D47" s="396">
        <f>METAS!AW48</f>
        <v>0</v>
      </c>
      <c r="E47" s="396">
        <f>METAS!AX48</f>
        <v>0</v>
      </c>
      <c r="F47" s="396">
        <f>METAS!AY48</f>
        <v>33</v>
      </c>
      <c r="G47" s="396">
        <f>METAS!AZ48</f>
        <v>10</v>
      </c>
      <c r="H47" s="396">
        <f>METAS!BA48</f>
        <v>13</v>
      </c>
      <c r="I47" s="396">
        <f>METAS!BB48</f>
        <v>21</v>
      </c>
      <c r="J47" s="396">
        <f>METAS!BC48</f>
        <v>16</v>
      </c>
      <c r="K47" s="396">
        <f>METAS!BD48</f>
        <v>8</v>
      </c>
      <c r="L47" s="396">
        <f>METAS!BE48</f>
        <v>2</v>
      </c>
      <c r="M47" s="396">
        <f>METAS!BF48</f>
        <v>10</v>
      </c>
      <c r="N47" s="396">
        <f>METAS!BG48</f>
        <v>113</v>
      </c>
      <c r="O47" s="394">
        <f>ROUND((D47/12)*[5]Config!$C$6,0)</f>
        <v>0</v>
      </c>
      <c r="P47" s="394">
        <f>ROUND((E47/12)*Config!$C$6,0)</f>
        <v>0</v>
      </c>
      <c r="Q47" s="394">
        <f>ROUND((F47/12)*Config!$C$6,0)</f>
        <v>33</v>
      </c>
      <c r="R47" s="394">
        <f>ROUND((G47/12)*Config!$C$6,0)</f>
        <v>10</v>
      </c>
      <c r="S47" s="394">
        <f>ROUND((H47/12)*Config!$C$6,0)</f>
        <v>13</v>
      </c>
      <c r="T47" s="394">
        <f>ROUND((I47/12)*Config!$C$6,0)</f>
        <v>21</v>
      </c>
      <c r="U47" s="394">
        <f>ROUND((J47/12)*Config!$C$6,0)</f>
        <v>16</v>
      </c>
      <c r="V47" s="394">
        <f>ROUND((K47/12)*Config!$C$6,0)</f>
        <v>8</v>
      </c>
      <c r="W47" s="394">
        <f>ROUND((L47/12)*Config!$C$6,0)</f>
        <v>2</v>
      </c>
      <c r="X47" s="394">
        <f>ROUND((M47/12)*Config!$C$6,0)</f>
        <v>10</v>
      </c>
      <c r="Y47" s="394">
        <f>ROUND((N47/12)*Config!$C$6,0)</f>
        <v>113</v>
      </c>
      <c r="Z47" s="394">
        <f>ACUMULADO!AV51</f>
        <v>0</v>
      </c>
      <c r="AA47" s="394">
        <f>ACUMULADO!AW51</f>
        <v>70</v>
      </c>
      <c r="AB47" s="394">
        <f>ACUMULADO!AX51</f>
        <v>33</v>
      </c>
      <c r="AC47" s="394">
        <f>ACUMULADO!AY51</f>
        <v>10</v>
      </c>
      <c r="AD47" s="394">
        <f>ACUMULADO!AZ51</f>
        <v>6</v>
      </c>
      <c r="AE47" s="394">
        <f>ACUMULADO!BA51</f>
        <v>12</v>
      </c>
      <c r="AF47" s="394">
        <f>ACUMULADO!BB51</f>
        <v>40</v>
      </c>
      <c r="AG47" s="394">
        <f>ACUMULADO!BC51</f>
        <v>11</v>
      </c>
      <c r="AH47" s="394">
        <f>ACUMULADO!BD51</f>
        <v>4</v>
      </c>
      <c r="AI47" s="394">
        <f>ACUMULADO!BE51</f>
        <v>0</v>
      </c>
      <c r="AJ47" s="394">
        <f>ACUMULADO!BF51</f>
        <v>186</v>
      </c>
      <c r="AK47" s="409">
        <f>+Config!$G$3/100</f>
        <v>0.9</v>
      </c>
      <c r="AL47" s="409">
        <f>+Config!$I$3/100</f>
        <v>1</v>
      </c>
      <c r="AM47" s="395" t="str">
        <f t="shared" si="5"/>
        <v>SM</v>
      </c>
      <c r="AN47" s="395" t="str">
        <f t="shared" si="6"/>
        <v>SM</v>
      </c>
      <c r="AO47" s="395">
        <f t="shared" si="7"/>
        <v>1</v>
      </c>
      <c r="AP47" s="395">
        <f t="shared" si="8"/>
        <v>1</v>
      </c>
      <c r="AQ47" s="395">
        <f t="shared" si="9"/>
        <v>0.46153846153846156</v>
      </c>
      <c r="AR47" s="395">
        <f t="shared" si="10"/>
        <v>0.5714285714285714</v>
      </c>
      <c r="AS47" s="395">
        <f t="shared" si="11"/>
        <v>2.5</v>
      </c>
      <c r="AT47" s="395">
        <f t="shared" si="12"/>
        <v>1.375</v>
      </c>
      <c r="AU47" s="395">
        <f t="shared" si="13"/>
        <v>2</v>
      </c>
      <c r="AV47" s="395">
        <f t="shared" si="14"/>
        <v>0</v>
      </c>
      <c r="AW47" s="395">
        <f t="shared" si="15"/>
        <v>1.6460176991150441</v>
      </c>
    </row>
    <row r="48" spans="1:49" ht="40.5" customHeight="1" x14ac:dyDescent="0.25">
      <c r="A48" s="128">
        <v>45</v>
      </c>
      <c r="B48" s="144" t="str">
        <f>ACUMULADO!B52</f>
        <v>PORCENTAJE DE ATENCION DE PERSONAS MORDIDAS</v>
      </c>
      <c r="C48" s="144" t="str">
        <f>ACUMULADO!C52</f>
        <v>ZOONOSIS</v>
      </c>
      <c r="D48" s="396">
        <f>METAS!AW50</f>
        <v>0</v>
      </c>
      <c r="E48" s="396">
        <f>METAS!AX50</f>
        <v>0</v>
      </c>
      <c r="F48" s="396">
        <f>METAS!AY50</f>
        <v>189</v>
      </c>
      <c r="G48" s="396">
        <f>METAS!AZ50</f>
        <v>23</v>
      </c>
      <c r="H48" s="396">
        <f>METAS!BA50</f>
        <v>16</v>
      </c>
      <c r="I48" s="396">
        <f>METAS!BB50</f>
        <v>94</v>
      </c>
      <c r="J48" s="396">
        <f>METAS!BC50</f>
        <v>29</v>
      </c>
      <c r="K48" s="396">
        <f>METAS!BD50</f>
        <v>11</v>
      </c>
      <c r="L48" s="396">
        <f>METAS!BE50</f>
        <v>34</v>
      </c>
      <c r="M48" s="396">
        <f>METAS!BF50</f>
        <v>4</v>
      </c>
      <c r="N48" s="396">
        <f>METAS!BG50</f>
        <v>400</v>
      </c>
      <c r="O48" s="394">
        <f>ROUND((D48/12)*[5]Config!$C$6,0)</f>
        <v>0</v>
      </c>
      <c r="P48" s="394">
        <f>ROUND((E48/12)*Config!$C$6,0)</f>
        <v>0</v>
      </c>
      <c r="Q48" s="394">
        <f>ROUND((F48/12)*Config!$C$6,0)</f>
        <v>189</v>
      </c>
      <c r="R48" s="394">
        <f>ROUND((G48/12)*Config!$C$6,0)</f>
        <v>23</v>
      </c>
      <c r="S48" s="394">
        <f>ROUND((H48/12)*Config!$C$6,0)</f>
        <v>16</v>
      </c>
      <c r="T48" s="394">
        <f>ROUND((I48/12)*Config!$C$6,0)</f>
        <v>94</v>
      </c>
      <c r="U48" s="394">
        <f>ROUND((J48/12)*Config!$C$6,0)</f>
        <v>29</v>
      </c>
      <c r="V48" s="394">
        <f>ROUND((K48/12)*Config!$C$6,0)</f>
        <v>11</v>
      </c>
      <c r="W48" s="394">
        <f>ROUND((L48/12)*Config!$C$6,0)</f>
        <v>34</v>
      </c>
      <c r="X48" s="394">
        <f>ROUND((M48/12)*Config!$C$6,0)</f>
        <v>4</v>
      </c>
      <c r="Y48" s="394">
        <f>ROUND((N48/12)*Config!$C$6,0)</f>
        <v>400</v>
      </c>
      <c r="Z48" s="394">
        <f>ACUMULADO!AV52</f>
        <v>0</v>
      </c>
      <c r="AA48" s="394">
        <f>ACUMULADO!AW52</f>
        <v>0</v>
      </c>
      <c r="AB48" s="394">
        <f>ACUMULADO!AX52</f>
        <v>219</v>
      </c>
      <c r="AC48" s="394">
        <f>ACUMULADO!AY52</f>
        <v>18</v>
      </c>
      <c r="AD48" s="394">
        <f>ACUMULADO!AZ52</f>
        <v>14</v>
      </c>
      <c r="AE48" s="394">
        <f>ACUMULADO!BA52</f>
        <v>103</v>
      </c>
      <c r="AF48" s="394">
        <f>ACUMULADO!BB52</f>
        <v>23</v>
      </c>
      <c r="AG48" s="394">
        <f>ACUMULADO!BC52</f>
        <v>6</v>
      </c>
      <c r="AH48" s="394">
        <f>ACUMULADO!BD52</f>
        <v>31</v>
      </c>
      <c r="AI48" s="394">
        <f>ACUMULADO!BE52</f>
        <v>0</v>
      </c>
      <c r="AJ48" s="394">
        <f>ACUMULADO!BF52</f>
        <v>414</v>
      </c>
      <c r="AK48" s="409">
        <f>+Config!$G$3/100</f>
        <v>0.9</v>
      </c>
      <c r="AL48" s="409">
        <f>+Config!$I$3/100</f>
        <v>1</v>
      </c>
      <c r="AM48" s="395" t="str">
        <f t="shared" si="5"/>
        <v>SM</v>
      </c>
      <c r="AN48" s="395" t="str">
        <f t="shared" si="6"/>
        <v>SM</v>
      </c>
      <c r="AO48" s="395">
        <f t="shared" si="7"/>
        <v>1.1587301587301588</v>
      </c>
      <c r="AP48" s="395">
        <f t="shared" si="8"/>
        <v>0.78260869565217395</v>
      </c>
      <c r="AQ48" s="395">
        <f t="shared" si="9"/>
        <v>0.875</v>
      </c>
      <c r="AR48" s="395">
        <f t="shared" si="10"/>
        <v>1.0957446808510638</v>
      </c>
      <c r="AS48" s="395">
        <f t="shared" si="11"/>
        <v>0.7931034482758621</v>
      </c>
      <c r="AT48" s="395">
        <f t="shared" si="12"/>
        <v>0.54545454545454541</v>
      </c>
      <c r="AU48" s="395">
        <f t="shared" si="13"/>
        <v>0.91176470588235292</v>
      </c>
      <c r="AV48" s="395">
        <f t="shared" si="14"/>
        <v>0</v>
      </c>
      <c r="AW48" s="395">
        <f t="shared" si="15"/>
        <v>1.0349999999999999</v>
      </c>
    </row>
    <row r="49" spans="1:49" ht="40.5" customHeight="1" x14ac:dyDescent="0.25">
      <c r="A49" s="128">
        <v>46</v>
      </c>
      <c r="B49" s="144" t="str">
        <f>ACUMULADO!B53</f>
        <v xml:space="preserve">PORCENTAJE DE PERSONAS MORDIDAS QUE INICIAN TRATAMIENTO CON VACUNA ANTIRRABICA </v>
      </c>
      <c r="C49" s="144" t="str">
        <f>ACUMULADO!C53</f>
        <v>ZOONOSIS</v>
      </c>
      <c r="D49" s="396">
        <f>METAS!AW51</f>
        <v>0</v>
      </c>
      <c r="E49" s="396">
        <f>METAS!AX51</f>
        <v>0</v>
      </c>
      <c r="F49" s="396">
        <f>METAS!AY51</f>
        <v>119</v>
      </c>
      <c r="G49" s="396">
        <f>METAS!AZ51</f>
        <v>10</v>
      </c>
      <c r="H49" s="396">
        <f>METAS!BA51</f>
        <v>8</v>
      </c>
      <c r="I49" s="396">
        <f>METAS!BB51</f>
        <v>37</v>
      </c>
      <c r="J49" s="396">
        <f>METAS!BC51</f>
        <v>14</v>
      </c>
      <c r="K49" s="396">
        <f>METAS!BD51</f>
        <v>6</v>
      </c>
      <c r="L49" s="396">
        <f>METAS!BE51</f>
        <v>10</v>
      </c>
      <c r="M49" s="396">
        <f>METAS!BF51</f>
        <v>4</v>
      </c>
      <c r="N49" s="396">
        <f>METAS!BG51</f>
        <v>208</v>
      </c>
      <c r="O49" s="394">
        <f>ROUND((D49/12)*[5]Config!$C$6,0)</f>
        <v>0</v>
      </c>
      <c r="P49" s="394">
        <f>ROUND((E49/12)*Config!$C$6,0)</f>
        <v>0</v>
      </c>
      <c r="Q49" s="394">
        <f>ROUND((F49/12)*Config!$C$6,0)</f>
        <v>119</v>
      </c>
      <c r="R49" s="394">
        <f>ROUND((G49/12)*Config!$C$6,0)</f>
        <v>10</v>
      </c>
      <c r="S49" s="394">
        <f>ROUND((H49/12)*Config!$C$6,0)</f>
        <v>8</v>
      </c>
      <c r="T49" s="394">
        <f>ROUND((I49/12)*Config!$C$6,0)</f>
        <v>37</v>
      </c>
      <c r="U49" s="394">
        <f>ROUND((J49/12)*Config!$C$6,0)</f>
        <v>14</v>
      </c>
      <c r="V49" s="394">
        <f>ROUND((K49/12)*Config!$C$6,0)</f>
        <v>6</v>
      </c>
      <c r="W49" s="394">
        <f>ROUND((L49/12)*Config!$C$6,0)</f>
        <v>10</v>
      </c>
      <c r="X49" s="394">
        <f>ROUND((M49/12)*Config!$C$6,0)</f>
        <v>4</v>
      </c>
      <c r="Y49" s="394">
        <f>ROUND((N49/12)*Config!$C$6,0)</f>
        <v>208</v>
      </c>
      <c r="Z49" s="394">
        <f>ACUMULADO!AV53</f>
        <v>1</v>
      </c>
      <c r="AA49" s="394">
        <f>ACUMULADO!AW53</f>
        <v>0</v>
      </c>
      <c r="AB49" s="394">
        <f>ACUMULADO!AX53</f>
        <v>110</v>
      </c>
      <c r="AC49" s="394">
        <f>ACUMULADO!AY53</f>
        <v>2</v>
      </c>
      <c r="AD49" s="394">
        <f>ACUMULADO!AZ53</f>
        <v>4</v>
      </c>
      <c r="AE49" s="394">
        <f>ACUMULADO!BA53</f>
        <v>10</v>
      </c>
      <c r="AF49" s="394">
        <f>ACUMULADO!BB53</f>
        <v>7</v>
      </c>
      <c r="AG49" s="394">
        <f>ACUMULADO!BC53</f>
        <v>0</v>
      </c>
      <c r="AH49" s="394">
        <f>ACUMULADO!BD53</f>
        <v>6</v>
      </c>
      <c r="AI49" s="394">
        <f>ACUMULADO!BE53</f>
        <v>1</v>
      </c>
      <c r="AJ49" s="394">
        <f>ACUMULADO!BF53</f>
        <v>141</v>
      </c>
      <c r="AK49" s="409">
        <f>+Config!$G$3/100</f>
        <v>0.9</v>
      </c>
      <c r="AL49" s="409">
        <f>+Config!$I$3/100</f>
        <v>1</v>
      </c>
      <c r="AM49" s="395" t="str">
        <f t="shared" si="5"/>
        <v>SM</v>
      </c>
      <c r="AN49" s="395" t="str">
        <f t="shared" si="6"/>
        <v>SM</v>
      </c>
      <c r="AO49" s="395">
        <f t="shared" si="7"/>
        <v>0.92436974789915971</v>
      </c>
      <c r="AP49" s="395">
        <f t="shared" si="8"/>
        <v>0.2</v>
      </c>
      <c r="AQ49" s="395">
        <f t="shared" si="9"/>
        <v>0.5</v>
      </c>
      <c r="AR49" s="395">
        <f t="shared" si="10"/>
        <v>0.27027027027027029</v>
      </c>
      <c r="AS49" s="395">
        <f t="shared" si="11"/>
        <v>0.5</v>
      </c>
      <c r="AT49" s="395">
        <f t="shared" si="12"/>
        <v>0</v>
      </c>
      <c r="AU49" s="395">
        <f t="shared" si="13"/>
        <v>0.6</v>
      </c>
      <c r="AV49" s="395">
        <f t="shared" si="14"/>
        <v>0.25</v>
      </c>
      <c r="AW49" s="395">
        <f t="shared" si="15"/>
        <v>0.67788461538461542</v>
      </c>
    </row>
    <row r="50" spans="1:49" ht="40.5" customHeight="1" x14ac:dyDescent="0.25">
      <c r="A50" s="128">
        <v>47</v>
      </c>
      <c r="B50" s="144" t="str">
        <f>ACUMULADO!B54</f>
        <v xml:space="preserve">PORCENTAJE DE PERSONAS MORDIDAS CONTROLADAS CON VACUNA ANTIRRABICA </v>
      </c>
      <c r="C50" s="144" t="str">
        <f>ACUMULADO!C54</f>
        <v>ZOONOSIS</v>
      </c>
      <c r="D50" s="396">
        <f>METAS!AW52</f>
        <v>0</v>
      </c>
      <c r="E50" s="396">
        <f>METAS!AX52</f>
        <v>0</v>
      </c>
      <c r="F50" s="396">
        <f>METAS!AY52</f>
        <v>26</v>
      </c>
      <c r="G50" s="396">
        <f>METAS!AZ52</f>
        <v>4</v>
      </c>
      <c r="H50" s="396">
        <f>METAS!BA52</f>
        <v>5</v>
      </c>
      <c r="I50" s="396">
        <f>METAS!BB52</f>
        <v>15</v>
      </c>
      <c r="J50" s="396">
        <f>METAS!BC52</f>
        <v>6</v>
      </c>
      <c r="K50" s="396">
        <f>METAS!BD52</f>
        <v>3</v>
      </c>
      <c r="L50" s="396">
        <f>METAS!BE52</f>
        <v>6</v>
      </c>
      <c r="M50" s="396">
        <f>METAS!BF52</f>
        <v>4</v>
      </c>
      <c r="N50" s="396">
        <f>METAS!BG52</f>
        <v>69</v>
      </c>
      <c r="O50" s="394">
        <f>ROUND((D50/12)*[5]Config!$C$6,0)</f>
        <v>0</v>
      </c>
      <c r="P50" s="394">
        <f>ROUND((E50/12)*Config!$C$6,0)</f>
        <v>0</v>
      </c>
      <c r="Q50" s="394">
        <f>ROUND((F50/12)*Config!$C$6,0)</f>
        <v>26</v>
      </c>
      <c r="R50" s="394">
        <f>ROUND((G50/12)*Config!$C$6,0)</f>
        <v>4</v>
      </c>
      <c r="S50" s="394">
        <f>ROUND((H50/12)*Config!$C$6,0)</f>
        <v>5</v>
      </c>
      <c r="T50" s="394">
        <f>ROUND((I50/12)*Config!$C$6,0)</f>
        <v>15</v>
      </c>
      <c r="U50" s="394">
        <f>ROUND((J50/12)*Config!$C$6,0)</f>
        <v>6</v>
      </c>
      <c r="V50" s="394">
        <f>ROUND((K50/12)*Config!$C$6,0)</f>
        <v>3</v>
      </c>
      <c r="W50" s="394">
        <f>ROUND((L50/12)*Config!$C$6,0)</f>
        <v>6</v>
      </c>
      <c r="X50" s="394">
        <f>ROUND((M50/12)*Config!$C$6,0)</f>
        <v>4</v>
      </c>
      <c r="Y50" s="394">
        <f>ROUND((N50/12)*Config!$C$6,0)</f>
        <v>69</v>
      </c>
      <c r="Z50" s="394">
        <f>ACUMULADO!AV54</f>
        <v>1</v>
      </c>
      <c r="AA50" s="394">
        <f>ACUMULADO!AW54</f>
        <v>0</v>
      </c>
      <c r="AB50" s="394">
        <f>ACUMULADO!AX54</f>
        <v>30</v>
      </c>
      <c r="AC50" s="394">
        <f>ACUMULADO!AY54</f>
        <v>4</v>
      </c>
      <c r="AD50" s="394">
        <f>ACUMULADO!AZ54</f>
        <v>1</v>
      </c>
      <c r="AE50" s="394">
        <f>ACUMULADO!BA54</f>
        <v>4</v>
      </c>
      <c r="AF50" s="394">
        <f>ACUMULADO!BB54</f>
        <v>2</v>
      </c>
      <c r="AG50" s="394">
        <f>ACUMULADO!BC54</f>
        <v>0</v>
      </c>
      <c r="AH50" s="394">
        <f>ACUMULADO!BD54</f>
        <v>2</v>
      </c>
      <c r="AI50" s="394">
        <f>ACUMULADO!BE54</f>
        <v>0</v>
      </c>
      <c r="AJ50" s="394">
        <f>ACUMULADO!BF54</f>
        <v>44</v>
      </c>
      <c r="AK50" s="409">
        <f>+Config!$G$3/100</f>
        <v>0.9</v>
      </c>
      <c r="AL50" s="409">
        <f>+Config!$I$3/100</f>
        <v>1</v>
      </c>
      <c r="AM50" s="395" t="str">
        <f t="shared" si="5"/>
        <v>SM</v>
      </c>
      <c r="AN50" s="395" t="str">
        <f t="shared" si="6"/>
        <v>SM</v>
      </c>
      <c r="AO50" s="395">
        <f t="shared" si="7"/>
        <v>1.1538461538461537</v>
      </c>
      <c r="AP50" s="395">
        <f t="shared" si="8"/>
        <v>1</v>
      </c>
      <c r="AQ50" s="395">
        <f t="shared" si="9"/>
        <v>0.2</v>
      </c>
      <c r="AR50" s="395">
        <f t="shared" si="10"/>
        <v>0.26666666666666666</v>
      </c>
      <c r="AS50" s="395">
        <f t="shared" si="11"/>
        <v>0.33333333333333331</v>
      </c>
      <c r="AT50" s="395">
        <f t="shared" si="12"/>
        <v>0</v>
      </c>
      <c r="AU50" s="395">
        <f t="shared" si="13"/>
        <v>0.33333333333333331</v>
      </c>
      <c r="AV50" s="395">
        <f t="shared" si="14"/>
        <v>0</v>
      </c>
      <c r="AW50" s="395">
        <f t="shared" si="15"/>
        <v>0.6376811594202898</v>
      </c>
    </row>
    <row r="51" spans="1:49" ht="40.5" customHeight="1" x14ac:dyDescent="0.25">
      <c r="A51" s="128">
        <v>48</v>
      </c>
      <c r="B51" s="144" t="str">
        <f>ACUMULADO!B55</f>
        <v>PORCENTAJES DE PERSONAS MORDIDAS EN LA QUE SE SUSPENDE LA VACUNACION ANTIRRABICA</v>
      </c>
      <c r="C51" s="144" t="str">
        <f>ACUMULADO!C55</f>
        <v>ZOONOSIS</v>
      </c>
      <c r="D51" s="396">
        <f>METAS!AW53</f>
        <v>0</v>
      </c>
      <c r="E51" s="396">
        <f>METAS!AX53</f>
        <v>0</v>
      </c>
      <c r="F51" s="396">
        <f>METAS!AY53</f>
        <v>15</v>
      </c>
      <c r="G51" s="396">
        <f>METAS!AZ53</f>
        <v>0</v>
      </c>
      <c r="H51" s="396">
        <f>METAS!BA53</f>
        <v>2</v>
      </c>
      <c r="I51" s="396">
        <f>METAS!BB53</f>
        <v>4</v>
      </c>
      <c r="J51" s="396">
        <f>METAS!BC53</f>
        <v>4</v>
      </c>
      <c r="K51" s="396">
        <f>METAS!BD53</f>
        <v>3</v>
      </c>
      <c r="L51" s="396">
        <f>METAS!BE53</f>
        <v>1</v>
      </c>
      <c r="M51" s="396">
        <f>METAS!BF53</f>
        <v>2</v>
      </c>
      <c r="N51" s="396">
        <f>METAS!BG53</f>
        <v>31</v>
      </c>
      <c r="O51" s="394">
        <f>ROUND((D51/12)*[5]Config!$C$6,0)</f>
        <v>0</v>
      </c>
      <c r="P51" s="394">
        <f>ROUND((E51/12)*Config!$C$6,0)</f>
        <v>0</v>
      </c>
      <c r="Q51" s="394">
        <f>ROUND((F51/12)*Config!$C$6,0)</f>
        <v>15</v>
      </c>
      <c r="R51" s="394">
        <f>ROUND((G51/12)*Config!$C$6,0)</f>
        <v>0</v>
      </c>
      <c r="S51" s="394">
        <f>ROUND((H51/12)*Config!$C$6,0)</f>
        <v>2</v>
      </c>
      <c r="T51" s="394">
        <f>ROUND((I51/12)*Config!$C$6,0)</f>
        <v>4</v>
      </c>
      <c r="U51" s="394">
        <f>ROUND((J51/12)*Config!$C$6,0)</f>
        <v>4</v>
      </c>
      <c r="V51" s="394">
        <f>ROUND((K51/12)*Config!$C$6,0)</f>
        <v>3</v>
      </c>
      <c r="W51" s="394">
        <f>ROUND((L51/12)*Config!$C$6,0)</f>
        <v>1</v>
      </c>
      <c r="X51" s="394">
        <f>ROUND((M51/12)*Config!$C$6,0)</f>
        <v>2</v>
      </c>
      <c r="Y51" s="394">
        <f>ROUND((N51/12)*Config!$C$6,0)</f>
        <v>31</v>
      </c>
      <c r="Z51" s="394">
        <f>ACUMULADO!AV55</f>
        <v>0</v>
      </c>
      <c r="AA51" s="394">
        <f>ACUMULADO!AW55</f>
        <v>0</v>
      </c>
      <c r="AB51" s="394">
        <f>ACUMULADO!AX55</f>
        <v>82</v>
      </c>
      <c r="AC51" s="394">
        <f>ACUMULADO!AY55</f>
        <v>0</v>
      </c>
      <c r="AD51" s="394">
        <f>ACUMULADO!AZ55</f>
        <v>0</v>
      </c>
      <c r="AE51" s="394">
        <f>ACUMULADO!BA55</f>
        <v>4</v>
      </c>
      <c r="AF51" s="394">
        <f>ACUMULADO!BB55</f>
        <v>0</v>
      </c>
      <c r="AG51" s="394">
        <f>ACUMULADO!BC55</f>
        <v>0</v>
      </c>
      <c r="AH51" s="394">
        <f>ACUMULADO!BD55</f>
        <v>3</v>
      </c>
      <c r="AI51" s="394">
        <f>ACUMULADO!BE55</f>
        <v>0</v>
      </c>
      <c r="AJ51" s="394">
        <f>ACUMULADO!BF55</f>
        <v>89</v>
      </c>
      <c r="AK51" s="409">
        <f>+Config!$G$3/100</f>
        <v>0.9</v>
      </c>
      <c r="AL51" s="409">
        <f>+Config!$I$3/100</f>
        <v>1</v>
      </c>
      <c r="AM51" s="395" t="str">
        <f t="shared" si="5"/>
        <v>SM</v>
      </c>
      <c r="AN51" s="395" t="str">
        <f t="shared" si="6"/>
        <v>SM</v>
      </c>
      <c r="AO51" s="395">
        <f t="shared" si="7"/>
        <v>5.4666666666666668</v>
      </c>
      <c r="AP51" s="395" t="str">
        <f t="shared" si="8"/>
        <v>SM</v>
      </c>
      <c r="AQ51" s="395">
        <f t="shared" si="9"/>
        <v>0</v>
      </c>
      <c r="AR51" s="395">
        <f t="shared" si="10"/>
        <v>1</v>
      </c>
      <c r="AS51" s="395">
        <f t="shared" si="11"/>
        <v>0</v>
      </c>
      <c r="AT51" s="395">
        <f t="shared" si="12"/>
        <v>0</v>
      </c>
      <c r="AU51" s="395">
        <f t="shared" si="13"/>
        <v>3</v>
      </c>
      <c r="AV51" s="395">
        <f t="shared" si="14"/>
        <v>0</v>
      </c>
      <c r="AW51" s="395">
        <f t="shared" si="15"/>
        <v>2.870967741935484</v>
      </c>
    </row>
    <row r="52" spans="1:49" ht="40.5" customHeight="1" x14ac:dyDescent="0.25">
      <c r="A52" s="128">
        <v>49</v>
      </c>
      <c r="B52" s="144" t="str">
        <f>ACUMULADO!B56</f>
        <v>PORCENTAJE DE MUESTRAS CANINAS REMITIDAS AL LABORATORIO</v>
      </c>
      <c r="C52" s="144" t="str">
        <f>ACUMULADO!C56</f>
        <v>ZOONOSIS</v>
      </c>
      <c r="D52" s="396">
        <f>METAS!AW54</f>
        <v>0</v>
      </c>
      <c r="E52" s="396">
        <f>METAS!AX54</f>
        <v>0</v>
      </c>
      <c r="F52" s="396">
        <f>METAS!AY54</f>
        <v>10</v>
      </c>
      <c r="G52" s="396">
        <f>METAS!AZ54</f>
        <v>6</v>
      </c>
      <c r="H52" s="396">
        <f>METAS!BA54</f>
        <v>3</v>
      </c>
      <c r="I52" s="396">
        <f>METAS!BB54</f>
        <v>6</v>
      </c>
      <c r="J52" s="396">
        <f>METAS!BC54</f>
        <v>7</v>
      </c>
      <c r="K52" s="396">
        <f>METAS!BD54</f>
        <v>3</v>
      </c>
      <c r="L52" s="396">
        <f>METAS!BE54</f>
        <v>6</v>
      </c>
      <c r="M52" s="396">
        <f>METAS!BF54</f>
        <v>6</v>
      </c>
      <c r="N52" s="396">
        <f>METAS!BG54</f>
        <v>47</v>
      </c>
      <c r="O52" s="394">
        <f>ROUND((D52/12)*[5]Config!$C$6,0)</f>
        <v>0</v>
      </c>
      <c r="P52" s="394">
        <f>ROUND((E52/12)*Config!$C$6,0)</f>
        <v>0</v>
      </c>
      <c r="Q52" s="394">
        <f>ROUND((F52/12)*Config!$C$6,0)</f>
        <v>10</v>
      </c>
      <c r="R52" s="394">
        <f>ROUND((G52/12)*Config!$C$6,0)</f>
        <v>6</v>
      </c>
      <c r="S52" s="394">
        <f>ROUND((H52/12)*Config!$C$6,0)</f>
        <v>3</v>
      </c>
      <c r="T52" s="394">
        <f>ROUND((I52/12)*Config!$C$6,0)</f>
        <v>6</v>
      </c>
      <c r="U52" s="394">
        <f>ROUND((J52/12)*Config!$C$6,0)</f>
        <v>7</v>
      </c>
      <c r="V52" s="394">
        <f>ROUND((K52/12)*Config!$C$6,0)</f>
        <v>3</v>
      </c>
      <c r="W52" s="394">
        <f>ROUND((L52/12)*Config!$C$6,0)</f>
        <v>6</v>
      </c>
      <c r="X52" s="394">
        <f>ROUND((M52/12)*Config!$C$6,0)</f>
        <v>6</v>
      </c>
      <c r="Y52" s="394">
        <f>ROUND((N52/12)*Config!$C$6,0)</f>
        <v>47</v>
      </c>
      <c r="Z52" s="394">
        <f>ACUMULADO!AV56</f>
        <v>0</v>
      </c>
      <c r="AA52" s="394">
        <f>ACUMULADO!AW56</f>
        <v>0</v>
      </c>
      <c r="AB52" s="394">
        <f>ACUMULADO!AX56</f>
        <v>0</v>
      </c>
      <c r="AC52" s="394">
        <f>ACUMULADO!AY56</f>
        <v>0</v>
      </c>
      <c r="AD52" s="394">
        <f>ACUMULADO!AZ56</f>
        <v>0</v>
      </c>
      <c r="AE52" s="394">
        <f>ACUMULADO!BA56</f>
        <v>0</v>
      </c>
      <c r="AF52" s="394">
        <f>ACUMULADO!BB56</f>
        <v>0</v>
      </c>
      <c r="AG52" s="394">
        <f>ACUMULADO!BC56</f>
        <v>0</v>
      </c>
      <c r="AH52" s="394">
        <f>ACUMULADO!BD56</f>
        <v>0</v>
      </c>
      <c r="AI52" s="394">
        <f>ACUMULADO!BE56</f>
        <v>0</v>
      </c>
      <c r="AJ52" s="394">
        <f>ACUMULADO!BF56</f>
        <v>0</v>
      </c>
      <c r="AK52" s="409">
        <f>+Config!$G$3/100</f>
        <v>0.9</v>
      </c>
      <c r="AL52" s="409">
        <f>+Config!$I$3/100</f>
        <v>1</v>
      </c>
      <c r="AM52" s="395" t="str">
        <f t="shared" si="5"/>
        <v>SM</v>
      </c>
      <c r="AN52" s="395" t="str">
        <f t="shared" si="6"/>
        <v>SM</v>
      </c>
      <c r="AO52" s="395">
        <f t="shared" si="7"/>
        <v>0</v>
      </c>
      <c r="AP52" s="395">
        <f t="shared" si="8"/>
        <v>0</v>
      </c>
      <c r="AQ52" s="395">
        <f t="shared" si="9"/>
        <v>0</v>
      </c>
      <c r="AR52" s="395">
        <f t="shared" si="10"/>
        <v>0</v>
      </c>
      <c r="AS52" s="395">
        <f t="shared" si="11"/>
        <v>0</v>
      </c>
      <c r="AT52" s="395">
        <f t="shared" si="12"/>
        <v>0</v>
      </c>
      <c r="AU52" s="395">
        <f t="shared" si="13"/>
        <v>0</v>
      </c>
      <c r="AV52" s="395">
        <f t="shared" si="14"/>
        <v>0</v>
      </c>
      <c r="AW52" s="395">
        <f t="shared" si="15"/>
        <v>0</v>
      </c>
    </row>
    <row r="53" spans="1:49" ht="40.5" customHeight="1" x14ac:dyDescent="0.25">
      <c r="A53" s="128">
        <v>50</v>
      </c>
      <c r="B53" s="144" t="str">
        <f>ACUMULADO!B57</f>
        <v>PORCENTAJE DE CANES VACUNADOS</v>
      </c>
      <c r="C53" s="144" t="str">
        <f>ACUMULADO!C57</f>
        <v>ZOONOSIS</v>
      </c>
      <c r="D53" s="396">
        <f>METAS!AW55</f>
        <v>0</v>
      </c>
      <c r="E53" s="396">
        <f>METAS!AX55</f>
        <v>0</v>
      </c>
      <c r="F53" s="396">
        <f>METAS!AY55</f>
        <v>5866</v>
      </c>
      <c r="G53" s="396">
        <f>METAS!AZ55</f>
        <v>545</v>
      </c>
      <c r="H53" s="396">
        <f>METAS!BA55</f>
        <v>1028</v>
      </c>
      <c r="I53" s="396">
        <f>METAS!BB55</f>
        <v>2679</v>
      </c>
      <c r="J53" s="396">
        <f>METAS!BC55</f>
        <v>1056</v>
      </c>
      <c r="K53" s="396">
        <f>METAS!BD55</f>
        <v>849</v>
      </c>
      <c r="L53" s="396">
        <f>METAS!BE55</f>
        <v>727</v>
      </c>
      <c r="M53" s="396">
        <f>METAS!BF55</f>
        <v>932</v>
      </c>
      <c r="N53" s="396">
        <f>METAS!BG55</f>
        <v>13682</v>
      </c>
      <c r="O53" s="394">
        <f>ROUND((D53/12)*[5]Config!$C$6,0)</f>
        <v>0</v>
      </c>
      <c r="P53" s="394">
        <f>ROUND((E53/12)*Config!$C$6,0)</f>
        <v>0</v>
      </c>
      <c r="Q53" s="394">
        <f>ROUND((F53/12)*Config!$C$6,0)</f>
        <v>5866</v>
      </c>
      <c r="R53" s="394">
        <f>ROUND((G53/12)*Config!$C$6,0)</f>
        <v>545</v>
      </c>
      <c r="S53" s="394">
        <f>ROUND((H53/12)*Config!$C$6,0)</f>
        <v>1028</v>
      </c>
      <c r="T53" s="394">
        <f>ROUND((I53/12)*Config!$C$6,0)</f>
        <v>2679</v>
      </c>
      <c r="U53" s="394">
        <f>ROUND((J53/12)*Config!$C$6,0)</f>
        <v>1056</v>
      </c>
      <c r="V53" s="394">
        <f>ROUND((K53/12)*Config!$C$6,0)</f>
        <v>849</v>
      </c>
      <c r="W53" s="394">
        <f>ROUND((L53/12)*Config!$C$6,0)</f>
        <v>727</v>
      </c>
      <c r="X53" s="394">
        <f>ROUND((M53/12)*Config!$C$6,0)</f>
        <v>932</v>
      </c>
      <c r="Y53" s="394">
        <f>ROUND((N53/12)*Config!$C$6,0)</f>
        <v>13682</v>
      </c>
      <c r="Z53" s="394">
        <f>ACUMULADO!AV57</f>
        <v>0</v>
      </c>
      <c r="AA53" s="394">
        <f>ACUMULADO!AW57</f>
        <v>0</v>
      </c>
      <c r="AB53" s="394">
        <f>ACUMULADO!AX57</f>
        <v>5948</v>
      </c>
      <c r="AC53" s="394">
        <f>ACUMULADO!AY57</f>
        <v>550</v>
      </c>
      <c r="AD53" s="394">
        <f>ACUMULADO!AZ57</f>
        <v>1007</v>
      </c>
      <c r="AE53" s="394">
        <f>ACUMULADO!BA57</f>
        <v>2802</v>
      </c>
      <c r="AF53" s="394">
        <f>ACUMULADO!BB57</f>
        <v>1079</v>
      </c>
      <c r="AG53" s="394">
        <f>ACUMULADO!BC57</f>
        <v>871</v>
      </c>
      <c r="AH53" s="394">
        <f>ACUMULADO!BD57</f>
        <v>736</v>
      </c>
      <c r="AI53" s="394">
        <f>ACUMULADO!BE57</f>
        <v>933</v>
      </c>
      <c r="AJ53" s="394">
        <f>ACUMULADO!BF57</f>
        <v>13926</v>
      </c>
      <c r="AK53" s="409">
        <f>+Config!$G$3/100</f>
        <v>0.9</v>
      </c>
      <c r="AL53" s="409">
        <f>+Config!$I$3/100</f>
        <v>1</v>
      </c>
      <c r="AM53" s="395" t="str">
        <f t="shared" si="5"/>
        <v>SM</v>
      </c>
      <c r="AN53" s="395" t="str">
        <f t="shared" si="6"/>
        <v>SM</v>
      </c>
      <c r="AO53" s="395">
        <f t="shared" si="7"/>
        <v>1.0139788612342311</v>
      </c>
      <c r="AP53" s="395">
        <f t="shared" si="8"/>
        <v>1.0091743119266054</v>
      </c>
      <c r="AQ53" s="395">
        <f t="shared" si="9"/>
        <v>0.97957198443579763</v>
      </c>
      <c r="AR53" s="395">
        <f t="shared" si="10"/>
        <v>1.045912653975364</v>
      </c>
      <c r="AS53" s="395">
        <f t="shared" si="11"/>
        <v>1.021780303030303</v>
      </c>
      <c r="AT53" s="395">
        <f t="shared" si="12"/>
        <v>1.0259128386336867</v>
      </c>
      <c r="AU53" s="395">
        <f t="shared" si="13"/>
        <v>1.0123796423658873</v>
      </c>
      <c r="AV53" s="395">
        <f t="shared" si="14"/>
        <v>1.0010729613733906</v>
      </c>
      <c r="AW53" s="395">
        <f t="shared" si="15"/>
        <v>1.0178336500511622</v>
      </c>
    </row>
    <row r="54" spans="1:49" ht="40.5" customHeight="1" x14ac:dyDescent="0.25">
      <c r="A54" s="128">
        <v>51</v>
      </c>
      <c r="B54" s="144" t="str">
        <f>ACUMULADO!B58</f>
        <v>PORCENTAJE DE MUESTRAS DE MURCIELAGOS HEMATOFAGOS REMITIDAS AL LABORATORIO</v>
      </c>
      <c r="C54" s="144" t="str">
        <f>ACUMULADO!C58</f>
        <v>ZOONOSIS</v>
      </c>
      <c r="D54" s="396">
        <f>METAS!AW56</f>
        <v>0</v>
      </c>
      <c r="E54" s="396">
        <f>METAS!AX56</f>
        <v>0</v>
      </c>
      <c r="F54" s="396">
        <f>METAS!AY56</f>
        <v>4</v>
      </c>
      <c r="G54" s="396">
        <f>METAS!AZ56</f>
        <v>4</v>
      </c>
      <c r="H54" s="396">
        <f>METAS!BA56</f>
        <v>2</v>
      </c>
      <c r="I54" s="396">
        <f>METAS!BB56</f>
        <v>5</v>
      </c>
      <c r="J54" s="396">
        <f>METAS!BC56</f>
        <v>3</v>
      </c>
      <c r="K54" s="396">
        <f>METAS!BD56</f>
        <v>2</v>
      </c>
      <c r="L54" s="396">
        <f>METAS!BE56</f>
        <v>4</v>
      </c>
      <c r="M54" s="396">
        <f>METAS!BF56</f>
        <v>3</v>
      </c>
      <c r="N54" s="396">
        <f>METAS!BG56</f>
        <v>27</v>
      </c>
      <c r="O54" s="394">
        <f>ROUND((D54/12)*[5]Config!$C$6,0)</f>
        <v>0</v>
      </c>
      <c r="P54" s="394">
        <f>ROUND((E54/12)*Config!$C$6,0)</f>
        <v>0</v>
      </c>
      <c r="Q54" s="394">
        <f>ROUND((F54/12)*Config!$C$6,0)</f>
        <v>4</v>
      </c>
      <c r="R54" s="394">
        <f>ROUND((G54/12)*Config!$C$6,0)</f>
        <v>4</v>
      </c>
      <c r="S54" s="394">
        <f>ROUND((H54/12)*Config!$C$6,0)</f>
        <v>2</v>
      </c>
      <c r="T54" s="394">
        <f>ROUND((I54/12)*Config!$C$6,0)</f>
        <v>5</v>
      </c>
      <c r="U54" s="394">
        <f>ROUND((J54/12)*Config!$C$6,0)</f>
        <v>3</v>
      </c>
      <c r="V54" s="394">
        <f>ROUND((K54/12)*Config!$C$6,0)</f>
        <v>2</v>
      </c>
      <c r="W54" s="394">
        <f>ROUND((L54/12)*Config!$C$6,0)</f>
        <v>4</v>
      </c>
      <c r="X54" s="394">
        <f>ROUND((M54/12)*Config!$C$6,0)</f>
        <v>3</v>
      </c>
      <c r="Y54" s="394">
        <f>ROUND((N54/12)*Config!$C$6,0)</f>
        <v>27</v>
      </c>
      <c r="Z54" s="394">
        <f>ACUMULADO!AV58</f>
        <v>0</v>
      </c>
      <c r="AA54" s="394">
        <f>ACUMULADO!AW58</f>
        <v>0</v>
      </c>
      <c r="AB54" s="394">
        <f>ACUMULADO!AX58</f>
        <v>0</v>
      </c>
      <c r="AC54" s="394">
        <f>ACUMULADO!AY58</f>
        <v>0</v>
      </c>
      <c r="AD54" s="394">
        <f>ACUMULADO!AZ58</f>
        <v>0</v>
      </c>
      <c r="AE54" s="394">
        <f>ACUMULADO!BA58</f>
        <v>0</v>
      </c>
      <c r="AF54" s="394">
        <f>ACUMULADO!BB58</f>
        <v>0</v>
      </c>
      <c r="AG54" s="394">
        <f>ACUMULADO!BC58</f>
        <v>0</v>
      </c>
      <c r="AH54" s="394">
        <f>ACUMULADO!BD58</f>
        <v>0</v>
      </c>
      <c r="AI54" s="394">
        <f>ACUMULADO!BE58</f>
        <v>0</v>
      </c>
      <c r="AJ54" s="394">
        <f>ACUMULADO!BF58</f>
        <v>0</v>
      </c>
      <c r="AK54" s="409">
        <f>+Config!$G$3/100</f>
        <v>0.9</v>
      </c>
      <c r="AL54" s="409">
        <f>+Config!$I$3/100</f>
        <v>1</v>
      </c>
      <c r="AM54" s="395" t="str">
        <f t="shared" si="5"/>
        <v>SM</v>
      </c>
      <c r="AN54" s="395" t="str">
        <f t="shared" si="6"/>
        <v>SM</v>
      </c>
      <c r="AO54" s="395">
        <f t="shared" si="7"/>
        <v>0</v>
      </c>
      <c r="AP54" s="395">
        <f t="shared" si="8"/>
        <v>0</v>
      </c>
      <c r="AQ54" s="395">
        <f t="shared" si="9"/>
        <v>0</v>
      </c>
      <c r="AR54" s="395">
        <f t="shared" si="10"/>
        <v>0</v>
      </c>
      <c r="AS54" s="395">
        <f t="shared" si="11"/>
        <v>0</v>
      </c>
      <c r="AT54" s="395">
        <f t="shared" si="12"/>
        <v>0</v>
      </c>
      <c r="AU54" s="395">
        <f t="shared" si="13"/>
        <v>0</v>
      </c>
      <c r="AV54" s="395">
        <f t="shared" si="14"/>
        <v>0</v>
      </c>
      <c r="AW54" s="395">
        <f t="shared" si="15"/>
        <v>0</v>
      </c>
    </row>
    <row r="55" spans="1:49" ht="40.5" customHeight="1" x14ac:dyDescent="0.25">
      <c r="A55" s="128">
        <v>52</v>
      </c>
      <c r="B55" s="144" t="str">
        <f>ACUMULADO!B59</f>
        <v>PORCENTAJE DE ANIMAL MORDEDOR CONTROLADO</v>
      </c>
      <c r="C55" s="144" t="str">
        <f>ACUMULADO!C59</f>
        <v>ZOONOSIS</v>
      </c>
      <c r="D55" s="396">
        <f>METAS!AW57</f>
        <v>0</v>
      </c>
      <c r="E55" s="396">
        <f>METAS!AX57</f>
        <v>0</v>
      </c>
      <c r="F55" s="396">
        <f>METAS!AY57</f>
        <v>54</v>
      </c>
      <c r="G55" s="396">
        <f>METAS!AZ57</f>
        <v>17</v>
      </c>
      <c r="H55" s="396">
        <f>METAS!BA57</f>
        <v>10</v>
      </c>
      <c r="I55" s="396">
        <f>METAS!BB57</f>
        <v>68</v>
      </c>
      <c r="J55" s="396">
        <f>METAS!BC57</f>
        <v>16</v>
      </c>
      <c r="K55" s="396">
        <f>METAS!BD57</f>
        <v>6</v>
      </c>
      <c r="L55" s="396">
        <f>METAS!BE57</f>
        <v>26</v>
      </c>
      <c r="M55" s="396">
        <f>METAS!BF57</f>
        <v>4</v>
      </c>
      <c r="N55" s="396">
        <f>METAS!BG57</f>
        <v>201</v>
      </c>
      <c r="O55" s="394">
        <f>ROUND((D55/12)*[5]Config!$C$6,0)</f>
        <v>0</v>
      </c>
      <c r="P55" s="394">
        <f>ROUND((E55/12)*Config!$C$6,0)</f>
        <v>0</v>
      </c>
      <c r="Q55" s="394">
        <f>ROUND((F55/12)*Config!$C$6,0)</f>
        <v>54</v>
      </c>
      <c r="R55" s="394">
        <f>ROUND((G55/12)*Config!$C$6,0)</f>
        <v>17</v>
      </c>
      <c r="S55" s="394">
        <f>ROUND((H55/12)*Config!$C$6,0)</f>
        <v>10</v>
      </c>
      <c r="T55" s="394">
        <f>ROUND((I55/12)*Config!$C$6,0)</f>
        <v>68</v>
      </c>
      <c r="U55" s="394">
        <f>ROUND((J55/12)*Config!$C$6,0)</f>
        <v>16</v>
      </c>
      <c r="V55" s="394">
        <f>ROUND((K55/12)*Config!$C$6,0)</f>
        <v>6</v>
      </c>
      <c r="W55" s="394">
        <f>ROUND((L55/12)*Config!$C$6,0)</f>
        <v>26</v>
      </c>
      <c r="X55" s="394">
        <f>ROUND((M55/12)*Config!$C$6,0)</f>
        <v>4</v>
      </c>
      <c r="Y55" s="394">
        <f>ROUND((N55/12)*Config!$C$6,0)</f>
        <v>201</v>
      </c>
      <c r="Z55" s="394">
        <f>ACUMULADO!AV59</f>
        <v>0</v>
      </c>
      <c r="AA55" s="394">
        <f>ACUMULADO!AW59</f>
        <v>0</v>
      </c>
      <c r="AB55" s="394">
        <f>ACUMULADO!AX59</f>
        <v>154</v>
      </c>
      <c r="AC55" s="394">
        <f>ACUMULADO!AY59</f>
        <v>16</v>
      </c>
      <c r="AD55" s="394">
        <f>ACUMULADO!AZ59</f>
        <v>5</v>
      </c>
      <c r="AE55" s="394">
        <f>ACUMULADO!BA59</f>
        <v>94</v>
      </c>
      <c r="AF55" s="394">
        <f>ACUMULADO!BB59</f>
        <v>7</v>
      </c>
      <c r="AG55" s="394">
        <f>ACUMULADO!BC59</f>
        <v>0</v>
      </c>
      <c r="AH55" s="394">
        <f>ACUMULADO!BD59</f>
        <v>25</v>
      </c>
      <c r="AI55" s="394">
        <f>ACUMULADO!BE59</f>
        <v>0</v>
      </c>
      <c r="AJ55" s="394">
        <f>ACUMULADO!BF59</f>
        <v>301</v>
      </c>
      <c r="AK55" s="409">
        <f>+Config!$G$3/100</f>
        <v>0.9</v>
      </c>
      <c r="AL55" s="409">
        <f>+Config!$I$3/100</f>
        <v>1</v>
      </c>
      <c r="AM55" s="395" t="str">
        <f t="shared" si="5"/>
        <v>SM</v>
      </c>
      <c r="AN55" s="395" t="str">
        <f t="shared" si="6"/>
        <v>SM</v>
      </c>
      <c r="AO55" s="395">
        <f t="shared" si="7"/>
        <v>2.8518518518518516</v>
      </c>
      <c r="AP55" s="395">
        <f t="shared" si="8"/>
        <v>0.94117647058823528</v>
      </c>
      <c r="AQ55" s="395">
        <f t="shared" si="9"/>
        <v>0.5</v>
      </c>
      <c r="AR55" s="395">
        <f t="shared" si="10"/>
        <v>1.3823529411764706</v>
      </c>
      <c r="AS55" s="395">
        <f t="shared" si="11"/>
        <v>0.4375</v>
      </c>
      <c r="AT55" s="395">
        <f t="shared" si="12"/>
        <v>0</v>
      </c>
      <c r="AU55" s="395">
        <f t="shared" si="13"/>
        <v>0.96153846153846156</v>
      </c>
      <c r="AV55" s="395">
        <f t="shared" si="14"/>
        <v>0</v>
      </c>
      <c r="AW55" s="395">
        <f t="shared" si="15"/>
        <v>1.4975124378109452</v>
      </c>
    </row>
    <row r="56" spans="1:49" ht="40.5" customHeight="1" x14ac:dyDescent="0.25">
      <c r="A56" s="128">
        <v>53</v>
      </c>
      <c r="B56" s="144" t="str">
        <f>ACUMULADO!B60</f>
        <v>PORCENTAJE DE CASOS DE RABIA CANINA</v>
      </c>
      <c r="C56" s="144" t="str">
        <f>ACUMULADO!C60</f>
        <v>ZOONOSIS</v>
      </c>
      <c r="D56" s="396">
        <f>METAS!AW58</f>
        <v>0</v>
      </c>
      <c r="E56" s="396">
        <f>METAS!AX58</f>
        <v>0</v>
      </c>
      <c r="F56" s="396">
        <f>METAS!AY58</f>
        <v>0</v>
      </c>
      <c r="G56" s="396">
        <f>METAS!AZ58</f>
        <v>0</v>
      </c>
      <c r="H56" s="396">
        <f>METAS!BA58</f>
        <v>0</v>
      </c>
      <c r="I56" s="396">
        <f>METAS!BB58</f>
        <v>0</v>
      </c>
      <c r="J56" s="396">
        <f>METAS!BC58</f>
        <v>0</v>
      </c>
      <c r="K56" s="396">
        <f>METAS!BD58</f>
        <v>0</v>
      </c>
      <c r="L56" s="396">
        <f>METAS!BE58</f>
        <v>0</v>
      </c>
      <c r="M56" s="396">
        <f>METAS!BF58</f>
        <v>0</v>
      </c>
      <c r="N56" s="396">
        <f>METAS!BG58</f>
        <v>0</v>
      </c>
      <c r="O56" s="394">
        <f>ROUND((D56/12)*[5]Config!$C$6,0)</f>
        <v>0</v>
      </c>
      <c r="P56" s="394">
        <f>ROUND((E56/12)*Config!$C$6,0)</f>
        <v>0</v>
      </c>
      <c r="Q56" s="394">
        <f>ROUND((F56/12)*Config!$C$6,0)</f>
        <v>0</v>
      </c>
      <c r="R56" s="394">
        <f>ROUND((G56/12)*Config!$C$6,0)</f>
        <v>0</v>
      </c>
      <c r="S56" s="394">
        <f>ROUND((H56/12)*Config!$C$6,0)</f>
        <v>0</v>
      </c>
      <c r="T56" s="394">
        <f>ROUND((I56/12)*Config!$C$6,0)</f>
        <v>0</v>
      </c>
      <c r="U56" s="394">
        <f>ROUND((J56/12)*Config!$C$6,0)</f>
        <v>0</v>
      </c>
      <c r="V56" s="394">
        <f>ROUND((K56/12)*Config!$C$6,0)</f>
        <v>0</v>
      </c>
      <c r="W56" s="394">
        <f>ROUND((L56/12)*Config!$C$6,0)</f>
        <v>0</v>
      </c>
      <c r="X56" s="394">
        <f>ROUND((M56/12)*Config!$C$6,0)</f>
        <v>0</v>
      </c>
      <c r="Y56" s="394">
        <f>ROUND((N56/12)*Config!$C$6,0)</f>
        <v>0</v>
      </c>
      <c r="Z56" s="394">
        <f>ACUMULADO!AV60</f>
        <v>0</v>
      </c>
      <c r="AA56" s="394">
        <f>ACUMULADO!AW60</f>
        <v>0</v>
      </c>
      <c r="AB56" s="394">
        <f>ACUMULADO!AX60</f>
        <v>0</v>
      </c>
      <c r="AC56" s="394">
        <f>ACUMULADO!AY60</f>
        <v>0</v>
      </c>
      <c r="AD56" s="394">
        <f>ACUMULADO!AZ60</f>
        <v>0</v>
      </c>
      <c r="AE56" s="394">
        <f>ACUMULADO!BA60</f>
        <v>0</v>
      </c>
      <c r="AF56" s="394">
        <f>ACUMULADO!BB60</f>
        <v>0</v>
      </c>
      <c r="AG56" s="394">
        <f>ACUMULADO!BC60</f>
        <v>0</v>
      </c>
      <c r="AH56" s="394">
        <f>ACUMULADO!BD60</f>
        <v>0</v>
      </c>
      <c r="AI56" s="394">
        <f>ACUMULADO!BE60</f>
        <v>0</v>
      </c>
      <c r="AJ56" s="394">
        <f>ACUMULADO!BF60</f>
        <v>0</v>
      </c>
      <c r="AK56" s="409">
        <f>+Config!$G$3/100</f>
        <v>0.9</v>
      </c>
      <c r="AL56" s="409">
        <f>+Config!$I$3/100</f>
        <v>1</v>
      </c>
      <c r="AM56" s="395" t="str">
        <f t="shared" si="5"/>
        <v>SM</v>
      </c>
      <c r="AN56" s="395" t="str">
        <f t="shared" si="6"/>
        <v>SM</v>
      </c>
      <c r="AO56" s="395" t="str">
        <f t="shared" si="7"/>
        <v>SM</v>
      </c>
      <c r="AP56" s="395" t="str">
        <f t="shared" si="8"/>
        <v>SM</v>
      </c>
      <c r="AQ56" s="395" t="str">
        <f t="shared" si="9"/>
        <v>SM</v>
      </c>
      <c r="AR56" s="395" t="str">
        <f t="shared" si="10"/>
        <v>SM</v>
      </c>
      <c r="AS56" s="395" t="str">
        <f t="shared" si="11"/>
        <v>SM</v>
      </c>
      <c r="AT56" s="395" t="str">
        <f t="shared" si="12"/>
        <v>SM</v>
      </c>
      <c r="AU56" s="395" t="str">
        <f t="shared" si="13"/>
        <v>SM</v>
      </c>
      <c r="AV56" s="395" t="str">
        <f t="shared" si="14"/>
        <v>SM</v>
      </c>
      <c r="AW56" s="395" t="str">
        <f t="shared" si="15"/>
        <v>SM</v>
      </c>
    </row>
  </sheetData>
  <mergeCells count="8">
    <mergeCell ref="AK2:AL2"/>
    <mergeCell ref="AM2:AW2"/>
    <mergeCell ref="A2:A3"/>
    <mergeCell ref="B2:B3"/>
    <mergeCell ref="C2:C3"/>
    <mergeCell ref="D2:N2"/>
    <mergeCell ref="O2:Y2"/>
    <mergeCell ref="Z2:AJ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BEB-1067-4703-87D2-A3ED40052389}">
  <sheetPr>
    <tabColor rgb="FFFF0000"/>
  </sheetPr>
  <dimension ref="A2:L6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3" sqref="D3:L55"/>
    </sheetView>
  </sheetViews>
  <sheetFormatPr baseColWidth="10" defaultRowHeight="15" x14ac:dyDescent="0.25"/>
  <cols>
    <col min="1" max="1" width="6.28515625" customWidth="1"/>
    <col min="2" max="2" width="99" style="2" customWidth="1"/>
    <col min="3" max="3" width="16.28515625" customWidth="1"/>
    <col min="4" max="4" width="15.42578125" customWidth="1"/>
  </cols>
  <sheetData>
    <row r="2" spans="1:12" x14ac:dyDescent="0.25">
      <c r="A2" s="398" t="str">
        <f>CONSOLIDADO!A2</f>
        <v>Nº</v>
      </c>
      <c r="B2" s="408" t="str">
        <f>CONSOLIDADO!B2</f>
        <v>INDICADOR</v>
      </c>
      <c r="C2" s="398" t="str">
        <f>CONSOLIDADO!C2</f>
        <v>ETAPA DE VIDA</v>
      </c>
      <c r="D2" s="398" t="str">
        <f>CONSOLIDADO!F3</f>
        <v>LLUI</v>
      </c>
      <c r="E2" s="398" t="str">
        <f>CONSOLIDADO!G3</f>
        <v>JER</v>
      </c>
      <c r="F2" s="398" t="str">
        <f>CONSOLIDADO!H3</f>
        <v>YAN</v>
      </c>
      <c r="G2" s="398" t="str">
        <f>CONSOLIDADO!I3</f>
        <v>SOR</v>
      </c>
      <c r="H2" s="398" t="str">
        <f>CONSOLIDADO!J3</f>
        <v>JEP</v>
      </c>
      <c r="I2" s="398" t="str">
        <f>CONSOLIDADO!K3</f>
        <v>ROQ</v>
      </c>
      <c r="J2" s="398" t="str">
        <f>CONSOLIDADO!L3</f>
        <v>CAL</v>
      </c>
      <c r="K2" s="398" t="str">
        <f>CONSOLIDADO!M3</f>
        <v>PUE</v>
      </c>
      <c r="L2" s="398" t="str">
        <f>CONSOLIDADO!N3</f>
        <v>RED</v>
      </c>
    </row>
    <row r="3" spans="1:12" ht="30.75" customHeight="1" x14ac:dyDescent="0.25">
      <c r="A3" s="399">
        <f>+CONSOLIDADO!A4</f>
        <v>1</v>
      </c>
      <c r="B3" s="410" t="str">
        <f>+CONSOLIDADO!B4</f>
        <v>CASOS DE LEISHMANIASIS CON TRATAMIENTO COMPLETO</v>
      </c>
      <c r="C3" s="399" t="str">
        <f>+CONSOLIDADO!C4</f>
        <v xml:space="preserve">METAXENICAS </v>
      </c>
      <c r="D3" s="342" t="str">
        <f>IF(CONSOLIDADO!AO4&lt;CONSOLIDADO!$AK4,"DEFICIENTE",IF(AND(CONSOLIDADO!AO4&gt;=CONSOLIDADO!$AK4,CONSOLIDADO!AO4&lt;CONSOLIDADO!$AL4),"PROCESO","OPTIMO"))</f>
        <v>DEFICIENTE</v>
      </c>
      <c r="E3" s="342" t="str">
        <f>IF(CONSOLIDADO!AP4&lt;CONSOLIDADO!$AK4,"DEFICIENTE",IF(AND(CONSOLIDADO!AP4&gt;=CONSOLIDADO!$AK4,CONSOLIDADO!AP4&lt;CONSOLIDADO!$AL4),"PROCESO","OPTIMO"))</f>
        <v>DEFICIENTE</v>
      </c>
      <c r="F3" s="342" t="str">
        <f>IF(CONSOLIDADO!AQ4&lt;CONSOLIDADO!$AK4,"DEFICIENTE",IF(AND(CONSOLIDADO!AQ4&gt;=CONSOLIDADO!$AK4,CONSOLIDADO!AQ4&lt;CONSOLIDADO!$AL4),"PROCESO","OPTIMO"))</f>
        <v>DEFICIENTE</v>
      </c>
      <c r="G3" s="342" t="str">
        <f>IF(CONSOLIDADO!AR4&lt;CONSOLIDADO!$AK4,"DEFICIENTE",IF(AND(CONSOLIDADO!AR4&gt;=CONSOLIDADO!$AK4,CONSOLIDADO!AR4&lt;CONSOLIDADO!$AL4),"PROCESO","OPTIMO"))</f>
        <v>DEFICIENTE</v>
      </c>
      <c r="H3" s="342" t="str">
        <f>IF(CONSOLIDADO!AS4&lt;CONSOLIDADO!$AK4,"DEFICIENTE",IF(AND(CONSOLIDADO!AS4&gt;=CONSOLIDADO!$AK4,CONSOLIDADO!AS4&lt;CONSOLIDADO!$AL4),"PROCESO","OPTIMO"))</f>
        <v>DEFICIENTE</v>
      </c>
      <c r="I3" s="342" t="str">
        <f>IF(CONSOLIDADO!AT4&lt;CONSOLIDADO!$AK4,"DEFICIENTE",IF(AND(CONSOLIDADO!AT4&gt;=CONSOLIDADO!$AK4,CONSOLIDADO!AT4&lt;CONSOLIDADO!$AL4),"PROCESO","OPTIMO"))</f>
        <v>DEFICIENTE</v>
      </c>
      <c r="J3" s="342" t="str">
        <f>IF(CONSOLIDADO!AU4&lt;CONSOLIDADO!$AK4,"DEFICIENTE",IF(AND(CONSOLIDADO!AU4&gt;=CONSOLIDADO!$AK4,CONSOLIDADO!AU4&lt;CONSOLIDADO!$AL4),"PROCESO","OPTIMO"))</f>
        <v>DEFICIENTE</v>
      </c>
      <c r="K3" s="342" t="str">
        <f>IF(CONSOLIDADO!AV4&lt;CONSOLIDADO!$AK4,"DEFICIENTE",IF(AND(CONSOLIDADO!AV4&gt;=CONSOLIDADO!$AK4,CONSOLIDADO!AV4&lt;CONSOLIDADO!$AL4),"PROCESO","OPTIMO"))</f>
        <v>OPTIMO</v>
      </c>
      <c r="L3" s="342" t="str">
        <f>IF(CONSOLIDADO!AW4&lt;CONSOLIDADO!$AK4,"DEFICIENTE",IF(AND(CONSOLIDADO!AW4&gt;=CONSOLIDADO!$AK4,CONSOLIDADO!AW4&lt;CONSOLIDADO!$AL4),"PROCESO","OPTIMO"))</f>
        <v>DEFICIENTE</v>
      </c>
    </row>
    <row r="4" spans="1:12" ht="30.75" customHeight="1" x14ac:dyDescent="0.25">
      <c r="A4" s="399">
        <f>+CONSOLIDADO!A5</f>
        <v>2</v>
      </c>
      <c r="B4" s="410" t="str">
        <f>+CONSOLIDADO!B5</f>
        <v>VIVIENDA VIGILANCIA DE AEDES AEGYPTI, VECTOR DEL DENGUE Y LA FIEBRE AMARILLA (ENCUESTA ENTOMOLOGICA)</v>
      </c>
      <c r="C4" s="399" t="str">
        <f>+CONSOLIDADO!C5</f>
        <v xml:space="preserve">METAXENICAS </v>
      </c>
      <c r="D4" s="342" t="str">
        <f>IF(CONSOLIDADO!AO5&lt;CONSOLIDADO!$AK5,"DEFICIENTE",IF(AND(CONSOLIDADO!AO5&gt;=CONSOLIDADO!$AK5,CONSOLIDADO!AO5&lt;CONSOLIDADO!$AL5),"PROCESO","OPTIMO"))</f>
        <v>PROCESO</v>
      </c>
      <c r="E4" s="342" t="str">
        <f>IF(CONSOLIDADO!AP5&lt;CONSOLIDADO!$AK5,"DEFICIENTE",IF(AND(CONSOLIDADO!AP5&gt;=CONSOLIDADO!$AK5,CONSOLIDADO!AP5&lt;CONSOLIDADO!$AL5),"PROCESO","OPTIMO"))</f>
        <v>OPTIMO</v>
      </c>
      <c r="F4" s="342" t="str">
        <f>IF(CONSOLIDADO!AQ5&lt;CONSOLIDADO!$AK5,"DEFICIENTE",IF(AND(CONSOLIDADO!AQ5&gt;=CONSOLIDADO!$AK5,CONSOLIDADO!AQ5&lt;CONSOLIDADO!$AL5),"PROCESO","OPTIMO"))</f>
        <v>PROCESO</v>
      </c>
      <c r="G4" s="342" t="str">
        <f>IF(CONSOLIDADO!AR5&lt;CONSOLIDADO!$AK5,"DEFICIENTE",IF(AND(CONSOLIDADO!AR5&gt;=CONSOLIDADO!$AK5,CONSOLIDADO!AR5&lt;CONSOLIDADO!$AL5),"PROCESO","OPTIMO"))</f>
        <v>PROCESO</v>
      </c>
      <c r="H4" s="342" t="str">
        <f>IF(CONSOLIDADO!AS5&lt;CONSOLIDADO!$AK5,"DEFICIENTE",IF(AND(CONSOLIDADO!AS5&gt;=CONSOLIDADO!$AK5,CONSOLIDADO!AS5&lt;CONSOLIDADO!$AL5),"PROCESO","OPTIMO"))</f>
        <v>OPTIMO</v>
      </c>
      <c r="I4" s="342" t="str">
        <f>IF(CONSOLIDADO!AT5&lt;CONSOLIDADO!$AK5,"DEFICIENTE",IF(AND(CONSOLIDADO!AT5&gt;=CONSOLIDADO!$AK5,CONSOLIDADO!AT5&lt;CONSOLIDADO!$AL5),"PROCESO","OPTIMO"))</f>
        <v>DEFICIENTE</v>
      </c>
      <c r="J4" s="342" t="str">
        <f>IF(CONSOLIDADO!AU5&lt;CONSOLIDADO!$AK5,"DEFICIENTE",IF(AND(CONSOLIDADO!AU5&gt;=CONSOLIDADO!$AK5,CONSOLIDADO!AU5&lt;CONSOLIDADO!$AL5),"PROCESO","OPTIMO"))</f>
        <v>OPTIMO</v>
      </c>
      <c r="K4" s="342" t="str">
        <f>IF(CONSOLIDADO!AV5&lt;CONSOLIDADO!$AK5,"DEFICIENTE",IF(AND(CONSOLIDADO!AV5&gt;=CONSOLIDADO!$AK5,CONSOLIDADO!AV5&lt;CONSOLIDADO!$AL5),"PROCESO","OPTIMO"))</f>
        <v>OPTIMO</v>
      </c>
      <c r="L4" s="342" t="str">
        <f>IF(CONSOLIDADO!AW5&lt;CONSOLIDADO!$AK5,"DEFICIENTE",IF(AND(CONSOLIDADO!AW5&gt;=CONSOLIDADO!$AK5,CONSOLIDADO!AW5&lt;CONSOLIDADO!$AL5),"PROCESO","OPTIMO"))</f>
        <v>OPTIMO</v>
      </c>
    </row>
    <row r="5" spans="1:12" ht="30.75" customHeight="1" x14ac:dyDescent="0.25">
      <c r="A5" s="399">
        <f>+CONSOLIDADO!A6</f>
        <v>3</v>
      </c>
      <c r="B5" s="410" t="str">
        <f>+CONSOLIDADO!B6</f>
        <v>VIVIENDAS PROTEGIDAS CON  CONTROL FOCAL DEL VECTOR DEL DENGUE EN LOCALIDADES PRIORIZADAS</v>
      </c>
      <c r="C5" s="399" t="str">
        <f>+CONSOLIDADO!C6</f>
        <v xml:space="preserve">METAXENICAS </v>
      </c>
      <c r="D5" s="342" t="str">
        <f>IF(CONSOLIDADO!AO6&lt;CONSOLIDADO!$AK6,"DEFICIENTE",IF(AND(CONSOLIDADO!AO6&gt;=CONSOLIDADO!$AK6,CONSOLIDADO!AO6&lt;CONSOLIDADO!$AL6),"PROCESO","OPTIMO"))</f>
        <v>DEFICIENTE</v>
      </c>
      <c r="E5" s="342" t="str">
        <f>IF(CONSOLIDADO!AP6&lt;CONSOLIDADO!$AK6,"DEFICIENTE",IF(AND(CONSOLIDADO!AP6&gt;=CONSOLIDADO!$AK6,CONSOLIDADO!AP6&lt;CONSOLIDADO!$AL6),"PROCESO","OPTIMO"))</f>
        <v>OPTIMO</v>
      </c>
      <c r="F5" s="342" t="str">
        <f>IF(CONSOLIDADO!AQ6&lt;CONSOLIDADO!$AK6,"DEFICIENTE",IF(AND(CONSOLIDADO!AQ6&gt;=CONSOLIDADO!$AK6,CONSOLIDADO!AQ6&lt;CONSOLIDADO!$AL6),"PROCESO","OPTIMO"))</f>
        <v>DEFICIENTE</v>
      </c>
      <c r="G5" s="342" t="str">
        <f>IF(CONSOLIDADO!AR6&lt;CONSOLIDADO!$AK6,"DEFICIENTE",IF(AND(CONSOLIDADO!AR6&gt;=CONSOLIDADO!$AK6,CONSOLIDADO!AR6&lt;CONSOLIDADO!$AL6),"PROCESO","OPTIMO"))</f>
        <v>DEFICIENTE</v>
      </c>
      <c r="H5" s="342" t="str">
        <f>IF(CONSOLIDADO!AS6&lt;CONSOLIDADO!$AK6,"DEFICIENTE",IF(AND(CONSOLIDADO!AS6&gt;=CONSOLIDADO!$AK6,CONSOLIDADO!AS6&lt;CONSOLIDADO!$AL6),"PROCESO","OPTIMO"))</f>
        <v>OPTIMO</v>
      </c>
      <c r="I5" s="342" t="str">
        <f>IF(CONSOLIDADO!AT6&lt;CONSOLIDADO!$AK6,"DEFICIENTE",IF(AND(CONSOLIDADO!AT6&gt;=CONSOLIDADO!$AK6,CONSOLIDADO!AT6&lt;CONSOLIDADO!$AL6),"PROCESO","OPTIMO"))</f>
        <v>OPTIMO</v>
      </c>
      <c r="J5" s="342" t="str">
        <f>IF(CONSOLIDADO!AU6&lt;CONSOLIDADO!$AK6,"DEFICIENTE",IF(AND(CONSOLIDADO!AU6&gt;=CONSOLIDADO!$AK6,CONSOLIDADO!AU6&lt;CONSOLIDADO!$AL6),"PROCESO","OPTIMO"))</f>
        <v>OPTIMO</v>
      </c>
      <c r="K5" s="342" t="str">
        <f>IF(CONSOLIDADO!AV6&lt;CONSOLIDADO!$AK6,"DEFICIENTE",IF(AND(CONSOLIDADO!AV6&gt;=CONSOLIDADO!$AK6,CONSOLIDADO!AV6&lt;CONSOLIDADO!$AL6),"PROCESO","OPTIMO"))</f>
        <v>DEFICIENTE</v>
      </c>
      <c r="L5" s="342" t="str">
        <f>IF(CONSOLIDADO!AW6&lt;CONSOLIDADO!$AK6,"DEFICIENTE",IF(AND(CONSOLIDADO!AW6&gt;=CONSOLIDADO!$AK6,CONSOLIDADO!AW6&lt;CONSOLIDADO!$AL6),"PROCESO","OPTIMO"))</f>
        <v>DEFICIENTE</v>
      </c>
    </row>
    <row r="6" spans="1:12" ht="30.75" customHeight="1" x14ac:dyDescent="0.25">
      <c r="A6" s="399">
        <f>+CONSOLIDADO!A7</f>
        <v>4</v>
      </c>
      <c r="B6" s="410" t="str">
        <f>+CONSOLIDADO!B7</f>
        <v xml:space="preserve">LOCALIZACIÓN Y DIAGNOSTICO DE CASOS DE MALARIA </v>
      </c>
      <c r="C6" s="399" t="str">
        <f>+CONSOLIDADO!C7</f>
        <v xml:space="preserve">METAXENICAS </v>
      </c>
      <c r="D6" s="342" t="str">
        <f>IF(CONSOLIDADO!AO7&lt;CONSOLIDADO!$AK7,"DEFICIENTE",IF(AND(CONSOLIDADO!AO7&gt;=CONSOLIDADO!$AK7,CONSOLIDADO!AO7&lt;CONSOLIDADO!$AL7),"PROCESO","OPTIMO"))</f>
        <v>DEFICIENTE</v>
      </c>
      <c r="E6" s="342" t="str">
        <f>IF(CONSOLIDADO!AP7&lt;CONSOLIDADO!$AK7,"DEFICIENTE",IF(AND(CONSOLIDADO!AP7&gt;=CONSOLIDADO!$AK7,CONSOLIDADO!AP7&lt;CONSOLIDADO!$AL7),"PROCESO","OPTIMO"))</f>
        <v>DEFICIENTE</v>
      </c>
      <c r="F6" s="342" t="str">
        <f>IF(CONSOLIDADO!AQ7&lt;CONSOLIDADO!$AK7,"DEFICIENTE",IF(AND(CONSOLIDADO!AQ7&gt;=CONSOLIDADO!$AK7,CONSOLIDADO!AQ7&lt;CONSOLIDADO!$AL7),"PROCESO","OPTIMO"))</f>
        <v>DEFICIENTE</v>
      </c>
      <c r="G6" s="342" t="str">
        <f>IF(CONSOLIDADO!AR7&lt;CONSOLIDADO!$AK7,"DEFICIENTE",IF(AND(CONSOLIDADO!AR7&gt;=CONSOLIDADO!$AK7,CONSOLIDADO!AR7&lt;CONSOLIDADO!$AL7),"PROCESO","OPTIMO"))</f>
        <v>DEFICIENTE</v>
      </c>
      <c r="H6" s="342" t="str">
        <f>IF(CONSOLIDADO!AS7&lt;CONSOLIDADO!$AK7,"DEFICIENTE",IF(AND(CONSOLIDADO!AS7&gt;=CONSOLIDADO!$AK7,CONSOLIDADO!AS7&lt;CONSOLIDADO!$AL7),"PROCESO","OPTIMO"))</f>
        <v>DEFICIENTE</v>
      </c>
      <c r="I6" s="342" t="str">
        <f>IF(CONSOLIDADO!AT7&lt;CONSOLIDADO!$AK7,"DEFICIENTE",IF(AND(CONSOLIDADO!AT7&gt;=CONSOLIDADO!$AK7,CONSOLIDADO!AT7&lt;CONSOLIDADO!$AL7),"PROCESO","OPTIMO"))</f>
        <v>DEFICIENTE</v>
      </c>
      <c r="J6" s="342" t="str">
        <f>IF(CONSOLIDADO!AU7&lt;CONSOLIDADO!$AK7,"DEFICIENTE",IF(AND(CONSOLIDADO!AU7&gt;=CONSOLIDADO!$AK7,CONSOLIDADO!AU7&lt;CONSOLIDADO!$AL7),"PROCESO","OPTIMO"))</f>
        <v>DEFICIENTE</v>
      </c>
      <c r="K6" s="342" t="str">
        <f>IF(CONSOLIDADO!AV7&lt;CONSOLIDADO!$AK7,"DEFICIENTE",IF(AND(CONSOLIDADO!AV7&gt;=CONSOLIDADO!$AK7,CONSOLIDADO!AV7&lt;CONSOLIDADO!$AL7),"PROCESO","OPTIMO"))</f>
        <v>DEFICIENTE</v>
      </c>
      <c r="L6" s="342" t="str">
        <f>IF(CONSOLIDADO!AW7&lt;CONSOLIDADO!$AK7,"DEFICIENTE",IF(AND(CONSOLIDADO!AW7&gt;=CONSOLIDADO!$AK7,CONSOLIDADO!AW7&lt;CONSOLIDADO!$AL7),"PROCESO","OPTIMO"))</f>
        <v>DEFICIENTE</v>
      </c>
    </row>
    <row r="7" spans="1:12" ht="30.75" customHeight="1" x14ac:dyDescent="0.25">
      <c r="A7" s="399">
        <f>+CONSOLIDADO!A8</f>
        <v>5</v>
      </c>
      <c r="B7" s="410" t="str">
        <f>+CONSOLIDADO!B8</f>
        <v>SINTOMATICOS RESPIRATORIOS IDENTIFICADOS</v>
      </c>
      <c r="C7" s="399" t="str">
        <f>+CONSOLIDADO!C8</f>
        <v>TBC</v>
      </c>
      <c r="D7" s="342" t="str">
        <f>IF(CONSOLIDADO!AO8&lt;CONSOLIDADO!$AK8,"DEFICIENTE",IF(AND(CONSOLIDADO!AO8&gt;=CONSOLIDADO!$AK8,CONSOLIDADO!AO8&lt;CONSOLIDADO!$AL8),"PROCESO","OPTIMO"))</f>
        <v>DEFICIENTE</v>
      </c>
      <c r="E7" s="342" t="str">
        <f>IF(CONSOLIDADO!AP8&lt;CONSOLIDADO!$AK8,"DEFICIENTE",IF(AND(CONSOLIDADO!AP8&gt;=CONSOLIDADO!$AK8,CONSOLIDADO!AP8&lt;CONSOLIDADO!$AL8),"PROCESO","OPTIMO"))</f>
        <v>OPTIMO</v>
      </c>
      <c r="F7" s="342" t="str">
        <f>IF(CONSOLIDADO!AQ8&lt;CONSOLIDADO!$AK8,"DEFICIENTE",IF(AND(CONSOLIDADO!AQ8&gt;=CONSOLIDADO!$AK8,CONSOLIDADO!AQ8&lt;CONSOLIDADO!$AL8),"PROCESO","OPTIMO"))</f>
        <v>DEFICIENTE</v>
      </c>
      <c r="G7" s="342" t="str">
        <f>IF(CONSOLIDADO!AR8&lt;CONSOLIDADO!$AK8,"DEFICIENTE",IF(AND(CONSOLIDADO!AR8&gt;=CONSOLIDADO!$AK8,CONSOLIDADO!AR8&lt;CONSOLIDADO!$AL8),"PROCESO","OPTIMO"))</f>
        <v>OPTIMO</v>
      </c>
      <c r="H7" s="342" t="str">
        <f>IF(CONSOLIDADO!AS8&lt;CONSOLIDADO!$AK8,"DEFICIENTE",IF(AND(CONSOLIDADO!AS8&gt;=CONSOLIDADO!$AK8,CONSOLIDADO!AS8&lt;CONSOLIDADO!$AL8),"PROCESO","OPTIMO"))</f>
        <v>DEFICIENTE</v>
      </c>
      <c r="I7" s="342" t="str">
        <f>IF(CONSOLIDADO!AT8&lt;CONSOLIDADO!$AK8,"DEFICIENTE",IF(AND(CONSOLIDADO!AT8&gt;=CONSOLIDADO!$AK8,CONSOLIDADO!AT8&lt;CONSOLIDADO!$AL8),"PROCESO","OPTIMO"))</f>
        <v>DEFICIENTE</v>
      </c>
      <c r="J7" s="342" t="str">
        <f>IF(CONSOLIDADO!AU8&lt;CONSOLIDADO!$AK8,"DEFICIENTE",IF(AND(CONSOLIDADO!AU8&gt;=CONSOLIDADO!$AK8,CONSOLIDADO!AU8&lt;CONSOLIDADO!$AL8),"PROCESO","OPTIMO"))</f>
        <v>OPTIMO</v>
      </c>
      <c r="K7" s="342" t="str">
        <f>IF(CONSOLIDADO!AV8&lt;CONSOLIDADO!$AK8,"DEFICIENTE",IF(AND(CONSOLIDADO!AV8&gt;=CONSOLIDADO!$AK8,CONSOLIDADO!AV8&lt;CONSOLIDADO!$AL8),"PROCESO","OPTIMO"))</f>
        <v>DEFICIENTE</v>
      </c>
      <c r="L7" s="342" t="str">
        <f>IF(CONSOLIDADO!AW8&lt;CONSOLIDADO!$AK8,"DEFICIENTE",IF(AND(CONSOLIDADO!AW8&gt;=CONSOLIDADO!$AK8,CONSOLIDADO!AW8&lt;CONSOLIDADO!$AL8),"PROCESO","OPTIMO"))</f>
        <v>DEFICIENTE</v>
      </c>
    </row>
    <row r="8" spans="1:12" ht="30.75" customHeight="1" x14ac:dyDescent="0.25">
      <c r="A8" s="399">
        <f>+CONSOLIDADO!A9</f>
        <v>6</v>
      </c>
      <c r="B8" s="410" t="str">
        <f>+CONSOLIDADO!B9</f>
        <v>SINTOMATICOS RESPIRATORIOS IDENTIFICADOS / ATENCION &gt;15 AÑOS</v>
      </c>
      <c r="C8" s="399" t="str">
        <f>+CONSOLIDADO!C9</f>
        <v>TBC</v>
      </c>
      <c r="D8" s="342" t="str">
        <f>IF(CONSOLIDADO!AO9&lt;CONSOLIDADO!$AK9,"DEFICIENTE",IF(AND(CONSOLIDADO!AO9&gt;=CONSOLIDADO!$AK9,CONSOLIDADO!AO9&lt;CONSOLIDADO!$AL9),"PROCESO","OPTIMO"))</f>
        <v>DEFICIENTE</v>
      </c>
      <c r="E8" s="342" t="str">
        <f>IF(CONSOLIDADO!AP9&lt;CONSOLIDADO!$AK9,"DEFICIENTE",IF(AND(CONSOLIDADO!AP9&gt;=CONSOLIDADO!$AK9,CONSOLIDADO!AP9&lt;CONSOLIDADO!$AL9),"PROCESO","OPTIMO"))</f>
        <v>OPTIMO</v>
      </c>
      <c r="F8" s="342" t="str">
        <f>IF(CONSOLIDADO!AQ9&lt;CONSOLIDADO!$AK9,"DEFICIENTE",IF(AND(CONSOLIDADO!AQ9&gt;=CONSOLIDADO!$AK9,CONSOLIDADO!AQ9&lt;CONSOLIDADO!$AL9),"PROCESO","OPTIMO"))</f>
        <v>OPTIMO</v>
      </c>
      <c r="G8" s="342" t="str">
        <f>IF(CONSOLIDADO!AR9&lt;CONSOLIDADO!$AK9,"DEFICIENTE",IF(AND(CONSOLIDADO!AR9&gt;=CONSOLIDADO!$AK9,CONSOLIDADO!AR9&lt;CONSOLIDADO!$AL9),"PROCESO","OPTIMO"))</f>
        <v>OPTIMO</v>
      </c>
      <c r="H8" s="342" t="str">
        <f>IF(CONSOLIDADO!AS9&lt;CONSOLIDADO!$AK9,"DEFICIENTE",IF(AND(CONSOLIDADO!AS9&gt;=CONSOLIDADO!$AK9,CONSOLIDADO!AS9&lt;CONSOLIDADO!$AL9),"PROCESO","OPTIMO"))</f>
        <v>OPTIMO</v>
      </c>
      <c r="I8" s="342" t="str">
        <f>IF(CONSOLIDADO!AT9&lt;CONSOLIDADO!$AK9,"DEFICIENTE",IF(AND(CONSOLIDADO!AT9&gt;=CONSOLIDADO!$AK9,CONSOLIDADO!AT9&lt;CONSOLIDADO!$AL9),"PROCESO","OPTIMO"))</f>
        <v>DEFICIENTE</v>
      </c>
      <c r="J8" s="342" t="str">
        <f>IF(CONSOLIDADO!AU9&lt;CONSOLIDADO!$AK9,"DEFICIENTE",IF(AND(CONSOLIDADO!AU9&gt;=CONSOLIDADO!$AK9,CONSOLIDADO!AU9&lt;CONSOLIDADO!$AL9),"PROCESO","OPTIMO"))</f>
        <v>OPTIMO</v>
      </c>
      <c r="K8" s="342" t="str">
        <f>IF(CONSOLIDADO!AV9&lt;CONSOLIDADO!$AK9,"DEFICIENTE",IF(AND(CONSOLIDADO!AV9&gt;=CONSOLIDADO!$AK9,CONSOLIDADO!AV9&lt;CONSOLIDADO!$AL9),"PROCESO","OPTIMO"))</f>
        <v>DEFICIENTE</v>
      </c>
      <c r="L8" s="342" t="str">
        <f>IF(CONSOLIDADO!AW9&lt;CONSOLIDADO!$AK9,"DEFICIENTE",IF(AND(CONSOLIDADO!AW9&gt;=CONSOLIDADO!$AK9,CONSOLIDADO!AW9&lt;CONSOLIDADO!$AL9),"PROCESO","OPTIMO"))</f>
        <v>OPTIMO</v>
      </c>
    </row>
    <row r="9" spans="1:12" ht="30.75" customHeight="1" x14ac:dyDescent="0.25">
      <c r="A9" s="399">
        <f>+CONSOLIDADO!A10</f>
        <v>7</v>
      </c>
      <c r="B9" s="410" t="str">
        <f>+CONSOLIDADO!B10</f>
        <v>CONTACTOS CENSADOS DE TBC</v>
      </c>
      <c r="C9" s="399" t="str">
        <f>+CONSOLIDADO!C10</f>
        <v>TBC</v>
      </c>
      <c r="D9" s="342" t="str">
        <f>IF(CONSOLIDADO!AO10&lt;CONSOLIDADO!$AK10,"DEFICIENTE",IF(AND(CONSOLIDADO!AO10&gt;=CONSOLIDADO!$AK10,CONSOLIDADO!AO10&lt;CONSOLIDADO!$AL10),"PROCESO","OPTIMO"))</f>
        <v>OPTIMO</v>
      </c>
      <c r="E9" s="342" t="str">
        <f>IF(CONSOLIDADO!AP10&lt;CONSOLIDADO!$AK10,"DEFICIENTE",IF(AND(CONSOLIDADO!AP10&gt;=CONSOLIDADO!$AK10,CONSOLIDADO!AP10&lt;CONSOLIDADO!$AL10),"PROCESO","OPTIMO"))</f>
        <v>OPTIMO</v>
      </c>
      <c r="F9" s="342" t="str">
        <f>IF(CONSOLIDADO!AQ10&lt;CONSOLIDADO!$AK10,"DEFICIENTE",IF(AND(CONSOLIDADO!AQ10&gt;=CONSOLIDADO!$AK10,CONSOLIDADO!AQ10&lt;CONSOLIDADO!$AL10),"PROCESO","OPTIMO"))</f>
        <v>DEFICIENTE</v>
      </c>
      <c r="G9" s="342" t="str">
        <f>IF(CONSOLIDADO!AR10&lt;CONSOLIDADO!$AK10,"DEFICIENTE",IF(AND(CONSOLIDADO!AR10&gt;=CONSOLIDADO!$AK10,CONSOLIDADO!AR10&lt;CONSOLIDADO!$AL10),"PROCESO","OPTIMO"))</f>
        <v>DEFICIENTE</v>
      </c>
      <c r="H9" s="342" t="str">
        <f>IF(CONSOLIDADO!AS10&lt;CONSOLIDADO!$AK10,"DEFICIENTE",IF(AND(CONSOLIDADO!AS10&gt;=CONSOLIDADO!$AK10,CONSOLIDADO!AS10&lt;CONSOLIDADO!$AL10),"PROCESO","OPTIMO"))</f>
        <v>DEFICIENTE</v>
      </c>
      <c r="I9" s="342" t="str">
        <f>IF(CONSOLIDADO!AT10&lt;CONSOLIDADO!$AK10,"DEFICIENTE",IF(AND(CONSOLIDADO!AT10&gt;=CONSOLIDADO!$AK10,CONSOLIDADO!AT10&lt;CONSOLIDADO!$AL10),"PROCESO","OPTIMO"))</f>
        <v>DEFICIENTE</v>
      </c>
      <c r="J9" s="342" t="str">
        <f>IF(CONSOLIDADO!AU10&lt;CONSOLIDADO!$AK10,"DEFICIENTE",IF(AND(CONSOLIDADO!AU10&gt;=CONSOLIDADO!$AK10,CONSOLIDADO!AU10&lt;CONSOLIDADO!$AL10),"PROCESO","OPTIMO"))</f>
        <v>OPTIMO</v>
      </c>
      <c r="K9" s="342" t="str">
        <f>IF(CONSOLIDADO!AV10&lt;CONSOLIDADO!$AK10,"DEFICIENTE",IF(AND(CONSOLIDADO!AV10&gt;=CONSOLIDADO!$AK10,CONSOLIDADO!AV10&lt;CONSOLIDADO!$AL10),"PROCESO","OPTIMO"))</f>
        <v>DEFICIENTE</v>
      </c>
      <c r="L9" s="342" t="str">
        <f>IF(CONSOLIDADO!AW10&lt;CONSOLIDADO!$AK10,"DEFICIENTE",IF(AND(CONSOLIDADO!AW10&gt;=CONSOLIDADO!$AK10,CONSOLIDADO!AW10&lt;CONSOLIDADO!$AL10),"PROCESO","OPTIMO"))</f>
        <v>DEFICIENTE</v>
      </c>
    </row>
    <row r="10" spans="1:12" ht="30.75" customHeight="1" x14ac:dyDescent="0.25">
      <c r="A10" s="399">
        <f>+CONSOLIDADO!A11</f>
        <v>8</v>
      </c>
      <c r="B10" s="410" t="str">
        <f>+CONSOLIDADO!B11</f>
        <v>CASOS DE TBC TAMIZADOS PARA VIH</v>
      </c>
      <c r="C10" s="399" t="str">
        <f>+CONSOLIDADO!C11</f>
        <v>TBC</v>
      </c>
      <c r="D10" s="342" t="str">
        <f>IF(CONSOLIDADO!AO11&lt;CONSOLIDADO!$AK11,"DEFICIENTE",IF(AND(CONSOLIDADO!AO11&gt;=CONSOLIDADO!$AK11,CONSOLIDADO!AO11&lt;CONSOLIDADO!$AL11),"PROCESO","OPTIMO"))</f>
        <v>OPTIMO</v>
      </c>
      <c r="E10" s="342" t="str">
        <f>IF(CONSOLIDADO!AP11&lt;CONSOLIDADO!$AK11,"DEFICIENTE",IF(AND(CONSOLIDADO!AP11&gt;=CONSOLIDADO!$AK11,CONSOLIDADO!AP11&lt;CONSOLIDADO!$AL11),"PROCESO","OPTIMO"))</f>
        <v>OPTIMO</v>
      </c>
      <c r="F10" s="342" t="str">
        <f>IF(CONSOLIDADO!AQ11&lt;CONSOLIDADO!$AK11,"DEFICIENTE",IF(AND(CONSOLIDADO!AQ11&gt;=CONSOLIDADO!$AK11,CONSOLIDADO!AQ11&lt;CONSOLIDADO!$AL11),"PROCESO","OPTIMO"))</f>
        <v>DEFICIENTE</v>
      </c>
      <c r="G10" s="342" t="str">
        <f>IF(CONSOLIDADO!AR11&lt;CONSOLIDADO!$AK11,"DEFICIENTE",IF(AND(CONSOLIDADO!AR11&gt;=CONSOLIDADO!$AK11,CONSOLIDADO!AR11&lt;CONSOLIDADO!$AL11),"PROCESO","OPTIMO"))</f>
        <v>OPTIMO</v>
      </c>
      <c r="H10" s="342" t="str">
        <f>IF(CONSOLIDADO!AS11&lt;CONSOLIDADO!$AK11,"DEFICIENTE",IF(AND(CONSOLIDADO!AS11&gt;=CONSOLIDADO!$AK11,CONSOLIDADO!AS11&lt;CONSOLIDADO!$AL11),"PROCESO","OPTIMO"))</f>
        <v>DEFICIENTE</v>
      </c>
      <c r="I10" s="342" t="str">
        <f>IF(CONSOLIDADO!AT11&lt;CONSOLIDADO!$AK11,"DEFICIENTE",IF(AND(CONSOLIDADO!AT11&gt;=CONSOLIDADO!$AK11,CONSOLIDADO!AT11&lt;CONSOLIDADO!$AL11),"PROCESO","OPTIMO"))</f>
        <v>DEFICIENTE</v>
      </c>
      <c r="J10" s="342" t="str">
        <f>IF(CONSOLIDADO!AU11&lt;CONSOLIDADO!$AK11,"DEFICIENTE",IF(AND(CONSOLIDADO!AU11&gt;=CONSOLIDADO!$AK11,CONSOLIDADO!AU11&lt;CONSOLIDADO!$AL11),"PROCESO","OPTIMO"))</f>
        <v>OPTIMO</v>
      </c>
      <c r="K10" s="342" t="str">
        <f>IF(CONSOLIDADO!AV11&lt;CONSOLIDADO!$AK11,"DEFICIENTE",IF(AND(CONSOLIDADO!AV11&gt;=CONSOLIDADO!$AK11,CONSOLIDADO!AV11&lt;CONSOLIDADO!$AL11),"PROCESO","OPTIMO"))</f>
        <v>DEFICIENTE</v>
      </c>
      <c r="L10" s="342" t="str">
        <f>IF(CONSOLIDADO!AW11&lt;CONSOLIDADO!$AK11,"DEFICIENTE",IF(AND(CONSOLIDADO!AW11&gt;=CONSOLIDADO!$AK11,CONSOLIDADO!AW11&lt;CONSOLIDADO!$AL11),"PROCESO","OPTIMO"))</f>
        <v>OPTIMO</v>
      </c>
    </row>
    <row r="11" spans="1:12" ht="30.75" customHeight="1" x14ac:dyDescent="0.25">
      <c r="A11" s="399">
        <f>+CONSOLIDADO!A12</f>
        <v>9</v>
      </c>
      <c r="B11" s="410" t="str">
        <f>+CONSOLIDADO!B12</f>
        <v>ADULTOS Y JOVENES  QUE RECIBEN  CONSEJERIA  EN PREVENCION PARA TAMIZAJE  DE ITS Y VIH/SIDA</v>
      </c>
      <c r="C11" s="399" t="str">
        <f>+CONSOLIDADO!C12</f>
        <v>ITS VIH/SIDA</v>
      </c>
      <c r="D11" s="342" t="str">
        <f>IF(CONSOLIDADO!AO12&lt;CONSOLIDADO!$AK12,"DEFICIENTE",IF(AND(CONSOLIDADO!AO12&gt;=CONSOLIDADO!$AK12,CONSOLIDADO!AO12&lt;CONSOLIDADO!$AL12),"PROCESO","OPTIMO"))</f>
        <v>OPTIMO</v>
      </c>
      <c r="E11" s="342" t="str">
        <f>IF(CONSOLIDADO!AP12&lt;CONSOLIDADO!$AK12,"DEFICIENTE",IF(AND(CONSOLIDADO!AP12&gt;=CONSOLIDADO!$AK12,CONSOLIDADO!AP12&lt;CONSOLIDADO!$AL12),"PROCESO","OPTIMO"))</f>
        <v>OPTIMO</v>
      </c>
      <c r="F11" s="342" t="str">
        <f>IF(CONSOLIDADO!AQ12&lt;CONSOLIDADO!$AK12,"DEFICIENTE",IF(AND(CONSOLIDADO!AQ12&gt;=CONSOLIDADO!$AK12,CONSOLIDADO!AQ12&lt;CONSOLIDADO!$AL12),"PROCESO","OPTIMO"))</f>
        <v>OPTIMO</v>
      </c>
      <c r="G11" s="342" t="str">
        <f>IF(CONSOLIDADO!AR12&lt;CONSOLIDADO!$AK12,"DEFICIENTE",IF(AND(CONSOLIDADO!AR12&gt;=CONSOLIDADO!$AK12,CONSOLIDADO!AR12&lt;CONSOLIDADO!$AL12),"PROCESO","OPTIMO"))</f>
        <v>DEFICIENTE</v>
      </c>
      <c r="H11" s="342" t="str">
        <f>IF(CONSOLIDADO!AS12&lt;CONSOLIDADO!$AK12,"DEFICIENTE",IF(AND(CONSOLIDADO!AS12&gt;=CONSOLIDADO!$AK12,CONSOLIDADO!AS12&lt;CONSOLIDADO!$AL12),"PROCESO","OPTIMO"))</f>
        <v>DEFICIENTE</v>
      </c>
      <c r="I11" s="342" t="str">
        <f>IF(CONSOLIDADO!AT12&lt;CONSOLIDADO!$AK12,"DEFICIENTE",IF(AND(CONSOLIDADO!AT12&gt;=CONSOLIDADO!$AK12,CONSOLIDADO!AT12&lt;CONSOLIDADO!$AL12),"PROCESO","OPTIMO"))</f>
        <v>DEFICIENTE</v>
      </c>
      <c r="J11" s="342" t="str">
        <f>IF(CONSOLIDADO!AU12&lt;CONSOLIDADO!$AK12,"DEFICIENTE",IF(AND(CONSOLIDADO!AU12&gt;=CONSOLIDADO!$AK12,CONSOLIDADO!AU12&lt;CONSOLIDADO!$AL12),"PROCESO","OPTIMO"))</f>
        <v>OPTIMO</v>
      </c>
      <c r="K11" s="342" t="str">
        <f>IF(CONSOLIDADO!AV12&lt;CONSOLIDADO!$AK12,"DEFICIENTE",IF(AND(CONSOLIDADO!AV12&gt;=CONSOLIDADO!$AK12,CONSOLIDADO!AV12&lt;CONSOLIDADO!$AL12),"PROCESO","OPTIMO"))</f>
        <v>DEFICIENTE</v>
      </c>
      <c r="L11" s="342" t="str">
        <f>IF(CONSOLIDADO!AW12&lt;CONSOLIDADO!$AK12,"DEFICIENTE",IF(AND(CONSOLIDADO!AW12&gt;=CONSOLIDADO!$AK12,CONSOLIDADO!AW12&lt;CONSOLIDADO!$AL12),"PROCESO","OPTIMO"))</f>
        <v>OPTIMO</v>
      </c>
    </row>
    <row r="12" spans="1:12" ht="30.75" customHeight="1" x14ac:dyDescent="0.25">
      <c r="A12" s="399">
        <f>+CONSOLIDADO!A13</f>
        <v>10</v>
      </c>
      <c r="B12" s="410" t="str">
        <f>+CONSOLIDADO!B13</f>
        <v>ADULTOS Y JOVENES  QUE RECIBEN    TAMIZAJE  DE ITS Y VIH/SIDA</v>
      </c>
      <c r="C12" s="399" t="str">
        <f>+CONSOLIDADO!C13</f>
        <v>ITS VIH/SIDA</v>
      </c>
      <c r="D12" s="342" t="str">
        <f>IF(CONSOLIDADO!AO13&lt;CONSOLIDADO!$AK13,"DEFICIENTE",IF(AND(CONSOLIDADO!AO13&gt;=CONSOLIDADO!$AK13,CONSOLIDADO!AO13&lt;CONSOLIDADO!$AL13),"PROCESO","OPTIMO"))</f>
        <v>PROCESO</v>
      </c>
      <c r="E12" s="342" t="str">
        <f>IF(CONSOLIDADO!AP13&lt;CONSOLIDADO!$AK13,"DEFICIENTE",IF(AND(CONSOLIDADO!AP13&gt;=CONSOLIDADO!$AK13,CONSOLIDADO!AP13&lt;CONSOLIDADO!$AL13),"PROCESO","OPTIMO"))</f>
        <v>OPTIMO</v>
      </c>
      <c r="F12" s="342" t="str">
        <f>IF(CONSOLIDADO!AQ13&lt;CONSOLIDADO!$AK13,"DEFICIENTE",IF(AND(CONSOLIDADO!AQ13&gt;=CONSOLIDADO!$AK13,CONSOLIDADO!AQ13&lt;CONSOLIDADO!$AL13),"PROCESO","OPTIMO"))</f>
        <v>PROCESO</v>
      </c>
      <c r="G12" s="342" t="str">
        <f>IF(CONSOLIDADO!AR13&lt;CONSOLIDADO!$AK13,"DEFICIENTE",IF(AND(CONSOLIDADO!AR13&gt;=CONSOLIDADO!$AK13,CONSOLIDADO!AR13&lt;CONSOLIDADO!$AL13),"PROCESO","OPTIMO"))</f>
        <v>DEFICIENTE</v>
      </c>
      <c r="H12" s="342" t="str">
        <f>IF(CONSOLIDADO!AS13&lt;CONSOLIDADO!$AK13,"DEFICIENTE",IF(AND(CONSOLIDADO!AS13&gt;=CONSOLIDADO!$AK13,CONSOLIDADO!AS13&lt;CONSOLIDADO!$AL13),"PROCESO","OPTIMO"))</f>
        <v>DEFICIENTE</v>
      </c>
      <c r="I12" s="342" t="str">
        <f>IF(CONSOLIDADO!AT13&lt;CONSOLIDADO!$AK13,"DEFICIENTE",IF(AND(CONSOLIDADO!AT13&gt;=CONSOLIDADO!$AK13,CONSOLIDADO!AT13&lt;CONSOLIDADO!$AL13),"PROCESO","OPTIMO"))</f>
        <v>DEFICIENTE</v>
      </c>
      <c r="J12" s="342" t="str">
        <f>IF(CONSOLIDADO!AU13&lt;CONSOLIDADO!$AK13,"DEFICIENTE",IF(AND(CONSOLIDADO!AU13&gt;=CONSOLIDADO!$AK13,CONSOLIDADO!AU13&lt;CONSOLIDADO!$AL13),"PROCESO","OPTIMO"))</f>
        <v>OPTIMO</v>
      </c>
      <c r="K12" s="342" t="str">
        <f>IF(CONSOLIDADO!AV13&lt;CONSOLIDADO!$AK13,"DEFICIENTE",IF(AND(CONSOLIDADO!AV13&gt;=CONSOLIDADO!$AK13,CONSOLIDADO!AV13&lt;CONSOLIDADO!$AL13),"PROCESO","OPTIMO"))</f>
        <v>DEFICIENTE</v>
      </c>
      <c r="L12" s="342" t="str">
        <f>IF(CONSOLIDADO!AW13&lt;CONSOLIDADO!$AK13,"DEFICIENTE",IF(AND(CONSOLIDADO!AW13&gt;=CONSOLIDADO!$AK13,CONSOLIDADO!AW13&lt;CONSOLIDADO!$AL13),"PROCESO","OPTIMO"))</f>
        <v>PROCESO</v>
      </c>
    </row>
    <row r="13" spans="1:12" ht="30.75" customHeight="1" x14ac:dyDescent="0.25">
      <c r="A13" s="399">
        <f>+CONSOLIDADO!A14</f>
        <v>11</v>
      </c>
      <c r="B13" s="410" t="str">
        <f>+CONSOLIDADO!B14</f>
        <v>GESTANTES REACTIVAS  A SIFILIS RECIBEN TRATAMIENTO COMPLETO</v>
      </c>
      <c r="C13" s="399" t="str">
        <f>+CONSOLIDADO!C14</f>
        <v>ITS VIH/SIDA</v>
      </c>
      <c r="D13" s="342" t="str">
        <f>IF(CONSOLIDADO!AO14&lt;CONSOLIDADO!$AK14,"DEFICIENTE",IF(AND(CONSOLIDADO!AO14&gt;=CONSOLIDADO!$AK14,CONSOLIDADO!AO14&lt;CONSOLIDADO!$AL14),"PROCESO","OPTIMO"))</f>
        <v>DEFICIENTE</v>
      </c>
      <c r="E13" s="342" t="str">
        <f>IF(CONSOLIDADO!AP14&lt;CONSOLIDADO!$AK14,"DEFICIENTE",IF(AND(CONSOLIDADO!AP14&gt;=CONSOLIDADO!$AK14,CONSOLIDADO!AP14&lt;CONSOLIDADO!$AL14),"PROCESO","OPTIMO"))</f>
        <v>OPTIMO</v>
      </c>
      <c r="F13" s="342" t="str">
        <f>IF(CONSOLIDADO!AQ14&lt;CONSOLIDADO!$AK14,"DEFICIENTE",IF(AND(CONSOLIDADO!AQ14&gt;=CONSOLIDADO!$AK14,CONSOLIDADO!AQ14&lt;CONSOLIDADO!$AL14),"PROCESO","OPTIMO"))</f>
        <v>OPTIMO</v>
      </c>
      <c r="G13" s="342" t="str">
        <f>IF(CONSOLIDADO!AR14&lt;CONSOLIDADO!$AK14,"DEFICIENTE",IF(AND(CONSOLIDADO!AR14&gt;=CONSOLIDADO!$AK14,CONSOLIDADO!AR14&lt;CONSOLIDADO!$AL14),"PROCESO","OPTIMO"))</f>
        <v>OPTIMO</v>
      </c>
      <c r="H13" s="342" t="str">
        <f>IF(CONSOLIDADO!AS14&lt;CONSOLIDADO!$AK14,"DEFICIENTE",IF(AND(CONSOLIDADO!AS14&gt;=CONSOLIDADO!$AK14,CONSOLIDADO!AS14&lt;CONSOLIDADO!$AL14),"PROCESO","OPTIMO"))</f>
        <v>OPTIMO</v>
      </c>
      <c r="I13" s="342" t="str">
        <f>IF(CONSOLIDADO!AT14&lt;CONSOLIDADO!$AK14,"DEFICIENTE",IF(AND(CONSOLIDADO!AT14&gt;=CONSOLIDADO!$AK14,CONSOLIDADO!AT14&lt;CONSOLIDADO!$AL14),"PROCESO","OPTIMO"))</f>
        <v>OPTIMO</v>
      </c>
      <c r="J13" s="342" t="str">
        <f>IF(CONSOLIDADO!AU14&lt;CONSOLIDADO!$AK14,"DEFICIENTE",IF(AND(CONSOLIDADO!AU14&gt;=CONSOLIDADO!$AK14,CONSOLIDADO!AU14&lt;CONSOLIDADO!$AL14),"PROCESO","OPTIMO"))</f>
        <v>OPTIMO</v>
      </c>
      <c r="K13" s="342" t="str">
        <f>IF(CONSOLIDADO!AV14&lt;CONSOLIDADO!$AK14,"DEFICIENTE",IF(AND(CONSOLIDADO!AV14&gt;=CONSOLIDADO!$AK14,CONSOLIDADO!AV14&lt;CONSOLIDADO!$AL14),"PROCESO","OPTIMO"))</f>
        <v>OPTIMO</v>
      </c>
      <c r="L13" s="342" t="str">
        <f>IF(CONSOLIDADO!AW14&lt;CONSOLIDADO!$AK14,"DEFICIENTE",IF(AND(CONSOLIDADO!AW14&gt;=CONSOLIDADO!$AK14,CONSOLIDADO!AW14&lt;CONSOLIDADO!$AL14),"PROCESO","OPTIMO"))</f>
        <v>DEFICIENTE</v>
      </c>
    </row>
    <row r="14" spans="1:12" ht="30.75" customHeight="1" x14ac:dyDescent="0.25">
      <c r="A14" s="399">
        <f>+CONSOLIDADO!A15</f>
        <v>12</v>
      </c>
      <c r="B14" s="410" t="str">
        <f>+CONSOLIDADO!B15</f>
        <v>CASOS  DE VIH-SIDA CONFIRMADOS</v>
      </c>
      <c r="C14" s="399" t="str">
        <f>+CONSOLIDADO!C15</f>
        <v>ITS VIH/SIDA</v>
      </c>
      <c r="D14" s="342" t="str">
        <f>IF(CONSOLIDADO!AO15&lt;CONSOLIDADO!$AK15,"DEFICIENTE",IF(AND(CONSOLIDADO!AO15&gt;=CONSOLIDADO!$AK15,CONSOLIDADO!AO15&lt;CONSOLIDADO!$AL15),"PROCESO","OPTIMO"))</f>
        <v>DEFICIENTE</v>
      </c>
      <c r="E14" s="342" t="str">
        <f>IF(CONSOLIDADO!AP15&lt;CONSOLIDADO!$AK15,"DEFICIENTE",IF(AND(CONSOLIDADO!AP15&gt;=CONSOLIDADO!$AK15,CONSOLIDADO!AP15&lt;CONSOLIDADO!$AL15),"PROCESO","OPTIMO"))</f>
        <v>DEFICIENTE</v>
      </c>
      <c r="F14" s="342" t="str">
        <f>IF(CONSOLIDADO!AQ15&lt;CONSOLIDADO!$AK15,"DEFICIENTE",IF(AND(CONSOLIDADO!AQ15&gt;=CONSOLIDADO!$AK15,CONSOLIDADO!AQ15&lt;CONSOLIDADO!$AL15),"PROCESO","OPTIMO"))</f>
        <v>DEFICIENTE</v>
      </c>
      <c r="G14" s="342" t="str">
        <f>IF(CONSOLIDADO!AR15&lt;CONSOLIDADO!$AK15,"DEFICIENTE",IF(AND(CONSOLIDADO!AR15&gt;=CONSOLIDADO!$AK15,CONSOLIDADO!AR15&lt;CONSOLIDADO!$AL15),"PROCESO","OPTIMO"))</f>
        <v>DEFICIENTE</v>
      </c>
      <c r="H14" s="342" t="str">
        <f>IF(CONSOLIDADO!AS15&lt;CONSOLIDADO!$AK15,"DEFICIENTE",IF(AND(CONSOLIDADO!AS15&gt;=CONSOLIDADO!$AK15,CONSOLIDADO!AS15&lt;CONSOLIDADO!$AL15),"PROCESO","OPTIMO"))</f>
        <v>DEFICIENTE</v>
      </c>
      <c r="I14" s="342" t="str">
        <f>IF(CONSOLIDADO!AT15&lt;CONSOLIDADO!$AK15,"DEFICIENTE",IF(AND(CONSOLIDADO!AT15&gt;=CONSOLIDADO!$AK15,CONSOLIDADO!AT15&lt;CONSOLIDADO!$AL15),"PROCESO","OPTIMO"))</f>
        <v>DEFICIENTE</v>
      </c>
      <c r="J14" s="342" t="str">
        <f>IF(CONSOLIDADO!AU15&lt;CONSOLIDADO!$AK15,"DEFICIENTE",IF(AND(CONSOLIDADO!AU15&gt;=CONSOLIDADO!$AK15,CONSOLIDADO!AU15&lt;CONSOLIDADO!$AL15),"PROCESO","OPTIMO"))</f>
        <v>DEFICIENTE</v>
      </c>
      <c r="K14" s="342" t="str">
        <f>IF(CONSOLIDADO!AV15&lt;CONSOLIDADO!$AK15,"DEFICIENTE",IF(AND(CONSOLIDADO!AV15&gt;=CONSOLIDADO!$AK15,CONSOLIDADO!AV15&lt;CONSOLIDADO!$AL15),"PROCESO","OPTIMO"))</f>
        <v>DEFICIENTE</v>
      </c>
      <c r="L14" s="342" t="str">
        <f>IF(CONSOLIDADO!AW15&lt;CONSOLIDADO!$AK15,"DEFICIENTE",IF(AND(CONSOLIDADO!AW15&gt;=CONSOLIDADO!$AK15,CONSOLIDADO!AW15&lt;CONSOLIDADO!$AL15),"PROCESO","OPTIMO"))</f>
        <v>DEFICIENTE</v>
      </c>
    </row>
    <row r="15" spans="1:12" ht="30.75" customHeight="1" x14ac:dyDescent="0.25">
      <c r="A15" s="399">
        <f>+CONSOLIDADO!A16</f>
        <v>13</v>
      </c>
      <c r="B15" s="410" t="str">
        <f>+CONSOLIDADO!B16</f>
        <v xml:space="preserve">FAMILIA DE LA GESTANTE Y PUERPERA QUE RECIBEN CONSEJERÍA EN EL HOGAR A TRAVÉS DE LA VISITA DOMICILIARIA PARA PROMOVER PRÁCTICAS SALUDABLES EN SALUD SEXUAL Y REPRODUCTIVA DURANTE LA VISITA DOMICILIARIA </v>
      </c>
      <c r="C15" s="399" t="str">
        <f>+CONSOLIDADO!C16</f>
        <v>PROMSA</v>
      </c>
      <c r="D15" s="342" t="str">
        <f>IF(CONSOLIDADO!AO16&lt;CONSOLIDADO!$AK16,"DEFICIENTE",IF(AND(CONSOLIDADO!AO16&gt;=CONSOLIDADO!$AK16,CONSOLIDADO!AO16&lt;CONSOLIDADO!$AL16),"PROCESO","OPTIMO"))</f>
        <v>OPTIMO</v>
      </c>
      <c r="E15" s="342" t="str">
        <f>IF(CONSOLIDADO!AP16&lt;CONSOLIDADO!$AK16,"DEFICIENTE",IF(AND(CONSOLIDADO!AP16&gt;=CONSOLIDADO!$AK16,CONSOLIDADO!AP16&lt;CONSOLIDADO!$AL16),"PROCESO","OPTIMO"))</f>
        <v>OPTIMO</v>
      </c>
      <c r="F15" s="342" t="str">
        <f>IF(CONSOLIDADO!AQ16&lt;CONSOLIDADO!$AK16,"DEFICIENTE",IF(AND(CONSOLIDADO!AQ16&gt;=CONSOLIDADO!$AK16,CONSOLIDADO!AQ16&lt;CONSOLIDADO!$AL16),"PROCESO","OPTIMO"))</f>
        <v>DEFICIENTE</v>
      </c>
      <c r="G15" s="342" t="str">
        <f>IF(CONSOLIDADO!AR16&lt;CONSOLIDADO!$AK16,"DEFICIENTE",IF(AND(CONSOLIDADO!AR16&gt;=CONSOLIDADO!$AK16,CONSOLIDADO!AR16&lt;CONSOLIDADO!$AL16),"PROCESO","OPTIMO"))</f>
        <v>DEFICIENTE</v>
      </c>
      <c r="H15" s="342" t="str">
        <f>IF(CONSOLIDADO!AS16&lt;CONSOLIDADO!$AK16,"DEFICIENTE",IF(AND(CONSOLIDADO!AS16&gt;=CONSOLIDADO!$AK16,CONSOLIDADO!AS16&lt;CONSOLIDADO!$AL16),"PROCESO","OPTIMO"))</f>
        <v>PROCESO</v>
      </c>
      <c r="I15" s="342" t="str">
        <f>IF(CONSOLIDADO!AT16&lt;CONSOLIDADO!$AK16,"DEFICIENTE",IF(AND(CONSOLIDADO!AT16&gt;=CONSOLIDADO!$AK16,CONSOLIDADO!AT16&lt;CONSOLIDADO!$AL16),"PROCESO","OPTIMO"))</f>
        <v>OPTIMO</v>
      </c>
      <c r="J15" s="342" t="str">
        <f>IF(CONSOLIDADO!AU16&lt;CONSOLIDADO!$AK16,"DEFICIENTE",IF(AND(CONSOLIDADO!AU16&gt;=CONSOLIDADO!$AK16,CONSOLIDADO!AU16&lt;CONSOLIDADO!$AL16),"PROCESO","OPTIMO"))</f>
        <v>DEFICIENTE</v>
      </c>
      <c r="K15" s="342" t="str">
        <f>IF(CONSOLIDADO!AV16&lt;CONSOLIDADO!$AK16,"DEFICIENTE",IF(AND(CONSOLIDADO!AV16&gt;=CONSOLIDADO!$AK16,CONSOLIDADO!AV16&lt;CONSOLIDADO!$AL16),"PROCESO","OPTIMO"))</f>
        <v>DEFICIENTE</v>
      </c>
      <c r="L15" s="342" t="str">
        <f>IF(CONSOLIDADO!AW16&lt;CONSOLIDADO!$AK16,"DEFICIENTE",IF(AND(CONSOLIDADO!AW16&gt;=CONSOLIDADO!$AK16,CONSOLIDADO!AW16&lt;CONSOLIDADO!$AL16),"PROCESO","OPTIMO"))</f>
        <v>DEFICIENTE</v>
      </c>
    </row>
    <row r="16" spans="1:12" ht="30.75" customHeight="1" x14ac:dyDescent="0.25">
      <c r="A16" s="399">
        <f>+CONSOLIDADO!A17</f>
        <v>14</v>
      </c>
      <c r="B16" s="410" t="str">
        <f>+CONSOLIDADO!B17</f>
        <v xml:space="preserve">AGENTES COMUNITARIOS DE SALUD CAPACITADOS REALIZAN ORIENTACIÓN A FAMILIAS DE GESTANTES Y PUERPERAS EN PRÁCTICAS SALUDABLES EN SALUD SEXUAL Y REPRODUCTIVA. </v>
      </c>
      <c r="C16" s="399" t="str">
        <f>+CONSOLIDADO!C17</f>
        <v>PROMSA</v>
      </c>
      <c r="D16" s="342" t="str">
        <f>IF(CONSOLIDADO!AO17&lt;CONSOLIDADO!$AK17,"DEFICIENTE",IF(AND(CONSOLIDADO!AO17&gt;=CONSOLIDADO!$AK17,CONSOLIDADO!AO17&lt;CONSOLIDADO!$AL17),"PROCESO","OPTIMO"))</f>
        <v>OPTIMO</v>
      </c>
      <c r="E16" s="342" t="str">
        <f>IF(CONSOLIDADO!AP17&lt;CONSOLIDADO!$AK17,"DEFICIENTE",IF(AND(CONSOLIDADO!AP17&gt;=CONSOLIDADO!$AK17,CONSOLIDADO!AP17&lt;CONSOLIDADO!$AL17),"PROCESO","OPTIMO"))</f>
        <v>OPTIMO</v>
      </c>
      <c r="F16" s="342" t="str">
        <f>IF(CONSOLIDADO!AQ17&lt;CONSOLIDADO!$AK17,"DEFICIENTE",IF(AND(CONSOLIDADO!AQ17&gt;=CONSOLIDADO!$AK17,CONSOLIDADO!AQ17&lt;CONSOLIDADO!$AL17),"PROCESO","OPTIMO"))</f>
        <v>OPTIMO</v>
      </c>
      <c r="G16" s="342" t="str">
        <f>IF(CONSOLIDADO!AR17&lt;CONSOLIDADO!$AK17,"DEFICIENTE",IF(AND(CONSOLIDADO!AR17&gt;=CONSOLIDADO!$AK17,CONSOLIDADO!AR17&lt;CONSOLIDADO!$AL17),"PROCESO","OPTIMO"))</f>
        <v>OPTIMO</v>
      </c>
      <c r="H16" s="342" t="str">
        <f>IF(CONSOLIDADO!AS17&lt;CONSOLIDADO!$AK17,"DEFICIENTE",IF(AND(CONSOLIDADO!AS17&gt;=CONSOLIDADO!$AK17,CONSOLIDADO!AS17&lt;CONSOLIDADO!$AL17),"PROCESO","OPTIMO"))</f>
        <v>OPTIMO</v>
      </c>
      <c r="I16" s="342" t="str">
        <f>IF(CONSOLIDADO!AT17&lt;CONSOLIDADO!$AK17,"DEFICIENTE",IF(AND(CONSOLIDADO!AT17&gt;=CONSOLIDADO!$AK17,CONSOLIDADO!AT17&lt;CONSOLIDADO!$AL17),"PROCESO","OPTIMO"))</f>
        <v>DEFICIENTE</v>
      </c>
      <c r="J16" s="342" t="str">
        <f>IF(CONSOLIDADO!AU17&lt;CONSOLIDADO!$AK17,"DEFICIENTE",IF(AND(CONSOLIDADO!AU17&gt;=CONSOLIDADO!$AK17,CONSOLIDADO!AU17&lt;CONSOLIDADO!$AL17),"PROCESO","OPTIMO"))</f>
        <v>OPTIMO</v>
      </c>
      <c r="K16" s="342" t="str">
        <f>IF(CONSOLIDADO!AV17&lt;CONSOLIDADO!$AK17,"DEFICIENTE",IF(AND(CONSOLIDADO!AV17&gt;=CONSOLIDADO!$AK17,CONSOLIDADO!AV17&lt;CONSOLIDADO!$AL17),"PROCESO","OPTIMO"))</f>
        <v>DEFICIENTE</v>
      </c>
      <c r="L16" s="342" t="str">
        <f>IF(CONSOLIDADO!AW17&lt;CONSOLIDADO!$AK17,"DEFICIENTE",IF(AND(CONSOLIDADO!AW17&gt;=CONSOLIDADO!$AK17,CONSOLIDADO!AW17&lt;CONSOLIDADO!$AL17),"PROCESO","OPTIMO"))</f>
        <v>PROCESO</v>
      </c>
    </row>
    <row r="17" spans="1:12" ht="30.75" customHeight="1" x14ac:dyDescent="0.25">
      <c r="A17" s="399">
        <f>+CONSOLIDADO!A18</f>
        <v>15</v>
      </c>
      <c r="B17" s="410" t="str">
        <f>+CONSOLIDADO!B18</f>
        <v xml:space="preserve">FAMILIAS DE ADOLESCENTES QUE RECIBEN SESIONES EDUCATIVAS Y DEMOSTRATIVAS PARA PROMOVER PRÁCTICAS SALUDABLES EN SALUD SEXUAL INTEGRAL </v>
      </c>
      <c r="C17" s="399" t="str">
        <f>+CONSOLIDADO!C18</f>
        <v>PROMSA</v>
      </c>
      <c r="D17" s="342" t="str">
        <f>IF(CONSOLIDADO!AO18&lt;CONSOLIDADO!$AK18,"DEFICIENTE",IF(AND(CONSOLIDADO!AO18&gt;=CONSOLIDADO!$AK18,CONSOLIDADO!AO18&lt;CONSOLIDADO!$AL18),"PROCESO","OPTIMO"))</f>
        <v>OPTIMO</v>
      </c>
      <c r="E17" s="342" t="str">
        <f>IF(CONSOLIDADO!AP18&lt;CONSOLIDADO!$AK18,"DEFICIENTE",IF(AND(CONSOLIDADO!AP18&gt;=CONSOLIDADO!$AK18,CONSOLIDADO!AP18&lt;CONSOLIDADO!$AL18),"PROCESO","OPTIMO"))</f>
        <v>OPTIMO</v>
      </c>
      <c r="F17" s="342" t="str">
        <f>IF(CONSOLIDADO!AQ18&lt;CONSOLIDADO!$AK18,"DEFICIENTE",IF(AND(CONSOLIDADO!AQ18&gt;=CONSOLIDADO!$AK18,CONSOLIDADO!AQ18&lt;CONSOLIDADO!$AL18),"PROCESO","OPTIMO"))</f>
        <v>DEFICIENTE</v>
      </c>
      <c r="G17" s="342" t="str">
        <f>IF(CONSOLIDADO!AR18&lt;CONSOLIDADO!$AK18,"DEFICIENTE",IF(AND(CONSOLIDADO!AR18&gt;=CONSOLIDADO!$AK18,CONSOLIDADO!AR18&lt;CONSOLIDADO!$AL18),"PROCESO","OPTIMO"))</f>
        <v>DEFICIENTE</v>
      </c>
      <c r="H17" s="342" t="str">
        <f>IF(CONSOLIDADO!AS18&lt;CONSOLIDADO!$AK18,"DEFICIENTE",IF(AND(CONSOLIDADO!AS18&gt;=CONSOLIDADO!$AK18,CONSOLIDADO!AS18&lt;CONSOLIDADO!$AL18),"PROCESO","OPTIMO"))</f>
        <v>DEFICIENTE</v>
      </c>
      <c r="I17" s="342" t="str">
        <f>IF(CONSOLIDADO!AT18&lt;CONSOLIDADO!$AK18,"DEFICIENTE",IF(AND(CONSOLIDADO!AT18&gt;=CONSOLIDADO!$AK18,CONSOLIDADO!AT18&lt;CONSOLIDADO!$AL18),"PROCESO","OPTIMO"))</f>
        <v>DEFICIENTE</v>
      </c>
      <c r="J17" s="342" t="str">
        <f>IF(CONSOLIDADO!AU18&lt;CONSOLIDADO!$AK18,"DEFICIENTE",IF(AND(CONSOLIDADO!AU18&gt;=CONSOLIDADO!$AK18,CONSOLIDADO!AU18&lt;CONSOLIDADO!$AL18),"PROCESO","OPTIMO"))</f>
        <v>OPTIMO</v>
      </c>
      <c r="K17" s="342" t="str">
        <f>IF(CONSOLIDADO!AV18&lt;CONSOLIDADO!$AK18,"DEFICIENTE",IF(AND(CONSOLIDADO!AV18&gt;=CONSOLIDADO!$AK18,CONSOLIDADO!AV18&lt;CONSOLIDADO!$AL18),"PROCESO","OPTIMO"))</f>
        <v>DEFICIENTE</v>
      </c>
      <c r="L17" s="342" t="str">
        <f>IF(CONSOLIDADO!AW18&lt;CONSOLIDADO!$AK18,"DEFICIENTE",IF(AND(CONSOLIDADO!AW18&gt;=CONSOLIDADO!$AK18,CONSOLIDADO!AW18&lt;CONSOLIDADO!$AL18),"PROCESO","OPTIMO"))</f>
        <v>PROCESO</v>
      </c>
    </row>
    <row r="18" spans="1:12" ht="30.75" customHeight="1" x14ac:dyDescent="0.25">
      <c r="A18" s="399">
        <f>+CONSOLIDADO!A19</f>
        <v>16</v>
      </c>
      <c r="B18" s="410" t="str">
        <f>+CONSOLIDADO!B19</f>
        <v xml:space="preserve">DOCENTES CAPACITADOS REALIZAN EDUCACIÓN SEXUAL INTEGRAL DESDE LA INSTITUCIÓN EDUCATIVA. </v>
      </c>
      <c r="C18" s="399" t="str">
        <f>+CONSOLIDADO!C19</f>
        <v>PROMSA</v>
      </c>
      <c r="D18" s="342" t="str">
        <f>IF(CONSOLIDADO!AO19&lt;CONSOLIDADO!$AK19,"DEFICIENTE",IF(AND(CONSOLIDADO!AO19&gt;=CONSOLIDADO!$AK19,CONSOLIDADO!AO19&lt;CONSOLIDADO!$AL19),"PROCESO","OPTIMO"))</f>
        <v>OPTIMO</v>
      </c>
      <c r="E18" s="342" t="str">
        <f>IF(CONSOLIDADO!AP19&lt;CONSOLIDADO!$AK19,"DEFICIENTE",IF(AND(CONSOLIDADO!AP19&gt;=CONSOLIDADO!$AK19,CONSOLIDADO!AP19&lt;CONSOLIDADO!$AL19),"PROCESO","OPTIMO"))</f>
        <v>OPTIMO</v>
      </c>
      <c r="F18" s="342" t="str">
        <f>IF(CONSOLIDADO!AQ19&lt;CONSOLIDADO!$AK19,"DEFICIENTE",IF(AND(CONSOLIDADO!AQ19&gt;=CONSOLIDADO!$AK19,CONSOLIDADO!AQ19&lt;CONSOLIDADO!$AL19),"PROCESO","OPTIMO"))</f>
        <v>DEFICIENTE</v>
      </c>
      <c r="G18" s="342" t="str">
        <f>IF(CONSOLIDADO!AR19&lt;CONSOLIDADO!$AK19,"DEFICIENTE",IF(AND(CONSOLIDADO!AR19&gt;=CONSOLIDADO!$AK19,CONSOLIDADO!AR19&lt;CONSOLIDADO!$AL19),"PROCESO","OPTIMO"))</f>
        <v>OPTIMO</v>
      </c>
      <c r="H18" s="342" t="str">
        <f>IF(CONSOLIDADO!AS19&lt;CONSOLIDADO!$AK19,"DEFICIENTE",IF(AND(CONSOLIDADO!AS19&gt;=CONSOLIDADO!$AK19,CONSOLIDADO!AS19&lt;CONSOLIDADO!$AL19),"PROCESO","OPTIMO"))</f>
        <v>DEFICIENTE</v>
      </c>
      <c r="I18" s="342" t="str">
        <f>IF(CONSOLIDADO!AT19&lt;CONSOLIDADO!$AK19,"DEFICIENTE",IF(AND(CONSOLIDADO!AT19&gt;=CONSOLIDADO!$AK19,CONSOLIDADO!AT19&lt;CONSOLIDADO!$AL19),"PROCESO","OPTIMO"))</f>
        <v>OPTIMO</v>
      </c>
      <c r="J18" s="342" t="str">
        <f>IF(CONSOLIDADO!AU19&lt;CONSOLIDADO!$AK19,"DEFICIENTE",IF(AND(CONSOLIDADO!AU19&gt;=CONSOLIDADO!$AK19,CONSOLIDADO!AU19&lt;CONSOLIDADO!$AL19),"PROCESO","OPTIMO"))</f>
        <v>OPTIMO</v>
      </c>
      <c r="K18" s="342" t="str">
        <f>IF(CONSOLIDADO!AV19&lt;CONSOLIDADO!$AK19,"DEFICIENTE",IF(AND(CONSOLIDADO!AV19&gt;=CONSOLIDADO!$AK19,CONSOLIDADO!AV19&lt;CONSOLIDADO!$AL19),"PROCESO","OPTIMO"))</f>
        <v>OPTIMO</v>
      </c>
      <c r="L18" s="342" t="str">
        <f>IF(CONSOLIDADO!AW19&lt;CONSOLIDADO!$AK19,"DEFICIENTE",IF(AND(CONSOLIDADO!AW19&gt;=CONSOLIDADO!$AK19,CONSOLIDADO!AW19&lt;CONSOLIDADO!$AL19),"PROCESO","OPTIMO"))</f>
        <v>OPTIMO</v>
      </c>
    </row>
    <row r="19" spans="1:12" ht="30.75" customHeight="1" x14ac:dyDescent="0.25">
      <c r="A19" s="399">
        <f>+CONSOLIDADO!A20</f>
        <v>17</v>
      </c>
      <c r="B19" s="410" t="str">
        <f>+CONSOLIDADO!B20</f>
        <v>FUNCIONARIOS MUNICIPALES CAPACITADOS GESTIONAN ESPACIOS EDUCATIVOS PARA PROMOVER LA SALUD SEXUAL Y REPRODUCTIVA.</v>
      </c>
      <c r="C19" s="399" t="str">
        <f>+CONSOLIDADO!C20</f>
        <v>PROMSA</v>
      </c>
      <c r="D19" s="342" t="str">
        <f>IF(CONSOLIDADO!AO20&lt;CONSOLIDADO!$AK20,"DEFICIENTE",IF(AND(CONSOLIDADO!AO20&gt;=CONSOLIDADO!$AK20,CONSOLIDADO!AO20&lt;CONSOLIDADO!$AL20),"PROCESO","OPTIMO"))</f>
        <v>OPTIMO</v>
      </c>
      <c r="E19" s="342" t="str">
        <f>IF(CONSOLIDADO!AP20&lt;CONSOLIDADO!$AK20,"DEFICIENTE",IF(AND(CONSOLIDADO!AP20&gt;=CONSOLIDADO!$AK20,CONSOLIDADO!AP20&lt;CONSOLIDADO!$AL20),"PROCESO","OPTIMO"))</f>
        <v>OPTIMO</v>
      </c>
      <c r="F19" s="342" t="str">
        <f>IF(CONSOLIDADO!AQ20&lt;CONSOLIDADO!$AK20,"DEFICIENTE",IF(AND(CONSOLIDADO!AQ20&gt;=CONSOLIDADO!$AK20,CONSOLIDADO!AQ20&lt;CONSOLIDADO!$AL20),"PROCESO","OPTIMO"))</f>
        <v>DEFICIENTE</v>
      </c>
      <c r="G19" s="342" t="str">
        <f>IF(CONSOLIDADO!AR20&lt;CONSOLIDADO!$AK20,"DEFICIENTE",IF(AND(CONSOLIDADO!AR20&gt;=CONSOLIDADO!$AK20,CONSOLIDADO!AR20&lt;CONSOLIDADO!$AL20),"PROCESO","OPTIMO"))</f>
        <v>DEFICIENTE</v>
      </c>
      <c r="H19" s="342" t="str">
        <f>IF(CONSOLIDADO!AS20&lt;CONSOLIDADO!$AK20,"DEFICIENTE",IF(AND(CONSOLIDADO!AS20&gt;=CONSOLIDADO!$AK20,CONSOLIDADO!AS20&lt;CONSOLIDADO!$AL20),"PROCESO","OPTIMO"))</f>
        <v>DEFICIENTE</v>
      </c>
      <c r="I19" s="342" t="str">
        <f>IF(CONSOLIDADO!AT20&lt;CONSOLIDADO!$AK20,"DEFICIENTE",IF(AND(CONSOLIDADO!AT20&gt;=CONSOLIDADO!$AK20,CONSOLIDADO!AT20&lt;CONSOLIDADO!$AL20),"PROCESO","OPTIMO"))</f>
        <v>DEFICIENTE</v>
      </c>
      <c r="J19" s="342" t="str">
        <f>IF(CONSOLIDADO!AU20&lt;CONSOLIDADO!$AK20,"DEFICIENTE",IF(AND(CONSOLIDADO!AU20&gt;=CONSOLIDADO!$AK20,CONSOLIDADO!AU20&lt;CONSOLIDADO!$AL20),"PROCESO","OPTIMO"))</f>
        <v>DEFICIENTE</v>
      </c>
      <c r="K19" s="342" t="str">
        <f>IF(CONSOLIDADO!AV20&lt;CONSOLIDADO!$AK20,"DEFICIENTE",IF(AND(CONSOLIDADO!AV20&gt;=CONSOLIDADO!$AK20,CONSOLIDADO!AV20&lt;CONSOLIDADO!$AL20),"PROCESO","OPTIMO"))</f>
        <v>DEFICIENTE</v>
      </c>
      <c r="L19" s="342" t="str">
        <f>IF(CONSOLIDADO!AW20&lt;CONSOLIDADO!$AK20,"DEFICIENTE",IF(AND(CONSOLIDADO!AW20&gt;=CONSOLIDADO!$AK20,CONSOLIDADO!AW20&lt;CONSOLIDADO!$AL20),"PROCESO","OPTIMO"))</f>
        <v>DEFICIENTE</v>
      </c>
    </row>
    <row r="20" spans="1:12" ht="30.75" customHeight="1" x14ac:dyDescent="0.25">
      <c r="A20" s="399">
        <f>+CONSOLIDADO!A21</f>
        <v>18</v>
      </c>
      <c r="B20" s="410" t="str">
        <f>+CONSOLIDADO!B21</f>
        <v>FAMILIAS CON NIÑO(AS) MENORES DE 12 MESES Y GESTANTES RECIBEN ACOMPAÑAMIENTO A TRAVÉS DE SESIONES DEMOSTRATIVAS EN PREPARACIÓN DE ALIMENTOS</v>
      </c>
      <c r="C20" s="399" t="str">
        <f>+CONSOLIDADO!C21</f>
        <v>PROMSA</v>
      </c>
      <c r="D20" s="342" t="str">
        <f>IF(CONSOLIDADO!AO21&lt;CONSOLIDADO!$AK21,"DEFICIENTE",IF(AND(CONSOLIDADO!AO21&gt;=CONSOLIDADO!$AK21,CONSOLIDADO!AO21&lt;CONSOLIDADO!$AL21),"PROCESO","OPTIMO"))</f>
        <v>PROCESO</v>
      </c>
      <c r="E20" s="342" t="str">
        <f>IF(CONSOLIDADO!AP21&lt;CONSOLIDADO!$AK21,"DEFICIENTE",IF(AND(CONSOLIDADO!AP21&gt;=CONSOLIDADO!$AK21,CONSOLIDADO!AP21&lt;CONSOLIDADO!$AL21),"PROCESO","OPTIMO"))</f>
        <v>DEFICIENTE</v>
      </c>
      <c r="F20" s="342" t="str">
        <f>IF(CONSOLIDADO!AQ21&lt;CONSOLIDADO!$AK21,"DEFICIENTE",IF(AND(CONSOLIDADO!AQ21&gt;=CONSOLIDADO!$AK21,CONSOLIDADO!AQ21&lt;CONSOLIDADO!$AL21),"PROCESO","OPTIMO"))</f>
        <v>DEFICIENTE</v>
      </c>
      <c r="G20" s="342" t="str">
        <f>IF(CONSOLIDADO!AR21&lt;CONSOLIDADO!$AK21,"DEFICIENTE",IF(AND(CONSOLIDADO!AR21&gt;=CONSOLIDADO!$AK21,CONSOLIDADO!AR21&lt;CONSOLIDADO!$AL21),"PROCESO","OPTIMO"))</f>
        <v>DEFICIENTE</v>
      </c>
      <c r="H20" s="342" t="str">
        <f>IF(CONSOLIDADO!AS21&lt;CONSOLIDADO!$AK21,"DEFICIENTE",IF(AND(CONSOLIDADO!AS21&gt;=CONSOLIDADO!$AK21,CONSOLIDADO!AS21&lt;CONSOLIDADO!$AL21),"PROCESO","OPTIMO"))</f>
        <v>DEFICIENTE</v>
      </c>
      <c r="I20" s="342" t="str">
        <f>IF(CONSOLIDADO!AT21&lt;CONSOLIDADO!$AK21,"DEFICIENTE",IF(AND(CONSOLIDADO!AT21&gt;=CONSOLIDADO!$AK21,CONSOLIDADO!AT21&lt;CONSOLIDADO!$AL21),"PROCESO","OPTIMO"))</f>
        <v>PROCESO</v>
      </c>
      <c r="J20" s="342" t="str">
        <f>IF(CONSOLIDADO!AU21&lt;CONSOLIDADO!$AK21,"DEFICIENTE",IF(AND(CONSOLIDADO!AU21&gt;=CONSOLIDADO!$AK21,CONSOLIDADO!AU21&lt;CONSOLIDADO!$AL21),"PROCESO","OPTIMO"))</f>
        <v>DEFICIENTE</v>
      </c>
      <c r="K20" s="342" t="str">
        <f>IF(CONSOLIDADO!AV21&lt;CONSOLIDADO!$AK21,"DEFICIENTE",IF(AND(CONSOLIDADO!AV21&gt;=CONSOLIDADO!$AK21,CONSOLIDADO!AV21&lt;CONSOLIDADO!$AL21),"PROCESO","OPTIMO"))</f>
        <v>PROCESO</v>
      </c>
      <c r="L20" s="342" t="str">
        <f>IF(CONSOLIDADO!AW21&lt;CONSOLIDADO!$AK21,"DEFICIENTE",IF(AND(CONSOLIDADO!AW21&gt;=CONSOLIDADO!$AK21,CONSOLIDADO!AW21&lt;CONSOLIDADO!$AL21),"PROCESO","OPTIMO"))</f>
        <v>DEFICIENTE</v>
      </c>
    </row>
    <row r="21" spans="1:12" ht="30.75" customHeight="1" x14ac:dyDescent="0.25">
      <c r="A21" s="399">
        <f>+CONSOLIDADO!A22</f>
        <v>19</v>
      </c>
      <c r="B21" s="410" t="str">
        <f>+CONSOLIDADO!B22</f>
        <v xml:space="preserve">FAMILIAS CON NIÑOS MENORES DE 12 MESES RECIBEN ACOMPAÑAMIENTO A  TRAVÉS DE LA CONSEJERIA </v>
      </c>
      <c r="C21" s="399" t="str">
        <f>+CONSOLIDADO!C22</f>
        <v>PROMSA</v>
      </c>
      <c r="D21" s="342" t="str">
        <f>IF(CONSOLIDADO!AO22&lt;CONSOLIDADO!$AK22,"DEFICIENTE",IF(AND(CONSOLIDADO!AO22&gt;=CONSOLIDADO!$AK22,CONSOLIDADO!AO22&lt;CONSOLIDADO!$AL22),"PROCESO","OPTIMO"))</f>
        <v>PROCESO</v>
      </c>
      <c r="E21" s="342" t="str">
        <f>IF(CONSOLIDADO!AP22&lt;CONSOLIDADO!$AK22,"DEFICIENTE",IF(AND(CONSOLIDADO!AP22&gt;=CONSOLIDADO!$AK22,CONSOLIDADO!AP22&lt;CONSOLIDADO!$AL22),"PROCESO","OPTIMO"))</f>
        <v>PROCESO</v>
      </c>
      <c r="F21" s="342" t="str">
        <f>IF(CONSOLIDADO!AQ22&lt;CONSOLIDADO!$AK22,"DEFICIENTE",IF(AND(CONSOLIDADO!AQ22&gt;=CONSOLIDADO!$AK22,CONSOLIDADO!AQ22&lt;CONSOLIDADO!$AL22),"PROCESO","OPTIMO"))</f>
        <v>DEFICIENTE</v>
      </c>
      <c r="G21" s="342" t="str">
        <f>IF(CONSOLIDADO!AR22&lt;CONSOLIDADO!$AK22,"DEFICIENTE",IF(AND(CONSOLIDADO!AR22&gt;=CONSOLIDADO!$AK22,CONSOLIDADO!AR22&lt;CONSOLIDADO!$AL22),"PROCESO","OPTIMO"))</f>
        <v>DEFICIENTE</v>
      </c>
      <c r="H21" s="342" t="str">
        <f>IF(CONSOLIDADO!AS22&lt;CONSOLIDADO!$AK22,"DEFICIENTE",IF(AND(CONSOLIDADO!AS22&gt;=CONSOLIDADO!$AK22,CONSOLIDADO!AS22&lt;CONSOLIDADO!$AL22),"PROCESO","OPTIMO"))</f>
        <v>DEFICIENTE</v>
      </c>
      <c r="I21" s="342" t="str">
        <f>IF(CONSOLIDADO!AT22&lt;CONSOLIDADO!$AK22,"DEFICIENTE",IF(AND(CONSOLIDADO!AT22&gt;=CONSOLIDADO!$AK22,CONSOLIDADO!AT22&lt;CONSOLIDADO!$AL22),"PROCESO","OPTIMO"))</f>
        <v>DEFICIENTE</v>
      </c>
      <c r="J21" s="342" t="str">
        <f>IF(CONSOLIDADO!AU22&lt;CONSOLIDADO!$AK22,"DEFICIENTE",IF(AND(CONSOLIDADO!AU22&gt;=CONSOLIDADO!$AK22,CONSOLIDADO!AU22&lt;CONSOLIDADO!$AL22),"PROCESO","OPTIMO"))</f>
        <v>OPTIMO</v>
      </c>
      <c r="K21" s="342" t="str">
        <f>IF(CONSOLIDADO!AV22&lt;CONSOLIDADO!$AK22,"DEFICIENTE",IF(AND(CONSOLIDADO!AV22&gt;=CONSOLIDADO!$AK22,CONSOLIDADO!AV22&lt;CONSOLIDADO!$AL22),"PROCESO","OPTIMO"))</f>
        <v>DEFICIENTE</v>
      </c>
      <c r="L21" s="342" t="str">
        <f>IF(CONSOLIDADO!AW22&lt;CONSOLIDADO!$AK22,"DEFICIENTE",IF(AND(CONSOLIDADO!AW22&gt;=CONSOLIDADO!$AK22,CONSOLIDADO!AW22&lt;CONSOLIDADO!$AL22),"PROCESO","OPTIMO"))</f>
        <v>DEFICIENTE</v>
      </c>
    </row>
    <row r="22" spans="1:12" ht="30.75" customHeight="1" x14ac:dyDescent="0.25">
      <c r="A22" s="399">
        <f>+CONSOLIDADO!A23</f>
        <v>20</v>
      </c>
      <c r="B22" s="410" t="str">
        <f>+CONSOLIDADO!B23</f>
        <v xml:space="preserve">FAMILIAS CON NIÑOS (AS) MENORES DE 12 MESES Y GESTANTES RECIBEN ACOMPAÑAMIENTO A TRAVÉS DE GRUPOS DE APOYO COMUNAL </v>
      </c>
      <c r="C22" s="399" t="str">
        <f>+CONSOLIDADO!C23</f>
        <v>PROMSA</v>
      </c>
      <c r="D22" s="342" t="str">
        <f>IF(CONSOLIDADO!AO23&lt;CONSOLIDADO!$AK23,"DEFICIENTE",IF(AND(CONSOLIDADO!AO23&gt;=CONSOLIDADO!$AK23,CONSOLIDADO!AO23&lt;CONSOLIDADO!$AL23),"PROCESO","OPTIMO"))</f>
        <v>DEFICIENTE</v>
      </c>
      <c r="E22" s="342" t="str">
        <f>IF(CONSOLIDADO!AP23&lt;CONSOLIDADO!$AK23,"DEFICIENTE",IF(AND(CONSOLIDADO!AP23&gt;=CONSOLIDADO!$AK23,CONSOLIDADO!AP23&lt;CONSOLIDADO!$AL23),"PROCESO","OPTIMO"))</f>
        <v>DEFICIENTE</v>
      </c>
      <c r="F22" s="342" t="str">
        <f>IF(CONSOLIDADO!AQ23&lt;CONSOLIDADO!$AK23,"DEFICIENTE",IF(AND(CONSOLIDADO!AQ23&gt;=CONSOLIDADO!$AK23,CONSOLIDADO!AQ23&lt;CONSOLIDADO!$AL23),"PROCESO","OPTIMO"))</f>
        <v>DEFICIENTE</v>
      </c>
      <c r="G22" s="342" t="str">
        <f>IF(CONSOLIDADO!AR23&lt;CONSOLIDADO!$AK23,"DEFICIENTE",IF(AND(CONSOLIDADO!AR23&gt;=CONSOLIDADO!$AK23,CONSOLIDADO!AR23&lt;CONSOLIDADO!$AL23),"PROCESO","OPTIMO"))</f>
        <v>DEFICIENTE</v>
      </c>
      <c r="H22" s="342" t="str">
        <f>IF(CONSOLIDADO!AS23&lt;CONSOLIDADO!$AK23,"DEFICIENTE",IF(AND(CONSOLIDADO!AS23&gt;=CONSOLIDADO!$AK23,CONSOLIDADO!AS23&lt;CONSOLIDADO!$AL23),"PROCESO","OPTIMO"))</f>
        <v>DEFICIENTE</v>
      </c>
      <c r="I22" s="342" t="str">
        <f>IF(CONSOLIDADO!AT23&lt;CONSOLIDADO!$AK23,"DEFICIENTE",IF(AND(CONSOLIDADO!AT23&gt;=CONSOLIDADO!$AK23,CONSOLIDADO!AT23&lt;CONSOLIDADO!$AL23),"PROCESO","OPTIMO"))</f>
        <v>DEFICIENTE</v>
      </c>
      <c r="J22" s="342" t="str">
        <f>IF(CONSOLIDADO!AU23&lt;CONSOLIDADO!$AK23,"DEFICIENTE",IF(AND(CONSOLIDADO!AU23&gt;=CONSOLIDADO!$AK23,CONSOLIDADO!AU23&lt;CONSOLIDADO!$AL23),"PROCESO","OPTIMO"))</f>
        <v>DEFICIENTE</v>
      </c>
      <c r="K22" s="342" t="str">
        <f>IF(CONSOLIDADO!AV23&lt;CONSOLIDADO!$AK23,"DEFICIENTE",IF(AND(CONSOLIDADO!AV23&gt;=CONSOLIDADO!$AK23,CONSOLIDADO!AV23&lt;CONSOLIDADO!$AL23),"PROCESO","OPTIMO"))</f>
        <v>DEFICIENTE</v>
      </c>
      <c r="L22" s="342" t="str">
        <f>IF(CONSOLIDADO!AW23&lt;CONSOLIDADO!$AK23,"DEFICIENTE",IF(AND(CONSOLIDADO!AW23&gt;=CONSOLIDADO!$AK23,CONSOLIDADO!AW23&lt;CONSOLIDADO!$AL23),"PROCESO","OPTIMO"))</f>
        <v>DEFICIENTE</v>
      </c>
    </row>
    <row r="23" spans="1:12" ht="30.75" customHeight="1" x14ac:dyDescent="0.25">
      <c r="A23" s="399">
        <f>+CONSOLIDADO!A24</f>
        <v>21</v>
      </c>
      <c r="B23" s="410" t="str">
        <f>+CONSOLIDADO!B24</f>
        <v>COMITÉS MULTISECTORIALES CAPACITADOS PARA LA PROMOCIÓN DEL CUIDADO INFANTIL, LACTANCIA  MATERNA EXCLUSIVA Y LA ADECUADA ALIMENTACIÓN Y PROTECCIÓN DEL MENOR DE 36 MESES EN SU DISTRITO.</v>
      </c>
      <c r="C23" s="399" t="str">
        <f>+CONSOLIDADO!C24</f>
        <v>PROMSA</v>
      </c>
      <c r="D23" s="342" t="str">
        <f>IF(CONSOLIDADO!AO24&lt;CONSOLIDADO!$AK24,"DEFICIENTE",IF(AND(CONSOLIDADO!AO24&gt;=CONSOLIDADO!$AK24,CONSOLIDADO!AO24&lt;CONSOLIDADO!$AL24),"PROCESO","OPTIMO"))</f>
        <v>OPTIMO</v>
      </c>
      <c r="E23" s="342" t="str">
        <f>IF(CONSOLIDADO!AP24&lt;CONSOLIDADO!$AK24,"DEFICIENTE",IF(AND(CONSOLIDADO!AP24&gt;=CONSOLIDADO!$AK24,CONSOLIDADO!AP24&lt;CONSOLIDADO!$AL24),"PROCESO","OPTIMO"))</f>
        <v>OPTIMO</v>
      </c>
      <c r="F23" s="342" t="str">
        <f>IF(CONSOLIDADO!AQ24&lt;CONSOLIDADO!$AK24,"DEFICIENTE",IF(AND(CONSOLIDADO!AQ24&gt;=CONSOLIDADO!$AK24,CONSOLIDADO!AQ24&lt;CONSOLIDADO!$AL24),"PROCESO","OPTIMO"))</f>
        <v>OPTIMO</v>
      </c>
      <c r="G23" s="342" t="str">
        <f>IF(CONSOLIDADO!AR24&lt;CONSOLIDADO!$AK24,"DEFICIENTE",IF(AND(CONSOLIDADO!AR24&gt;=CONSOLIDADO!$AK24,CONSOLIDADO!AR24&lt;CONSOLIDADO!$AL24),"PROCESO","OPTIMO"))</f>
        <v>DEFICIENTE</v>
      </c>
      <c r="H23" s="342" t="str">
        <f>IF(CONSOLIDADO!AS24&lt;CONSOLIDADO!$AK24,"DEFICIENTE",IF(AND(CONSOLIDADO!AS24&gt;=CONSOLIDADO!$AK24,CONSOLIDADO!AS24&lt;CONSOLIDADO!$AL24),"PROCESO","OPTIMO"))</f>
        <v>OPTIMO</v>
      </c>
      <c r="I23" s="342" t="str">
        <f>IF(CONSOLIDADO!AT24&lt;CONSOLIDADO!$AK24,"DEFICIENTE",IF(AND(CONSOLIDADO!AT24&gt;=CONSOLIDADO!$AK24,CONSOLIDADO!AT24&lt;CONSOLIDADO!$AL24),"PROCESO","OPTIMO"))</f>
        <v>OPTIMO</v>
      </c>
      <c r="J23" s="342" t="str">
        <f>IF(CONSOLIDADO!AU24&lt;CONSOLIDADO!$AK24,"DEFICIENTE",IF(AND(CONSOLIDADO!AU24&gt;=CONSOLIDADO!$AK24,CONSOLIDADO!AU24&lt;CONSOLIDADO!$AL24),"PROCESO","OPTIMO"))</f>
        <v>OPTIMO</v>
      </c>
      <c r="K23" s="342" t="str">
        <f>IF(CONSOLIDADO!AV24&lt;CONSOLIDADO!$AK24,"DEFICIENTE",IF(AND(CONSOLIDADO!AV24&gt;=CONSOLIDADO!$AK24,CONSOLIDADO!AV24&lt;CONSOLIDADO!$AL24),"PROCESO","OPTIMO"))</f>
        <v>DEFICIENTE</v>
      </c>
      <c r="L23" s="342" t="str">
        <f>IF(CONSOLIDADO!AW24&lt;CONSOLIDADO!$AK24,"DEFICIENTE",IF(AND(CONSOLIDADO!AW24&gt;=CONSOLIDADO!$AK24,CONSOLIDADO!AW24&lt;CONSOLIDADO!$AL24),"PROCESO","OPTIMO"))</f>
        <v>OPTIMO</v>
      </c>
    </row>
    <row r="24" spans="1:12" ht="30.75" customHeight="1" x14ac:dyDescent="0.25">
      <c r="A24" s="399">
        <f>+CONSOLIDADO!A25</f>
        <v>22</v>
      </c>
      <c r="B24" s="410" t="str">
        <f>+CONSOLIDADO!B25</f>
        <v>ACTORES SOCIALES CAPACITADOS PARA LA PROMOCIÓN DEL CUIDADO INFANTIL, LACTANCIA MATERNA EXCLUSIVA Y LA ADECUADA ALIMENTACIÓN Y PROTECCIÓN DEL MENOR DE 36 MESES DEL DISTRITO</v>
      </c>
      <c r="C24" s="399" t="str">
        <f>+CONSOLIDADO!C25</f>
        <v>PROMSA</v>
      </c>
      <c r="D24" s="342" t="str">
        <f>IF(CONSOLIDADO!AO25&lt;CONSOLIDADO!$AK25,"DEFICIENTE",IF(AND(CONSOLIDADO!AO25&gt;=CONSOLIDADO!$AK25,CONSOLIDADO!AO25&lt;CONSOLIDADO!$AL25),"PROCESO","OPTIMO"))</f>
        <v>OPTIMO</v>
      </c>
      <c r="E24" s="342" t="str">
        <f>IF(CONSOLIDADO!AP25&lt;CONSOLIDADO!$AK25,"DEFICIENTE",IF(AND(CONSOLIDADO!AP25&gt;=CONSOLIDADO!$AK25,CONSOLIDADO!AP25&lt;CONSOLIDADO!$AL25),"PROCESO","OPTIMO"))</f>
        <v>OPTIMO</v>
      </c>
      <c r="F24" s="342" t="str">
        <f>IF(CONSOLIDADO!AQ25&lt;CONSOLIDADO!$AK25,"DEFICIENTE",IF(AND(CONSOLIDADO!AQ25&gt;=CONSOLIDADO!$AK25,CONSOLIDADO!AQ25&lt;CONSOLIDADO!$AL25),"PROCESO","OPTIMO"))</f>
        <v>DEFICIENTE</v>
      </c>
      <c r="G24" s="342" t="str">
        <f>IF(CONSOLIDADO!AR25&lt;CONSOLIDADO!$AK25,"DEFICIENTE",IF(AND(CONSOLIDADO!AR25&gt;=CONSOLIDADO!$AK25,CONSOLIDADO!AR25&lt;CONSOLIDADO!$AL25),"PROCESO","OPTIMO"))</f>
        <v>OPTIMO</v>
      </c>
      <c r="H24" s="342" t="str">
        <f>IF(CONSOLIDADO!AS25&lt;CONSOLIDADO!$AK25,"DEFICIENTE",IF(AND(CONSOLIDADO!AS25&gt;=CONSOLIDADO!$AK25,CONSOLIDADO!AS25&lt;CONSOLIDADO!$AL25),"PROCESO","OPTIMO"))</f>
        <v>OPTIMO</v>
      </c>
      <c r="I24" s="342" t="str">
        <f>IF(CONSOLIDADO!AT25&lt;CONSOLIDADO!$AK25,"DEFICIENTE",IF(AND(CONSOLIDADO!AT25&gt;=CONSOLIDADO!$AK25,CONSOLIDADO!AT25&lt;CONSOLIDADO!$AL25),"PROCESO","OPTIMO"))</f>
        <v>DEFICIENTE</v>
      </c>
      <c r="J24" s="342" t="str">
        <f>IF(CONSOLIDADO!AU25&lt;CONSOLIDADO!$AK25,"DEFICIENTE",IF(AND(CONSOLIDADO!AU25&gt;=CONSOLIDADO!$AK25,CONSOLIDADO!AU25&lt;CONSOLIDADO!$AL25),"PROCESO","OPTIMO"))</f>
        <v>OPTIMO</v>
      </c>
      <c r="K24" s="342" t="str">
        <f>IF(CONSOLIDADO!AV25&lt;CONSOLIDADO!$AK25,"DEFICIENTE",IF(AND(CONSOLIDADO!AV25&gt;=CONSOLIDADO!$AK25,CONSOLIDADO!AV25&lt;CONSOLIDADO!$AL25),"PROCESO","OPTIMO"))</f>
        <v>DEFICIENTE</v>
      </c>
      <c r="L24" s="342" t="str">
        <f>IF(CONSOLIDADO!AW25&lt;CONSOLIDADO!$AK25,"DEFICIENTE",IF(AND(CONSOLIDADO!AW25&gt;=CONSOLIDADO!$AK25,CONSOLIDADO!AW25&lt;CONSOLIDADO!$AL25),"PROCESO","OPTIMO"))</f>
        <v>OPTIMO</v>
      </c>
    </row>
    <row r="25" spans="1:12" ht="30.75" customHeight="1" x14ac:dyDescent="0.25">
      <c r="A25" s="399">
        <f>+CONSOLIDADO!A26</f>
        <v>23</v>
      </c>
      <c r="B25" s="410" t="str">
        <f>+CONSOLIDADO!B26</f>
        <v>PROMOTORES EDUCATIVOS CAPACITADOS PARA LA PROMOCIÓN DEL CUIDADO INFANTIL, LACTANCIA MATERNA EXCLUSIVA Y LA ADECUADA ALIMENTACIÓN Y PROTECCIÓN DEL MENOR DE 36 MESES A FAMILIAS DEL PRONOEI</v>
      </c>
      <c r="C25" s="399" t="str">
        <f>+CONSOLIDADO!C26</f>
        <v>PROMSA</v>
      </c>
      <c r="D25" s="342" t="str">
        <f>IF(CONSOLIDADO!AO26&lt;CONSOLIDADO!$AK26,"DEFICIENTE",IF(AND(CONSOLIDADO!AO26&gt;=CONSOLIDADO!$AK26,CONSOLIDADO!AO26&lt;CONSOLIDADO!$AL26),"PROCESO","OPTIMO"))</f>
        <v>OPTIMO</v>
      </c>
      <c r="E25" s="342" t="str">
        <f>IF(CONSOLIDADO!AP26&lt;CONSOLIDADO!$AK26,"DEFICIENTE",IF(AND(CONSOLIDADO!AP26&gt;=CONSOLIDADO!$AK26,CONSOLIDADO!AP26&lt;CONSOLIDADO!$AL26),"PROCESO","OPTIMO"))</f>
        <v>DEFICIENTE</v>
      </c>
      <c r="F25" s="342" t="str">
        <f>IF(CONSOLIDADO!AQ26&lt;CONSOLIDADO!$AK26,"DEFICIENTE",IF(AND(CONSOLIDADO!AQ26&gt;=CONSOLIDADO!$AK26,CONSOLIDADO!AQ26&lt;CONSOLIDADO!$AL26),"PROCESO","OPTIMO"))</f>
        <v>DEFICIENTE</v>
      </c>
      <c r="G25" s="342" t="str">
        <f>IF(CONSOLIDADO!AR26&lt;CONSOLIDADO!$AK26,"DEFICIENTE",IF(AND(CONSOLIDADO!AR26&gt;=CONSOLIDADO!$AK26,CONSOLIDADO!AR26&lt;CONSOLIDADO!$AL26),"PROCESO","OPTIMO"))</f>
        <v>OPTIMO</v>
      </c>
      <c r="H25" s="342" t="str">
        <f>IF(CONSOLIDADO!AS26&lt;CONSOLIDADO!$AK26,"DEFICIENTE",IF(AND(CONSOLIDADO!AS26&gt;=CONSOLIDADO!$AK26,CONSOLIDADO!AS26&lt;CONSOLIDADO!$AL26),"PROCESO","OPTIMO"))</f>
        <v>DEFICIENTE</v>
      </c>
      <c r="I25" s="342" t="str">
        <f>IF(CONSOLIDADO!AT26&lt;CONSOLIDADO!$AK26,"DEFICIENTE",IF(AND(CONSOLIDADO!AT26&gt;=CONSOLIDADO!$AK26,CONSOLIDADO!AT26&lt;CONSOLIDADO!$AL26),"PROCESO","OPTIMO"))</f>
        <v>DEFICIENTE</v>
      </c>
      <c r="J25" s="342" t="str">
        <f>IF(CONSOLIDADO!AU26&lt;CONSOLIDADO!$AK26,"DEFICIENTE",IF(AND(CONSOLIDADO!AU26&gt;=CONSOLIDADO!$AK26,CONSOLIDADO!AU26&lt;CONSOLIDADO!$AL26),"PROCESO","OPTIMO"))</f>
        <v>OPTIMO</v>
      </c>
      <c r="K25" s="342" t="str">
        <f>IF(CONSOLIDADO!AV26&lt;CONSOLIDADO!$AK26,"DEFICIENTE",IF(AND(CONSOLIDADO!AV26&gt;=CONSOLIDADO!$AK26,CONSOLIDADO!AV26&lt;CONSOLIDADO!$AL26),"PROCESO","OPTIMO"))</f>
        <v>DEFICIENTE</v>
      </c>
      <c r="L25" s="342" t="str">
        <f>IF(CONSOLIDADO!AW26&lt;CONSOLIDADO!$AK26,"DEFICIENTE",IF(AND(CONSOLIDADO!AW26&gt;=CONSOLIDADO!$AK26,CONSOLIDADO!AW26&lt;CONSOLIDADO!$AL26),"PROCESO","OPTIMO"))</f>
        <v>DEFICIENTE</v>
      </c>
    </row>
    <row r="26" spans="1:12" ht="30.75" customHeight="1" x14ac:dyDescent="0.25">
      <c r="A26" s="399">
        <f>+CONSOLIDADO!A27</f>
        <v>24</v>
      </c>
      <c r="B26" s="410" t="str">
        <f>+CONSOLIDADO!B27</f>
        <v>FAMILIAS QUE RECIBEN CONSEJERÍA A TRAVÉS DE LA VISITA DOMICILIARIA PARA PROMOVER PRÁCTICAS Y ENTORNOS SALUDABLES PARA CONTRIBUIR A LA DISMINUCIÓN DE LA TUBERCULOSIS, VIH/SIDA</v>
      </c>
      <c r="C26" s="399" t="str">
        <f>+CONSOLIDADO!C27</f>
        <v>PROMSA</v>
      </c>
      <c r="D26" s="342" t="str">
        <f>IF(CONSOLIDADO!AO27&lt;CONSOLIDADO!$AK27,"DEFICIENTE",IF(AND(CONSOLIDADO!AO27&gt;=CONSOLIDADO!$AK27,CONSOLIDADO!AO27&lt;CONSOLIDADO!$AL27),"PROCESO","OPTIMO"))</f>
        <v>DEFICIENTE</v>
      </c>
      <c r="E26" s="342" t="str">
        <f>IF(CONSOLIDADO!AP27&lt;CONSOLIDADO!$AK27,"DEFICIENTE",IF(AND(CONSOLIDADO!AP27&gt;=CONSOLIDADO!$AK27,CONSOLIDADO!AP27&lt;CONSOLIDADO!$AL27),"PROCESO","OPTIMO"))</f>
        <v>OPTIMO</v>
      </c>
      <c r="F26" s="342" t="str">
        <f>IF(CONSOLIDADO!AQ27&lt;CONSOLIDADO!$AK27,"DEFICIENTE",IF(AND(CONSOLIDADO!AQ27&gt;=CONSOLIDADO!$AK27,CONSOLIDADO!AQ27&lt;CONSOLIDADO!$AL27),"PROCESO","OPTIMO"))</f>
        <v>OPTIMO</v>
      </c>
      <c r="G26" s="342" t="str">
        <f>IF(CONSOLIDADO!AR27&lt;CONSOLIDADO!$AK27,"DEFICIENTE",IF(AND(CONSOLIDADO!AR27&gt;=CONSOLIDADO!$AK27,CONSOLIDADO!AR27&lt;CONSOLIDADO!$AL27),"PROCESO","OPTIMO"))</f>
        <v>OPTIMO</v>
      </c>
      <c r="H26" s="342" t="str">
        <f>IF(CONSOLIDADO!AS27&lt;CONSOLIDADO!$AK27,"DEFICIENTE",IF(AND(CONSOLIDADO!AS27&gt;=CONSOLIDADO!$AK27,CONSOLIDADO!AS27&lt;CONSOLIDADO!$AL27),"PROCESO","OPTIMO"))</f>
        <v>OPTIMO</v>
      </c>
      <c r="I26" s="342" t="str">
        <f>IF(CONSOLIDADO!AT27&lt;CONSOLIDADO!$AK27,"DEFICIENTE",IF(AND(CONSOLIDADO!AT27&gt;=CONSOLIDADO!$AK27,CONSOLIDADO!AT27&lt;CONSOLIDADO!$AL27),"PROCESO","OPTIMO"))</f>
        <v>PROCESO</v>
      </c>
      <c r="J26" s="342" t="str">
        <f>IF(CONSOLIDADO!AU27&lt;CONSOLIDADO!$AK27,"DEFICIENTE",IF(AND(CONSOLIDADO!AU27&gt;=CONSOLIDADO!$AK27,CONSOLIDADO!AU27&lt;CONSOLIDADO!$AL27),"PROCESO","OPTIMO"))</f>
        <v>OPTIMO</v>
      </c>
      <c r="K26" s="342" t="str">
        <f>IF(CONSOLIDADO!AV27&lt;CONSOLIDADO!$AK27,"DEFICIENTE",IF(AND(CONSOLIDADO!AV27&gt;=CONSOLIDADO!$AK27,CONSOLIDADO!AV27&lt;CONSOLIDADO!$AL27),"PROCESO","OPTIMO"))</f>
        <v>DEFICIENTE</v>
      </c>
      <c r="L26" s="342" t="str">
        <f>IF(CONSOLIDADO!AW27&lt;CONSOLIDADO!$AK27,"DEFICIENTE",IF(AND(CONSOLIDADO!AW27&gt;=CONSOLIDADO!$AK27,CONSOLIDADO!AW27&lt;CONSOLIDADO!$AL27),"PROCESO","OPTIMO"))</f>
        <v>OPTIMO</v>
      </c>
    </row>
    <row r="27" spans="1:12" ht="30.75" customHeight="1" x14ac:dyDescent="0.25">
      <c r="A27" s="399">
        <f>+CONSOLIDADO!A28</f>
        <v>25</v>
      </c>
      <c r="B27" s="410" t="str">
        <f>+CONSOLIDADO!B28</f>
        <v>FAMILIAS QUE RECIBEN SESIÓN EDUCATIVA Y DEMOSTRATIVA PARA PROMOVER PRÁCTICAS Y GENERAR ENTORNOS SALUDABLES PARA CONTRIBUIR A LA DISMINUCIÓN DE LA TUBERCULOSIS , VIH/SIDA</v>
      </c>
      <c r="C27" s="399" t="str">
        <f>+CONSOLIDADO!C28</f>
        <v>PROMSA</v>
      </c>
      <c r="D27" s="342" t="str">
        <f>IF(CONSOLIDADO!AO28&lt;CONSOLIDADO!$AK28,"DEFICIENTE",IF(AND(CONSOLIDADO!AO28&gt;=CONSOLIDADO!$AK28,CONSOLIDADO!AO28&lt;CONSOLIDADO!$AL28),"PROCESO","OPTIMO"))</f>
        <v>OPTIMO</v>
      </c>
      <c r="E27" s="342" t="str">
        <f>IF(CONSOLIDADO!AP28&lt;CONSOLIDADO!$AK28,"DEFICIENTE",IF(AND(CONSOLIDADO!AP28&gt;=CONSOLIDADO!$AK28,CONSOLIDADO!AP28&lt;CONSOLIDADO!$AL28),"PROCESO","OPTIMO"))</f>
        <v>OPTIMO</v>
      </c>
      <c r="F27" s="342" t="str">
        <f>IF(CONSOLIDADO!AQ28&lt;CONSOLIDADO!$AK28,"DEFICIENTE",IF(AND(CONSOLIDADO!AQ28&gt;=CONSOLIDADO!$AK28,CONSOLIDADO!AQ28&lt;CONSOLIDADO!$AL28),"PROCESO","OPTIMO"))</f>
        <v>DEFICIENTE</v>
      </c>
      <c r="G27" s="342" t="str">
        <f>IF(CONSOLIDADO!AR28&lt;CONSOLIDADO!$AK28,"DEFICIENTE",IF(AND(CONSOLIDADO!AR28&gt;=CONSOLIDADO!$AK28,CONSOLIDADO!AR28&lt;CONSOLIDADO!$AL28),"PROCESO","OPTIMO"))</f>
        <v>DEFICIENTE</v>
      </c>
      <c r="H27" s="342" t="str">
        <f>IF(CONSOLIDADO!AS28&lt;CONSOLIDADO!$AK28,"DEFICIENTE",IF(AND(CONSOLIDADO!AS28&gt;=CONSOLIDADO!$AK28,CONSOLIDADO!AS28&lt;CONSOLIDADO!$AL28),"PROCESO","OPTIMO"))</f>
        <v>DEFICIENTE</v>
      </c>
      <c r="I27" s="342" t="str">
        <f>IF(CONSOLIDADO!AT28&lt;CONSOLIDADO!$AK28,"DEFICIENTE",IF(AND(CONSOLIDADO!AT28&gt;=CONSOLIDADO!$AK28,CONSOLIDADO!AT28&lt;CONSOLIDADO!$AL28),"PROCESO","OPTIMO"))</f>
        <v>DEFICIENTE</v>
      </c>
      <c r="J27" s="342" t="str">
        <f>IF(CONSOLIDADO!AU28&lt;CONSOLIDADO!$AK28,"DEFICIENTE",IF(AND(CONSOLIDADO!AU28&gt;=CONSOLIDADO!$AK28,CONSOLIDADO!AU28&lt;CONSOLIDADO!$AL28),"PROCESO","OPTIMO"))</f>
        <v>OPTIMO</v>
      </c>
      <c r="K27" s="342" t="str">
        <f>IF(CONSOLIDADO!AV28&lt;CONSOLIDADO!$AK28,"DEFICIENTE",IF(AND(CONSOLIDADO!AV28&gt;=CONSOLIDADO!$AK28,CONSOLIDADO!AV28&lt;CONSOLIDADO!$AL28),"PROCESO","OPTIMO"))</f>
        <v>DEFICIENTE</v>
      </c>
      <c r="L27" s="342" t="str">
        <f>IF(CONSOLIDADO!AW28&lt;CONSOLIDADO!$AK28,"DEFICIENTE",IF(AND(CONSOLIDADO!AW28&gt;=CONSOLIDADO!$AK28,CONSOLIDADO!AW28&lt;CONSOLIDADO!$AL28),"PROCESO","OPTIMO"))</f>
        <v>DEFICIENTE</v>
      </c>
    </row>
    <row r="28" spans="1:12" ht="30.75" customHeight="1" x14ac:dyDescent="0.25">
      <c r="A28" s="399">
        <f>+CONSOLIDADO!A29</f>
        <v>26</v>
      </c>
      <c r="B28" s="410" t="str">
        <f>+CONSOLIDADO!B29</f>
        <v>DOCENTES CAPACITADOS DESARROLLAN ACCIONES PARA LA PROMOCIÓN DE PRÁCTICAS SALUDABLES Y LA PREVENCIÓN DE LA TUBERCULOSIS,  VIH/SIDA</v>
      </c>
      <c r="C28" s="399" t="str">
        <f>+CONSOLIDADO!C29</f>
        <v>PROMSA</v>
      </c>
      <c r="D28" s="342" t="str">
        <f>IF(CONSOLIDADO!AO29&lt;CONSOLIDADO!$AK29,"DEFICIENTE",IF(AND(CONSOLIDADO!AO29&gt;=CONSOLIDADO!$AK29,CONSOLIDADO!AO29&lt;CONSOLIDADO!$AL29),"PROCESO","OPTIMO"))</f>
        <v>OPTIMO</v>
      </c>
      <c r="E28" s="342" t="str">
        <f>IF(CONSOLIDADO!AP29&lt;CONSOLIDADO!$AK29,"DEFICIENTE",IF(AND(CONSOLIDADO!AP29&gt;=CONSOLIDADO!$AK29,CONSOLIDADO!AP29&lt;CONSOLIDADO!$AL29),"PROCESO","OPTIMO"))</f>
        <v>OPTIMO</v>
      </c>
      <c r="F28" s="342" t="str">
        <f>IF(CONSOLIDADO!AQ29&lt;CONSOLIDADO!$AK29,"DEFICIENTE",IF(AND(CONSOLIDADO!AQ29&gt;=CONSOLIDADO!$AK29,CONSOLIDADO!AQ29&lt;CONSOLIDADO!$AL29),"PROCESO","OPTIMO"))</f>
        <v>OPTIMO</v>
      </c>
      <c r="G28" s="342" t="str">
        <f>IF(CONSOLIDADO!AR29&lt;CONSOLIDADO!$AK29,"DEFICIENTE",IF(AND(CONSOLIDADO!AR29&gt;=CONSOLIDADO!$AK29,CONSOLIDADO!AR29&lt;CONSOLIDADO!$AL29),"PROCESO","OPTIMO"))</f>
        <v>DEFICIENTE</v>
      </c>
      <c r="H28" s="342" t="str">
        <f>IF(CONSOLIDADO!AS29&lt;CONSOLIDADO!$AK29,"DEFICIENTE",IF(AND(CONSOLIDADO!AS29&gt;=CONSOLIDADO!$AK29,CONSOLIDADO!AS29&lt;CONSOLIDADO!$AL29),"PROCESO","OPTIMO"))</f>
        <v>OPTIMO</v>
      </c>
      <c r="I28" s="342" t="str">
        <f>IF(CONSOLIDADO!AT29&lt;CONSOLIDADO!$AK29,"DEFICIENTE",IF(AND(CONSOLIDADO!AT29&gt;=CONSOLIDADO!$AK29,CONSOLIDADO!AT29&lt;CONSOLIDADO!$AL29),"PROCESO","OPTIMO"))</f>
        <v>DEFICIENTE</v>
      </c>
      <c r="J28" s="342" t="str">
        <f>IF(CONSOLIDADO!AU29&lt;CONSOLIDADO!$AK29,"DEFICIENTE",IF(AND(CONSOLIDADO!AU29&gt;=CONSOLIDADO!$AK29,CONSOLIDADO!AU29&lt;CONSOLIDADO!$AL29),"PROCESO","OPTIMO"))</f>
        <v>OPTIMO</v>
      </c>
      <c r="K28" s="342" t="str">
        <f>IF(CONSOLIDADO!AV29&lt;CONSOLIDADO!$AK29,"DEFICIENTE",IF(AND(CONSOLIDADO!AV29&gt;=CONSOLIDADO!$AK29,CONSOLIDADO!AV29&lt;CONSOLIDADO!$AL29),"PROCESO","OPTIMO"))</f>
        <v>DEFICIENTE</v>
      </c>
      <c r="L28" s="342" t="str">
        <f>IF(CONSOLIDADO!AW29&lt;CONSOLIDADO!$AK29,"DEFICIENTE",IF(AND(CONSOLIDADO!AW29&gt;=CONSOLIDADO!$AK29,CONSOLIDADO!AW29&lt;CONSOLIDADO!$AL29),"PROCESO","OPTIMO"))</f>
        <v>DEFICIENTE</v>
      </c>
    </row>
    <row r="29" spans="1:12" ht="30.75" customHeight="1" x14ac:dyDescent="0.25">
      <c r="A29" s="399">
        <f>+CONSOLIDADO!A30</f>
        <v>27</v>
      </c>
      <c r="B29" s="410" t="str">
        <f>+CONSOLIDADO!B30</f>
        <v>COMUNIDADES CON LIDERES CAPACITADOS DESARROLLAN VIGILANCIA COMUNITARIA EN FAVOR DE ENTORNOS Y PRÁCTICAS SALUDABLES Y LA PREVENCIÓN DE LA TUBERCULOSIS, VIH/SIDA</v>
      </c>
      <c r="C29" s="399" t="str">
        <f>+CONSOLIDADO!C30</f>
        <v>PROMSA</v>
      </c>
      <c r="D29" s="342" t="str">
        <f>IF(CONSOLIDADO!AO30&lt;CONSOLIDADO!$AK30,"DEFICIENTE",IF(AND(CONSOLIDADO!AO30&gt;=CONSOLIDADO!$AK30,CONSOLIDADO!AO30&lt;CONSOLIDADO!$AL30),"PROCESO","OPTIMO"))</f>
        <v>OPTIMO</v>
      </c>
      <c r="E29" s="342" t="str">
        <f>IF(CONSOLIDADO!AP30&lt;CONSOLIDADO!$AK30,"DEFICIENTE",IF(AND(CONSOLIDADO!AP30&gt;=CONSOLIDADO!$AK30,CONSOLIDADO!AP30&lt;CONSOLIDADO!$AL30),"PROCESO","OPTIMO"))</f>
        <v>DEFICIENTE</v>
      </c>
      <c r="F29" s="342" t="str">
        <f>IF(CONSOLIDADO!AQ30&lt;CONSOLIDADO!$AK30,"DEFICIENTE",IF(AND(CONSOLIDADO!AQ30&gt;=CONSOLIDADO!$AK30,CONSOLIDADO!AQ30&lt;CONSOLIDADO!$AL30),"PROCESO","OPTIMO"))</f>
        <v>DEFICIENTE</v>
      </c>
      <c r="G29" s="342" t="str">
        <f>IF(CONSOLIDADO!AR30&lt;CONSOLIDADO!$AK30,"DEFICIENTE",IF(AND(CONSOLIDADO!AR30&gt;=CONSOLIDADO!$AK30,CONSOLIDADO!AR30&lt;CONSOLIDADO!$AL30),"PROCESO","OPTIMO"))</f>
        <v>DEFICIENTE</v>
      </c>
      <c r="H29" s="342" t="str">
        <f>IF(CONSOLIDADO!AS30&lt;CONSOLIDADO!$AK30,"DEFICIENTE",IF(AND(CONSOLIDADO!AS30&gt;=CONSOLIDADO!$AK30,CONSOLIDADO!AS30&lt;CONSOLIDADO!$AL30),"PROCESO","OPTIMO"))</f>
        <v>DEFICIENTE</v>
      </c>
      <c r="I29" s="342" t="str">
        <f>IF(CONSOLIDADO!AT30&lt;CONSOLIDADO!$AK30,"DEFICIENTE",IF(AND(CONSOLIDADO!AT30&gt;=CONSOLIDADO!$AK30,CONSOLIDADO!AT30&lt;CONSOLIDADO!$AL30),"PROCESO","OPTIMO"))</f>
        <v>DEFICIENTE</v>
      </c>
      <c r="J29" s="342" t="str">
        <f>IF(CONSOLIDADO!AU30&lt;CONSOLIDADO!$AK30,"DEFICIENTE",IF(AND(CONSOLIDADO!AU30&gt;=CONSOLIDADO!$AK30,CONSOLIDADO!AU30&lt;CONSOLIDADO!$AL30),"PROCESO","OPTIMO"))</f>
        <v>OPTIMO</v>
      </c>
      <c r="K29" s="342" t="str">
        <f>IF(CONSOLIDADO!AV30&lt;CONSOLIDADO!$AK30,"DEFICIENTE",IF(AND(CONSOLIDADO!AV30&gt;=CONSOLIDADO!$AK30,CONSOLIDADO!AV30&lt;CONSOLIDADO!$AL30),"PROCESO","OPTIMO"))</f>
        <v>DEFICIENTE</v>
      </c>
      <c r="L29" s="342" t="str">
        <f>IF(CONSOLIDADO!AW30&lt;CONSOLIDADO!$AK30,"DEFICIENTE",IF(AND(CONSOLIDADO!AW30&gt;=CONSOLIDADO!$AK30,CONSOLIDADO!AW30&lt;CONSOLIDADO!$AL30),"PROCESO","OPTIMO"))</f>
        <v>DEFICIENTE</v>
      </c>
    </row>
    <row r="30" spans="1:12" ht="30.75" customHeight="1" x14ac:dyDescent="0.25">
      <c r="A30" s="399">
        <f>+CONSOLIDADO!A31</f>
        <v>28</v>
      </c>
      <c r="B30" s="410" t="str">
        <f>+CONSOLIDADO!B31</f>
        <v>MUNICIPIOS QUE IMPLEMENTAN ACCIONES PARA MEJORAR O MITIGAR LAS CONDICIONES QUE GENERAN RIESGO PARA ENFERMAR DE TUBERCULOSIS Y VIH/SIDA SEGÚN DISTRITOS/ PROVINCIAS PRIORIZADOS.</v>
      </c>
      <c r="C30" s="399" t="str">
        <f>+CONSOLIDADO!C31</f>
        <v>PROMSA</v>
      </c>
      <c r="D30" s="342" t="str">
        <f>IF(CONSOLIDADO!AO31&lt;CONSOLIDADO!$AK31,"DEFICIENTE",IF(AND(CONSOLIDADO!AO31&gt;=CONSOLIDADO!$AK31,CONSOLIDADO!AO31&lt;CONSOLIDADO!$AL31),"PROCESO","OPTIMO"))</f>
        <v>OPTIMO</v>
      </c>
      <c r="E30" s="342" t="str">
        <f>IF(CONSOLIDADO!AP31&lt;CONSOLIDADO!$AK31,"DEFICIENTE",IF(AND(CONSOLIDADO!AP31&gt;=CONSOLIDADO!$AK31,CONSOLIDADO!AP31&lt;CONSOLIDADO!$AL31),"PROCESO","OPTIMO"))</f>
        <v>OPTIMO</v>
      </c>
      <c r="F30" s="342" t="str">
        <f>IF(CONSOLIDADO!AQ31&lt;CONSOLIDADO!$AK31,"DEFICIENTE",IF(AND(CONSOLIDADO!AQ31&gt;=CONSOLIDADO!$AK31,CONSOLIDADO!AQ31&lt;CONSOLIDADO!$AL31),"PROCESO","OPTIMO"))</f>
        <v>DEFICIENTE</v>
      </c>
      <c r="G30" s="342" t="str">
        <f>IF(CONSOLIDADO!AR31&lt;CONSOLIDADO!$AK31,"DEFICIENTE",IF(AND(CONSOLIDADO!AR31&gt;=CONSOLIDADO!$AK31,CONSOLIDADO!AR31&lt;CONSOLIDADO!$AL31),"PROCESO","OPTIMO"))</f>
        <v>OPTIMO</v>
      </c>
      <c r="H30" s="342" t="str">
        <f>IF(CONSOLIDADO!AS31&lt;CONSOLIDADO!$AK31,"DEFICIENTE",IF(AND(CONSOLIDADO!AS31&gt;=CONSOLIDADO!$AK31,CONSOLIDADO!AS31&lt;CONSOLIDADO!$AL31),"PROCESO","OPTIMO"))</f>
        <v>OPTIMO</v>
      </c>
      <c r="I30" s="342" t="str">
        <f>IF(CONSOLIDADO!AT31&lt;CONSOLIDADO!$AK31,"DEFICIENTE",IF(AND(CONSOLIDADO!AT31&gt;=CONSOLIDADO!$AK31,CONSOLIDADO!AT31&lt;CONSOLIDADO!$AL31),"PROCESO","OPTIMO"))</f>
        <v>DEFICIENTE</v>
      </c>
      <c r="J30" s="342" t="str">
        <f>IF(CONSOLIDADO!AU31&lt;CONSOLIDADO!$AK31,"DEFICIENTE",IF(AND(CONSOLIDADO!AU31&gt;=CONSOLIDADO!$AK31,CONSOLIDADO!AU31&lt;CONSOLIDADO!$AL31),"PROCESO","OPTIMO"))</f>
        <v>OPTIMO</v>
      </c>
      <c r="K30" s="342" t="str">
        <f>IF(CONSOLIDADO!AV31&lt;CONSOLIDADO!$AK31,"DEFICIENTE",IF(AND(CONSOLIDADO!AV31&gt;=CONSOLIDADO!$AK31,CONSOLIDADO!AV31&lt;CONSOLIDADO!$AL31),"PROCESO","OPTIMO"))</f>
        <v>OPTIMO</v>
      </c>
      <c r="L30" s="342" t="str">
        <f>IF(CONSOLIDADO!AW31&lt;CONSOLIDADO!$AK31,"DEFICIENTE",IF(AND(CONSOLIDADO!AW31&gt;=CONSOLIDADO!$AK31,CONSOLIDADO!AW31&lt;CONSOLIDADO!$AL31),"PROCESO","OPTIMO"))</f>
        <v>DEFICIENTE</v>
      </c>
    </row>
    <row r="31" spans="1:12" ht="30.75" customHeight="1" x14ac:dyDescent="0.25">
      <c r="A31" s="399">
        <f>+CONSOLIDADO!A32</f>
        <v>29</v>
      </c>
      <c r="B31" s="410" t="str">
        <f>+CONSOLIDADO!B32</f>
        <v xml:space="preserve">FAMILIAS QUE RECIBEN SESIONES DEMOSTRATIVAS PARA LA PREVENCION Y CONTROL DE ENFERMEDADES METAXENICAS </v>
      </c>
      <c r="C31" s="399" t="str">
        <f>+CONSOLIDADO!C32</f>
        <v>PROMSA</v>
      </c>
      <c r="D31" s="342" t="str">
        <f>IF(CONSOLIDADO!AO32&lt;CONSOLIDADO!$AK32,"DEFICIENTE",IF(AND(CONSOLIDADO!AO32&gt;=CONSOLIDADO!$AK32,CONSOLIDADO!AO32&lt;CONSOLIDADO!$AL32),"PROCESO","OPTIMO"))</f>
        <v>DEFICIENTE</v>
      </c>
      <c r="E31" s="342" t="str">
        <f>IF(CONSOLIDADO!AP32&lt;CONSOLIDADO!$AK32,"DEFICIENTE",IF(AND(CONSOLIDADO!AP32&gt;=CONSOLIDADO!$AK32,CONSOLIDADO!AP32&lt;CONSOLIDADO!$AL32),"PROCESO","OPTIMO"))</f>
        <v>OPTIMO</v>
      </c>
      <c r="F31" s="342" t="str">
        <f>IF(CONSOLIDADO!AQ32&lt;CONSOLIDADO!$AK32,"DEFICIENTE",IF(AND(CONSOLIDADO!AQ32&gt;=CONSOLIDADO!$AK32,CONSOLIDADO!AQ32&lt;CONSOLIDADO!$AL32),"PROCESO","OPTIMO"))</f>
        <v>DEFICIENTE</v>
      </c>
      <c r="G31" s="342" t="str">
        <f>IF(CONSOLIDADO!AR32&lt;CONSOLIDADO!$AK32,"DEFICIENTE",IF(AND(CONSOLIDADO!AR32&gt;=CONSOLIDADO!$AK32,CONSOLIDADO!AR32&lt;CONSOLIDADO!$AL32),"PROCESO","OPTIMO"))</f>
        <v>DEFICIENTE</v>
      </c>
      <c r="H31" s="342" t="str">
        <f>IF(CONSOLIDADO!AS32&lt;CONSOLIDADO!$AK32,"DEFICIENTE",IF(AND(CONSOLIDADO!AS32&gt;=CONSOLIDADO!$AK32,CONSOLIDADO!AS32&lt;CONSOLIDADO!$AL32),"PROCESO","OPTIMO"))</f>
        <v>DEFICIENTE</v>
      </c>
      <c r="I31" s="342" t="str">
        <f>IF(CONSOLIDADO!AT32&lt;CONSOLIDADO!$AK32,"DEFICIENTE",IF(AND(CONSOLIDADO!AT32&gt;=CONSOLIDADO!$AK32,CONSOLIDADO!AT32&lt;CONSOLIDADO!$AL32),"PROCESO","OPTIMO"))</f>
        <v>DEFICIENTE</v>
      </c>
      <c r="J31" s="342" t="str">
        <f>IF(CONSOLIDADO!AU32&lt;CONSOLIDADO!$AK32,"DEFICIENTE",IF(AND(CONSOLIDADO!AU32&gt;=CONSOLIDADO!$AK32,CONSOLIDADO!AU32&lt;CONSOLIDADO!$AL32),"PROCESO","OPTIMO"))</f>
        <v>PROCESO</v>
      </c>
      <c r="K31" s="342" t="str">
        <f>IF(CONSOLIDADO!AV32&lt;CONSOLIDADO!$AK32,"DEFICIENTE",IF(AND(CONSOLIDADO!AV32&gt;=CONSOLIDADO!$AK32,CONSOLIDADO!AV32&lt;CONSOLIDADO!$AL32),"PROCESO","OPTIMO"))</f>
        <v>DEFICIENTE</v>
      </c>
      <c r="L31" s="342" t="str">
        <f>IF(CONSOLIDADO!AW32&lt;CONSOLIDADO!$AK32,"DEFICIENTE",IF(AND(CONSOLIDADO!AW32&gt;=CONSOLIDADO!$AK32,CONSOLIDADO!AW32&lt;CONSOLIDADO!$AL32),"PROCESO","OPTIMO"))</f>
        <v>DEFICIENTE</v>
      </c>
    </row>
    <row r="32" spans="1:12" ht="30.75" customHeight="1" x14ac:dyDescent="0.25">
      <c r="A32" s="399">
        <f>+CONSOLIDADO!A33</f>
        <v>30</v>
      </c>
      <c r="B32" s="410" t="str">
        <f>+CONSOLIDADO!B33</f>
        <v>FAMILIAS QUE RECIBEN SESIONES EDUCATIVAS  PARA LA PREVENCION Y CONTROL DE ENFERMEDADES  ZOONOTICAS.</v>
      </c>
      <c r="C32" s="399" t="str">
        <f>+CONSOLIDADO!C33</f>
        <v>PROMSA</v>
      </c>
      <c r="D32" s="342" t="str">
        <f>IF(CONSOLIDADO!AO33&lt;CONSOLIDADO!$AK33,"DEFICIENTE",IF(AND(CONSOLIDADO!AO33&gt;=CONSOLIDADO!$AK33,CONSOLIDADO!AO33&lt;CONSOLIDADO!$AL33),"PROCESO","OPTIMO"))</f>
        <v>DEFICIENTE</v>
      </c>
      <c r="E32" s="342" t="str">
        <f>IF(CONSOLIDADO!AP33&lt;CONSOLIDADO!$AK33,"DEFICIENTE",IF(AND(CONSOLIDADO!AP33&gt;=CONSOLIDADO!$AK33,CONSOLIDADO!AP33&lt;CONSOLIDADO!$AL33),"PROCESO","OPTIMO"))</f>
        <v>DEFICIENTE</v>
      </c>
      <c r="F32" s="342" t="str">
        <f>IF(CONSOLIDADO!AQ33&lt;CONSOLIDADO!$AK33,"DEFICIENTE",IF(AND(CONSOLIDADO!AQ33&gt;=CONSOLIDADO!$AK33,CONSOLIDADO!AQ33&lt;CONSOLIDADO!$AL33),"PROCESO","OPTIMO"))</f>
        <v>DEFICIENTE</v>
      </c>
      <c r="G32" s="342" t="str">
        <f>IF(CONSOLIDADO!AR33&lt;CONSOLIDADO!$AK33,"DEFICIENTE",IF(AND(CONSOLIDADO!AR33&gt;=CONSOLIDADO!$AK33,CONSOLIDADO!AR33&lt;CONSOLIDADO!$AL33),"PROCESO","OPTIMO"))</f>
        <v>DEFICIENTE</v>
      </c>
      <c r="H32" s="342" t="str">
        <f>IF(CONSOLIDADO!AS33&lt;CONSOLIDADO!$AK33,"DEFICIENTE",IF(AND(CONSOLIDADO!AS33&gt;=CONSOLIDADO!$AK33,CONSOLIDADO!AS33&lt;CONSOLIDADO!$AL33),"PROCESO","OPTIMO"))</f>
        <v>DEFICIENTE</v>
      </c>
      <c r="I32" s="342" t="str">
        <f>IF(CONSOLIDADO!AT33&lt;CONSOLIDADO!$AK33,"DEFICIENTE",IF(AND(CONSOLIDADO!AT33&gt;=CONSOLIDADO!$AK33,CONSOLIDADO!AT33&lt;CONSOLIDADO!$AL33),"PROCESO","OPTIMO"))</f>
        <v>DEFICIENTE</v>
      </c>
      <c r="J32" s="342" t="str">
        <f>IF(CONSOLIDADO!AU33&lt;CONSOLIDADO!$AK33,"DEFICIENTE",IF(AND(CONSOLIDADO!AU33&gt;=CONSOLIDADO!$AK33,CONSOLIDADO!AU33&lt;CONSOLIDADO!$AL33),"PROCESO","OPTIMO"))</f>
        <v>OPTIMO</v>
      </c>
      <c r="K32" s="342" t="str">
        <f>IF(CONSOLIDADO!AV33&lt;CONSOLIDADO!$AK33,"DEFICIENTE",IF(AND(CONSOLIDADO!AV33&gt;=CONSOLIDADO!$AK33,CONSOLIDADO!AV33&lt;CONSOLIDADO!$AL33),"PROCESO","OPTIMO"))</f>
        <v>DEFICIENTE</v>
      </c>
      <c r="L32" s="342" t="str">
        <f>IF(CONSOLIDADO!AW33&lt;CONSOLIDADO!$AK33,"DEFICIENTE",IF(AND(CONSOLIDADO!AW33&gt;=CONSOLIDADO!$AK33,CONSOLIDADO!AW33&lt;CONSOLIDADO!$AL33),"PROCESO","OPTIMO"))</f>
        <v>DEFICIENTE</v>
      </c>
    </row>
    <row r="33" spans="1:12" ht="30.75" customHeight="1" x14ac:dyDescent="0.25">
      <c r="A33" s="399">
        <f>+CONSOLIDADO!A34</f>
        <v>31</v>
      </c>
      <c r="B33" s="410" t="str">
        <f>+CONSOLIDADO!B34</f>
        <v>COMUNIDADES PRIORIZADAS EN EL DISTRITO QUE  ESTAN IMPLEMENTANDO LA VIGILANCIA COMUNITARIA ASOCIADA A ENFERMEDADES METAXÉNICAS Y ZOONOTICAS.</v>
      </c>
      <c r="C33" s="399" t="str">
        <f>+CONSOLIDADO!C34</f>
        <v>PROMSA</v>
      </c>
      <c r="D33" s="342" t="str">
        <f>IF(CONSOLIDADO!AO34&lt;CONSOLIDADO!$AK34,"DEFICIENTE",IF(AND(CONSOLIDADO!AO34&gt;=CONSOLIDADO!$AK34,CONSOLIDADO!AO34&lt;CONSOLIDADO!$AL34),"PROCESO","OPTIMO"))</f>
        <v>DEFICIENTE</v>
      </c>
      <c r="E33" s="342" t="str">
        <f>IF(CONSOLIDADO!AP34&lt;CONSOLIDADO!$AK34,"DEFICIENTE",IF(AND(CONSOLIDADO!AP34&gt;=CONSOLIDADO!$AK34,CONSOLIDADO!AP34&lt;CONSOLIDADO!$AL34),"PROCESO","OPTIMO"))</f>
        <v>DEFICIENTE</v>
      </c>
      <c r="F33" s="342" t="str">
        <f>IF(CONSOLIDADO!AQ34&lt;CONSOLIDADO!$AK34,"DEFICIENTE",IF(AND(CONSOLIDADO!AQ34&gt;=CONSOLIDADO!$AK34,CONSOLIDADO!AQ34&lt;CONSOLIDADO!$AL34),"PROCESO","OPTIMO"))</f>
        <v>DEFICIENTE</v>
      </c>
      <c r="G33" s="342" t="str">
        <f>IF(CONSOLIDADO!AR34&lt;CONSOLIDADO!$AK34,"DEFICIENTE",IF(AND(CONSOLIDADO!AR34&gt;=CONSOLIDADO!$AK34,CONSOLIDADO!AR34&lt;CONSOLIDADO!$AL34),"PROCESO","OPTIMO"))</f>
        <v>DEFICIENTE</v>
      </c>
      <c r="H33" s="342" t="str">
        <f>IF(CONSOLIDADO!AS34&lt;CONSOLIDADO!$AK34,"DEFICIENTE",IF(AND(CONSOLIDADO!AS34&gt;=CONSOLIDADO!$AK34,CONSOLIDADO!AS34&lt;CONSOLIDADO!$AL34),"PROCESO","OPTIMO"))</f>
        <v>DEFICIENTE</v>
      </c>
      <c r="I33" s="342" t="str">
        <f>IF(CONSOLIDADO!AT34&lt;CONSOLIDADO!$AK34,"DEFICIENTE",IF(AND(CONSOLIDADO!AT34&gt;=CONSOLIDADO!$AK34,CONSOLIDADO!AT34&lt;CONSOLIDADO!$AL34),"PROCESO","OPTIMO"))</f>
        <v>DEFICIENTE</v>
      </c>
      <c r="J33" s="342" t="str">
        <f>IF(CONSOLIDADO!AU34&lt;CONSOLIDADO!$AK34,"DEFICIENTE",IF(AND(CONSOLIDADO!AU34&gt;=CONSOLIDADO!$AK34,CONSOLIDADO!AU34&lt;CONSOLIDADO!$AL34),"PROCESO","OPTIMO"))</f>
        <v>DEFICIENTE</v>
      </c>
      <c r="K33" s="342" t="str">
        <f>IF(CONSOLIDADO!AV34&lt;CONSOLIDADO!$AK34,"DEFICIENTE",IF(AND(CONSOLIDADO!AV34&gt;=CONSOLIDADO!$AK34,CONSOLIDADO!AV34&lt;CONSOLIDADO!$AL34),"PROCESO","OPTIMO"))</f>
        <v>DEFICIENTE</v>
      </c>
      <c r="L33" s="342" t="str">
        <f>IF(CONSOLIDADO!AW34&lt;CONSOLIDADO!$AK34,"DEFICIENTE",IF(AND(CONSOLIDADO!AW34&gt;=CONSOLIDADO!$AK34,CONSOLIDADO!AW34&lt;CONSOLIDADO!$AL34),"PROCESO","OPTIMO"))</f>
        <v>DEFICIENTE</v>
      </c>
    </row>
    <row r="34" spans="1:12" ht="30.75" customHeight="1" x14ac:dyDescent="0.25">
      <c r="A34" s="399">
        <f>+CONSOLIDADO!A35</f>
        <v>32</v>
      </c>
      <c r="B34" s="410" t="str">
        <f>+CONSOLIDADO!B35</f>
        <v>MUNICIPIOS QUE IMPLEMENTAN ACCIONES PARA MEJORAR O MITIGAR LAS CONDICIONES QUE GENERAN RIESGO PARA ENFERMAR DE ENFERMEDADES METAXÉNICAS Y ZOONOTICAS</v>
      </c>
      <c r="C34" s="399" t="str">
        <f>+CONSOLIDADO!C35</f>
        <v>PROMSA</v>
      </c>
      <c r="D34" s="342" t="str">
        <f>IF(CONSOLIDADO!AO35&lt;CONSOLIDADO!$AK35,"DEFICIENTE",IF(AND(CONSOLIDADO!AO35&gt;=CONSOLIDADO!$AK35,CONSOLIDADO!AO35&lt;CONSOLIDADO!$AL35),"PROCESO","OPTIMO"))</f>
        <v>OPTIMO</v>
      </c>
      <c r="E34" s="342" t="str">
        <f>IF(CONSOLIDADO!AP35&lt;CONSOLIDADO!$AK35,"DEFICIENTE",IF(AND(CONSOLIDADO!AP35&gt;=CONSOLIDADO!$AK35,CONSOLIDADO!AP35&lt;CONSOLIDADO!$AL35),"PROCESO","OPTIMO"))</f>
        <v>OPTIMO</v>
      </c>
      <c r="F34" s="342" t="str">
        <f>IF(CONSOLIDADO!AQ35&lt;CONSOLIDADO!$AK35,"DEFICIENTE",IF(AND(CONSOLIDADO!AQ35&gt;=CONSOLIDADO!$AK35,CONSOLIDADO!AQ35&lt;CONSOLIDADO!$AL35),"PROCESO","OPTIMO"))</f>
        <v>DEFICIENTE</v>
      </c>
      <c r="G34" s="342" t="str">
        <f>IF(CONSOLIDADO!AR35&lt;CONSOLIDADO!$AK35,"DEFICIENTE",IF(AND(CONSOLIDADO!AR35&gt;=CONSOLIDADO!$AK35,CONSOLIDADO!AR35&lt;CONSOLIDADO!$AL35),"PROCESO","OPTIMO"))</f>
        <v>DEFICIENTE</v>
      </c>
      <c r="H34" s="342" t="str">
        <f>IF(CONSOLIDADO!AS35&lt;CONSOLIDADO!$AK35,"DEFICIENTE",IF(AND(CONSOLIDADO!AS35&gt;=CONSOLIDADO!$AK35,CONSOLIDADO!AS35&lt;CONSOLIDADO!$AL35),"PROCESO","OPTIMO"))</f>
        <v>OPTIMO</v>
      </c>
      <c r="I34" s="342" t="str">
        <f>IF(CONSOLIDADO!AT35&lt;CONSOLIDADO!$AK35,"DEFICIENTE",IF(AND(CONSOLIDADO!AT35&gt;=CONSOLIDADO!$AK35,CONSOLIDADO!AT35&lt;CONSOLIDADO!$AL35),"PROCESO","OPTIMO"))</f>
        <v>DEFICIENTE</v>
      </c>
      <c r="J34" s="342" t="str">
        <f>IF(CONSOLIDADO!AU35&lt;CONSOLIDADO!$AK35,"DEFICIENTE",IF(AND(CONSOLIDADO!AU35&gt;=CONSOLIDADO!$AK35,CONSOLIDADO!AU35&lt;CONSOLIDADO!$AL35),"PROCESO","OPTIMO"))</f>
        <v>OPTIMO</v>
      </c>
      <c r="K34" s="342" t="str">
        <f>IF(CONSOLIDADO!AV35&lt;CONSOLIDADO!$AK35,"DEFICIENTE",IF(AND(CONSOLIDADO!AV35&gt;=CONSOLIDADO!$AK35,CONSOLIDADO!AV35&lt;CONSOLIDADO!$AL35),"PROCESO","OPTIMO"))</f>
        <v>OPTIMO</v>
      </c>
      <c r="L34" s="342" t="str">
        <f>IF(CONSOLIDADO!AW35&lt;CONSOLIDADO!$AK35,"DEFICIENTE",IF(AND(CONSOLIDADO!AW35&gt;=CONSOLIDADO!$AK35,CONSOLIDADO!AW35&lt;CONSOLIDADO!$AL35),"PROCESO","OPTIMO"))</f>
        <v>DEFICIENTE</v>
      </c>
    </row>
    <row r="35" spans="1:12" ht="30.75" customHeight="1" x14ac:dyDescent="0.25">
      <c r="A35" s="399">
        <f>+CONSOLIDADO!A36</f>
        <v>33</v>
      </c>
      <c r="B35" s="410" t="str">
        <f>+CONSOLIDADO!B36</f>
        <v>DOCENTES  CAPACITADOS Y COMPROMETIDOS A DESARROLLAR ACCIONES PARA LA PROMOCION DE PRACTICAS SALUDABLES PARA LA PREVENCIÓN DE LAS ENFERMEDADES METAXENICAS Y ZOONOTICAS</v>
      </c>
      <c r="C35" s="399" t="str">
        <f>+CONSOLIDADO!C36</f>
        <v>PROMSA</v>
      </c>
      <c r="D35" s="342" t="str">
        <f>IF(CONSOLIDADO!AO36&lt;CONSOLIDADO!$AK36,"DEFICIENTE",IF(AND(CONSOLIDADO!AO36&gt;=CONSOLIDADO!$AK36,CONSOLIDADO!AO36&lt;CONSOLIDADO!$AL36),"PROCESO","OPTIMO"))</f>
        <v>OPTIMO</v>
      </c>
      <c r="E35" s="342" t="str">
        <f>IF(CONSOLIDADO!AP36&lt;CONSOLIDADO!$AK36,"DEFICIENTE",IF(AND(CONSOLIDADO!AP36&gt;=CONSOLIDADO!$AK36,CONSOLIDADO!AP36&lt;CONSOLIDADO!$AL36),"PROCESO","OPTIMO"))</f>
        <v>OPTIMO</v>
      </c>
      <c r="F35" s="342" t="str">
        <f>IF(CONSOLIDADO!AQ36&lt;CONSOLIDADO!$AK36,"DEFICIENTE",IF(AND(CONSOLIDADO!AQ36&gt;=CONSOLIDADO!$AK36,CONSOLIDADO!AQ36&lt;CONSOLIDADO!$AL36),"PROCESO","OPTIMO"))</f>
        <v>OPTIMO</v>
      </c>
      <c r="G35" s="342" t="str">
        <f>IF(CONSOLIDADO!AR36&lt;CONSOLIDADO!$AK36,"DEFICIENTE",IF(AND(CONSOLIDADO!AR36&gt;=CONSOLIDADO!$AK36,CONSOLIDADO!AR36&lt;CONSOLIDADO!$AL36),"PROCESO","OPTIMO"))</f>
        <v>OPTIMO</v>
      </c>
      <c r="H35" s="342" t="str">
        <f>IF(CONSOLIDADO!AS36&lt;CONSOLIDADO!$AK36,"DEFICIENTE",IF(AND(CONSOLIDADO!AS36&gt;=CONSOLIDADO!$AK36,CONSOLIDADO!AS36&lt;CONSOLIDADO!$AL36),"PROCESO","OPTIMO"))</f>
        <v>OPTIMO</v>
      </c>
      <c r="I35" s="342" t="str">
        <f>IF(CONSOLIDADO!AT36&lt;CONSOLIDADO!$AK36,"DEFICIENTE",IF(AND(CONSOLIDADO!AT36&gt;=CONSOLIDADO!$AK36,CONSOLIDADO!AT36&lt;CONSOLIDADO!$AL36),"PROCESO","OPTIMO"))</f>
        <v>OPTIMO</v>
      </c>
      <c r="J35" s="342" t="str">
        <f>IF(CONSOLIDADO!AU36&lt;CONSOLIDADO!$AK36,"DEFICIENTE",IF(AND(CONSOLIDADO!AU36&gt;=CONSOLIDADO!$AK36,CONSOLIDADO!AU36&lt;CONSOLIDADO!$AL36),"PROCESO","OPTIMO"))</f>
        <v>OPTIMO</v>
      </c>
      <c r="K35" s="342" t="str">
        <f>IF(CONSOLIDADO!AV36&lt;CONSOLIDADO!$AK36,"DEFICIENTE",IF(AND(CONSOLIDADO!AV36&gt;=CONSOLIDADO!$AK36,CONSOLIDADO!AV36&lt;CONSOLIDADO!$AL36),"PROCESO","OPTIMO"))</f>
        <v>OPTIMO</v>
      </c>
      <c r="L35" s="342" t="str">
        <f>IF(CONSOLIDADO!AW36&lt;CONSOLIDADO!$AK36,"DEFICIENTE",IF(AND(CONSOLIDADO!AW36&gt;=CONSOLIDADO!$AK36,CONSOLIDADO!AW36&lt;CONSOLIDADO!$AL36),"PROCESO","OPTIMO"))</f>
        <v>OPTIMO</v>
      </c>
    </row>
    <row r="36" spans="1:12" ht="30.75" customHeight="1" x14ac:dyDescent="0.25">
      <c r="A36" s="399">
        <f>+CONSOLIDADO!A37</f>
        <v>34</v>
      </c>
      <c r="B36" s="410" t="str">
        <f>+CONSOLIDADO!B37</f>
        <v>FAMILIAS QUE RECIBEN SESIONES EDUCATIVAS Y DEMOSTRATIVAS EN PRÁCTICAS SALUDABLES FRENTE A LAS ENFERMEDADES NO TRASMISIBLES</v>
      </c>
      <c r="C36" s="399" t="str">
        <f>+CONSOLIDADO!C37</f>
        <v>PROMSA</v>
      </c>
      <c r="D36" s="342" t="str">
        <f>IF(CONSOLIDADO!AO37&lt;CONSOLIDADO!$AK37,"DEFICIENTE",IF(AND(CONSOLIDADO!AO37&gt;=CONSOLIDADO!$AK37,CONSOLIDADO!AO37&lt;CONSOLIDADO!$AL37),"PROCESO","OPTIMO"))</f>
        <v>OPTIMO</v>
      </c>
      <c r="E36" s="342" t="str">
        <f>IF(CONSOLIDADO!AP37&lt;CONSOLIDADO!$AK37,"DEFICIENTE",IF(AND(CONSOLIDADO!AP37&gt;=CONSOLIDADO!$AK37,CONSOLIDADO!AP37&lt;CONSOLIDADO!$AL37),"PROCESO","OPTIMO"))</f>
        <v>OPTIMO</v>
      </c>
      <c r="F36" s="342" t="str">
        <f>IF(CONSOLIDADO!AQ37&lt;CONSOLIDADO!$AK37,"DEFICIENTE",IF(AND(CONSOLIDADO!AQ37&gt;=CONSOLIDADO!$AK37,CONSOLIDADO!AQ37&lt;CONSOLIDADO!$AL37),"PROCESO","OPTIMO"))</f>
        <v>OPTIMO</v>
      </c>
      <c r="G36" s="342" t="str">
        <f>IF(CONSOLIDADO!AR37&lt;CONSOLIDADO!$AK37,"DEFICIENTE",IF(AND(CONSOLIDADO!AR37&gt;=CONSOLIDADO!$AK37,CONSOLIDADO!AR37&lt;CONSOLIDADO!$AL37),"PROCESO","OPTIMO"))</f>
        <v>DEFICIENTE</v>
      </c>
      <c r="H36" s="342" t="str">
        <f>IF(CONSOLIDADO!AS37&lt;CONSOLIDADO!$AK37,"DEFICIENTE",IF(AND(CONSOLIDADO!AS37&gt;=CONSOLIDADO!$AK37,CONSOLIDADO!AS37&lt;CONSOLIDADO!$AL37),"PROCESO","OPTIMO"))</f>
        <v>DEFICIENTE</v>
      </c>
      <c r="I36" s="342" t="str">
        <f>IF(CONSOLIDADO!AT37&lt;CONSOLIDADO!$AK37,"DEFICIENTE",IF(AND(CONSOLIDADO!AT37&gt;=CONSOLIDADO!$AK37,CONSOLIDADO!AT37&lt;CONSOLIDADO!$AL37),"PROCESO","OPTIMO"))</f>
        <v>OPTIMO</v>
      </c>
      <c r="J36" s="342" t="str">
        <f>IF(CONSOLIDADO!AU37&lt;CONSOLIDADO!$AK37,"DEFICIENTE",IF(AND(CONSOLIDADO!AU37&gt;=CONSOLIDADO!$AK37,CONSOLIDADO!AU37&lt;CONSOLIDADO!$AL37),"PROCESO","OPTIMO"))</f>
        <v>OPTIMO</v>
      </c>
      <c r="K36" s="342" t="str">
        <f>IF(CONSOLIDADO!AV37&lt;CONSOLIDADO!$AK37,"DEFICIENTE",IF(AND(CONSOLIDADO!AV37&gt;=CONSOLIDADO!$AK37,CONSOLIDADO!AV37&lt;CONSOLIDADO!$AL37),"PROCESO","OPTIMO"))</f>
        <v>DEFICIENTE</v>
      </c>
      <c r="L36" s="342" t="str">
        <f>IF(CONSOLIDADO!AW37&lt;CONSOLIDADO!$AK37,"DEFICIENTE",IF(AND(CONSOLIDADO!AW37&gt;=CONSOLIDADO!$AK37,CONSOLIDADO!AW37&lt;CONSOLIDADO!$AL37),"PROCESO","OPTIMO"))</f>
        <v>OPTIMO</v>
      </c>
    </row>
    <row r="37" spans="1:12" ht="30.75" customHeight="1" x14ac:dyDescent="0.25">
      <c r="A37" s="399">
        <f>+CONSOLIDADO!A38</f>
        <v>35</v>
      </c>
      <c r="B37" s="410" t="str">
        <f>+CONSOLIDADO!B38</f>
        <v>4398802FUNCIONARIOS MUNICIPALES CAPACITADOS PARA LA GENERACIÓN DE ENTORNOS SALUDABLES FRENTE A LAS ENFERMEDADES NO TRASMISIBLES.</v>
      </c>
      <c r="C37" s="399" t="str">
        <f>+CONSOLIDADO!C38</f>
        <v>PROMSA</v>
      </c>
      <c r="D37" s="342" t="str">
        <f>IF(CONSOLIDADO!AO38&lt;CONSOLIDADO!$AK38,"DEFICIENTE",IF(AND(CONSOLIDADO!AO38&gt;=CONSOLIDADO!$AK38,CONSOLIDADO!AO38&lt;CONSOLIDADO!$AL38),"PROCESO","OPTIMO"))</f>
        <v>OPTIMO</v>
      </c>
      <c r="E37" s="342" t="str">
        <f>IF(CONSOLIDADO!AP38&lt;CONSOLIDADO!$AK38,"DEFICIENTE",IF(AND(CONSOLIDADO!AP38&gt;=CONSOLIDADO!$AK38,CONSOLIDADO!AP38&lt;CONSOLIDADO!$AL38),"PROCESO","OPTIMO"))</f>
        <v>OPTIMO</v>
      </c>
      <c r="F37" s="342" t="str">
        <f>IF(CONSOLIDADO!AQ38&lt;CONSOLIDADO!$AK38,"DEFICIENTE",IF(AND(CONSOLIDADO!AQ38&gt;=CONSOLIDADO!$AK38,CONSOLIDADO!AQ38&lt;CONSOLIDADO!$AL38),"PROCESO","OPTIMO"))</f>
        <v>OPTIMO</v>
      </c>
      <c r="G37" s="342" t="str">
        <f>IF(CONSOLIDADO!AR38&lt;CONSOLIDADO!$AK38,"DEFICIENTE",IF(AND(CONSOLIDADO!AR38&gt;=CONSOLIDADO!$AK38,CONSOLIDADO!AR38&lt;CONSOLIDADO!$AL38),"PROCESO","OPTIMO"))</f>
        <v>DEFICIENTE</v>
      </c>
      <c r="H37" s="342" t="str">
        <f>IF(CONSOLIDADO!AS38&lt;CONSOLIDADO!$AK38,"DEFICIENTE",IF(AND(CONSOLIDADO!AS38&gt;=CONSOLIDADO!$AK38,CONSOLIDADO!AS38&lt;CONSOLIDADO!$AL38),"PROCESO","OPTIMO"))</f>
        <v>OPTIMO</v>
      </c>
      <c r="I37" s="342" t="str">
        <f>IF(CONSOLIDADO!AT38&lt;CONSOLIDADO!$AK38,"DEFICIENTE",IF(AND(CONSOLIDADO!AT38&gt;=CONSOLIDADO!$AK38,CONSOLIDADO!AT38&lt;CONSOLIDADO!$AL38),"PROCESO","OPTIMO"))</f>
        <v>DEFICIENTE</v>
      </c>
      <c r="J37" s="342" t="str">
        <f>IF(CONSOLIDADO!AU38&lt;CONSOLIDADO!$AK38,"DEFICIENTE",IF(AND(CONSOLIDADO!AU38&gt;=CONSOLIDADO!$AK38,CONSOLIDADO!AU38&lt;CONSOLIDADO!$AL38),"PROCESO","OPTIMO"))</f>
        <v>OPTIMO</v>
      </c>
      <c r="K37" s="342" t="str">
        <f>IF(CONSOLIDADO!AV38&lt;CONSOLIDADO!$AK38,"DEFICIENTE",IF(AND(CONSOLIDADO!AV38&gt;=CONSOLIDADO!$AK38,CONSOLIDADO!AV38&lt;CONSOLIDADO!$AL38),"PROCESO","OPTIMO"))</f>
        <v>OPTIMO</v>
      </c>
      <c r="L37" s="342" t="str">
        <f>IF(CONSOLIDADO!AW38&lt;CONSOLIDADO!$AK38,"DEFICIENTE",IF(AND(CONSOLIDADO!AW38&gt;=CONSOLIDADO!$AK38,CONSOLIDADO!AW38&lt;CONSOLIDADO!$AL38),"PROCESO","OPTIMO"))</f>
        <v>DEFICIENTE</v>
      </c>
    </row>
    <row r="38" spans="1:12" ht="30.75" customHeight="1" x14ac:dyDescent="0.25">
      <c r="A38" s="399">
        <f>+CONSOLIDADO!A39</f>
        <v>36</v>
      </c>
      <c r="B38" s="410" t="str">
        <f>+CONSOLIDADO!B39</f>
        <v>DOCENTES COMPROMETIDOS QUE DESARROLLAN ACCIONES PARA LA PROMOCIÓN DE LA ALIMENTACIÓN SALUDABLE, ACTIVIDAD FISICA, SALUD OCULAR Y SALUD BUCAL</v>
      </c>
      <c r="C38" s="399" t="str">
        <f>+CONSOLIDADO!C39</f>
        <v>PROMSA</v>
      </c>
      <c r="D38" s="342" t="str">
        <f>IF(CONSOLIDADO!AO39&lt;CONSOLIDADO!$AK39,"DEFICIENTE",IF(AND(CONSOLIDADO!AO39&gt;=CONSOLIDADO!$AK39,CONSOLIDADO!AO39&lt;CONSOLIDADO!$AL39),"PROCESO","OPTIMO"))</f>
        <v>DEFICIENTE</v>
      </c>
      <c r="E38" s="342" t="str">
        <f>IF(CONSOLIDADO!AP39&lt;CONSOLIDADO!$AK39,"DEFICIENTE",IF(AND(CONSOLIDADO!AP39&gt;=CONSOLIDADO!$AK39,CONSOLIDADO!AP39&lt;CONSOLIDADO!$AL39),"PROCESO","OPTIMO"))</f>
        <v>OPTIMO</v>
      </c>
      <c r="F38" s="342" t="str">
        <f>IF(CONSOLIDADO!AQ39&lt;CONSOLIDADO!$AK39,"DEFICIENTE",IF(AND(CONSOLIDADO!AQ39&gt;=CONSOLIDADO!$AK39,CONSOLIDADO!AQ39&lt;CONSOLIDADO!$AL39),"PROCESO","OPTIMO"))</f>
        <v>DEFICIENTE</v>
      </c>
      <c r="G38" s="342" t="str">
        <f>IF(CONSOLIDADO!AR39&lt;CONSOLIDADO!$AK39,"DEFICIENTE",IF(AND(CONSOLIDADO!AR39&gt;=CONSOLIDADO!$AK39,CONSOLIDADO!AR39&lt;CONSOLIDADO!$AL39),"PROCESO","OPTIMO"))</f>
        <v>DEFICIENTE</v>
      </c>
      <c r="H38" s="342" t="str">
        <f>IF(CONSOLIDADO!AS39&lt;CONSOLIDADO!$AK39,"DEFICIENTE",IF(AND(CONSOLIDADO!AS39&gt;=CONSOLIDADO!$AK39,CONSOLIDADO!AS39&lt;CONSOLIDADO!$AL39),"PROCESO","OPTIMO"))</f>
        <v>DEFICIENTE</v>
      </c>
      <c r="I38" s="342" t="str">
        <f>IF(CONSOLIDADO!AT39&lt;CONSOLIDADO!$AK39,"DEFICIENTE",IF(AND(CONSOLIDADO!AT39&gt;=CONSOLIDADO!$AK39,CONSOLIDADO!AT39&lt;CONSOLIDADO!$AL39),"PROCESO","OPTIMO"))</f>
        <v>DEFICIENTE</v>
      </c>
      <c r="J38" s="342" t="str">
        <f>IF(CONSOLIDADO!AU39&lt;CONSOLIDADO!$AK39,"DEFICIENTE",IF(AND(CONSOLIDADO!AU39&gt;=CONSOLIDADO!$AK39,CONSOLIDADO!AU39&lt;CONSOLIDADO!$AL39),"PROCESO","OPTIMO"))</f>
        <v>DEFICIENTE</v>
      </c>
      <c r="K38" s="342" t="str">
        <f>IF(CONSOLIDADO!AV39&lt;CONSOLIDADO!$AK39,"DEFICIENTE",IF(AND(CONSOLIDADO!AV39&gt;=CONSOLIDADO!$AK39,CONSOLIDADO!AV39&lt;CONSOLIDADO!$AL39),"PROCESO","OPTIMO"))</f>
        <v>DEFICIENTE</v>
      </c>
      <c r="L38" s="342" t="str">
        <f>IF(CONSOLIDADO!AW39&lt;CONSOLIDADO!$AK39,"DEFICIENTE",IF(AND(CONSOLIDADO!AW39&gt;=CONSOLIDADO!$AK39,CONSOLIDADO!AW39&lt;CONSOLIDADO!$AL39),"PROCESO","OPTIMO"))</f>
        <v>DEFICIENTE</v>
      </c>
    </row>
    <row r="39" spans="1:12" ht="30.75" customHeight="1" x14ac:dyDescent="0.25">
      <c r="A39" s="399">
        <f>+CONSOLIDADO!A40</f>
        <v>37</v>
      </c>
      <c r="B39" s="410" t="str">
        <f>+CONSOLIDADO!B40</f>
        <v>LIDERES COMUNITARIOS CAPACITADOS REALIZAN VIGILANCIA CIUDADANA PARA LA REDUCCIÓN DE LA CONTAMINACIÓN POR METALES PESADOS, SUSTANCIAS QUÍMICAS E HIDROCARBUROS</v>
      </c>
      <c r="C39" s="399" t="str">
        <f>+CONSOLIDADO!C40</f>
        <v>PROMSA</v>
      </c>
      <c r="D39" s="342" t="str">
        <f>IF(CONSOLIDADO!AO40&lt;CONSOLIDADO!$AK40,"DEFICIENTE",IF(AND(CONSOLIDADO!AO40&gt;=CONSOLIDADO!$AK40,CONSOLIDADO!AO40&lt;CONSOLIDADO!$AL40),"PROCESO","OPTIMO"))</f>
        <v>DEFICIENTE</v>
      </c>
      <c r="E39" s="342" t="str">
        <f>IF(CONSOLIDADO!AP40&lt;CONSOLIDADO!$AK40,"DEFICIENTE",IF(AND(CONSOLIDADO!AP40&gt;=CONSOLIDADO!$AK40,CONSOLIDADO!AP40&lt;CONSOLIDADO!$AL40),"PROCESO","OPTIMO"))</f>
        <v>DEFICIENTE</v>
      </c>
      <c r="F39" s="342" t="str">
        <f>IF(CONSOLIDADO!AQ40&lt;CONSOLIDADO!$AK40,"DEFICIENTE",IF(AND(CONSOLIDADO!AQ40&gt;=CONSOLIDADO!$AK40,CONSOLIDADO!AQ40&lt;CONSOLIDADO!$AL40),"PROCESO","OPTIMO"))</f>
        <v>DEFICIENTE</v>
      </c>
      <c r="G39" s="342" t="str">
        <f>IF(CONSOLIDADO!AR40&lt;CONSOLIDADO!$AK40,"DEFICIENTE",IF(AND(CONSOLIDADO!AR40&gt;=CONSOLIDADO!$AK40,CONSOLIDADO!AR40&lt;CONSOLIDADO!$AL40),"PROCESO","OPTIMO"))</f>
        <v>DEFICIENTE</v>
      </c>
      <c r="H39" s="342" t="str">
        <f>IF(CONSOLIDADO!AS40&lt;CONSOLIDADO!$AK40,"DEFICIENTE",IF(AND(CONSOLIDADO!AS40&gt;=CONSOLIDADO!$AK40,CONSOLIDADO!AS40&lt;CONSOLIDADO!$AL40),"PROCESO","OPTIMO"))</f>
        <v>DEFICIENTE</v>
      </c>
      <c r="I39" s="342" t="str">
        <f>IF(CONSOLIDADO!AT40&lt;CONSOLIDADO!$AK40,"DEFICIENTE",IF(AND(CONSOLIDADO!AT40&gt;=CONSOLIDADO!$AK40,CONSOLIDADO!AT40&lt;CONSOLIDADO!$AL40),"PROCESO","OPTIMO"))</f>
        <v>DEFICIENTE</v>
      </c>
      <c r="J39" s="342" t="str">
        <f>IF(CONSOLIDADO!AU40&lt;CONSOLIDADO!$AK40,"DEFICIENTE",IF(AND(CONSOLIDADO!AU40&gt;=CONSOLIDADO!$AK40,CONSOLIDADO!AU40&lt;CONSOLIDADO!$AL40),"PROCESO","OPTIMO"))</f>
        <v>OPTIMO</v>
      </c>
      <c r="K39" s="342" t="str">
        <f>IF(CONSOLIDADO!AV40&lt;CONSOLIDADO!$AK40,"DEFICIENTE",IF(AND(CONSOLIDADO!AV40&gt;=CONSOLIDADO!$AK40,CONSOLIDADO!AV40&lt;CONSOLIDADO!$AL40),"PROCESO","OPTIMO"))</f>
        <v>DEFICIENTE</v>
      </c>
      <c r="L39" s="342" t="str">
        <f>IF(CONSOLIDADO!AW40&lt;CONSOLIDADO!$AK40,"DEFICIENTE",IF(AND(CONSOLIDADO!AW40&gt;=CONSOLIDADO!$AK40,CONSOLIDADO!AW40&lt;CONSOLIDADO!$AL40),"PROCESO","OPTIMO"))</f>
        <v>DEFICIENTE</v>
      </c>
    </row>
    <row r="40" spans="1:12" ht="30.75" customHeight="1" x14ac:dyDescent="0.25">
      <c r="A40" s="399">
        <f>+CONSOLIDADO!A41</f>
        <v>38</v>
      </c>
      <c r="B40" s="410" t="str">
        <f>+CONSOLIDADO!B41</f>
        <v>FUNCIONARIOS MUNICIPALES SENSIBILIZADOS PARA LA PROMOCIÓN DE PRACTICAS Y ENTORNOS SALUDABLES PARA LA PREVENCIÓN DEL CÁNCER</v>
      </c>
      <c r="C40" s="399" t="str">
        <f>+CONSOLIDADO!C41</f>
        <v>PROMSA</v>
      </c>
      <c r="D40" s="342" t="str">
        <f>IF(CONSOLIDADO!AO41&lt;CONSOLIDADO!$AK41,"DEFICIENTE",IF(AND(CONSOLIDADO!AO41&gt;=CONSOLIDADO!$AK41,CONSOLIDADO!AO41&lt;CONSOLIDADO!$AL41),"PROCESO","OPTIMO"))</f>
        <v>OPTIMO</v>
      </c>
      <c r="E40" s="342" t="str">
        <f>IF(CONSOLIDADO!AP41&lt;CONSOLIDADO!$AK41,"DEFICIENTE",IF(AND(CONSOLIDADO!AP41&gt;=CONSOLIDADO!$AK41,CONSOLIDADO!AP41&lt;CONSOLIDADO!$AL41),"PROCESO","OPTIMO"))</f>
        <v>OPTIMO</v>
      </c>
      <c r="F40" s="342" t="str">
        <f>IF(CONSOLIDADO!AQ41&lt;CONSOLIDADO!$AK41,"DEFICIENTE",IF(AND(CONSOLIDADO!AQ41&gt;=CONSOLIDADO!$AK41,CONSOLIDADO!AQ41&lt;CONSOLIDADO!$AL41),"PROCESO","OPTIMO"))</f>
        <v>OPTIMO</v>
      </c>
      <c r="G40" s="342" t="str">
        <f>IF(CONSOLIDADO!AR41&lt;CONSOLIDADO!$AK41,"DEFICIENTE",IF(AND(CONSOLIDADO!AR41&gt;=CONSOLIDADO!$AK41,CONSOLIDADO!AR41&lt;CONSOLIDADO!$AL41),"PROCESO","OPTIMO"))</f>
        <v>DEFICIENTE</v>
      </c>
      <c r="H40" s="342" t="str">
        <f>IF(CONSOLIDADO!AS41&lt;CONSOLIDADO!$AK41,"DEFICIENTE",IF(AND(CONSOLIDADO!AS41&gt;=CONSOLIDADO!$AK41,CONSOLIDADO!AS41&lt;CONSOLIDADO!$AL41),"PROCESO","OPTIMO"))</f>
        <v>OPTIMO</v>
      </c>
      <c r="I40" s="342" t="str">
        <f>IF(CONSOLIDADO!AT41&lt;CONSOLIDADO!$AK41,"DEFICIENTE",IF(AND(CONSOLIDADO!AT41&gt;=CONSOLIDADO!$AK41,CONSOLIDADO!AT41&lt;CONSOLIDADO!$AL41),"PROCESO","OPTIMO"))</f>
        <v>OPTIMO</v>
      </c>
      <c r="J40" s="342" t="str">
        <f>IF(CONSOLIDADO!AU41&lt;CONSOLIDADO!$AK41,"DEFICIENTE",IF(AND(CONSOLIDADO!AU41&gt;=CONSOLIDADO!$AK41,CONSOLIDADO!AU41&lt;CONSOLIDADO!$AL41),"PROCESO","OPTIMO"))</f>
        <v>OPTIMO</v>
      </c>
      <c r="K40" s="342" t="str">
        <f>IF(CONSOLIDADO!AV41&lt;CONSOLIDADO!$AK41,"DEFICIENTE",IF(AND(CONSOLIDADO!AV41&gt;=CONSOLIDADO!$AK41,CONSOLIDADO!AV41&lt;CONSOLIDADO!$AL41),"PROCESO","OPTIMO"))</f>
        <v>OPTIMO</v>
      </c>
      <c r="L40" s="342" t="str">
        <f>IF(CONSOLIDADO!AW41&lt;CONSOLIDADO!$AK41,"DEFICIENTE",IF(AND(CONSOLIDADO!AW41&gt;=CONSOLIDADO!$AK41,CONSOLIDADO!AW41&lt;CONSOLIDADO!$AL41),"PROCESO","OPTIMO"))</f>
        <v>OPTIMO</v>
      </c>
    </row>
    <row r="41" spans="1:12" ht="30.75" customHeight="1" x14ac:dyDescent="0.25">
      <c r="A41" s="399">
        <f>+CONSOLIDADO!A42</f>
        <v>39</v>
      </c>
      <c r="B41" s="410" t="str">
        <f>+CONSOLIDADO!B42</f>
        <v xml:space="preserve">DOCENTES  CAPACITADOS PARA LA PROMOCIÓN DE PRACTICAS Y ENTORNOS SALUDABLES PARA LA PREVENCIÓN DEL CÁNCER . </v>
      </c>
      <c r="C41" s="399" t="str">
        <f>+CONSOLIDADO!C42</f>
        <v>PROMSA</v>
      </c>
      <c r="D41" s="342" t="str">
        <f>IF(CONSOLIDADO!AO42&lt;CONSOLIDADO!$AK42,"DEFICIENTE",IF(AND(CONSOLIDADO!AO42&gt;=CONSOLIDADO!$AK42,CONSOLIDADO!AO42&lt;CONSOLIDADO!$AL42),"PROCESO","OPTIMO"))</f>
        <v>OPTIMO</v>
      </c>
      <c r="E41" s="342" t="str">
        <f>IF(CONSOLIDADO!AP42&lt;CONSOLIDADO!$AK42,"DEFICIENTE",IF(AND(CONSOLIDADO!AP42&gt;=CONSOLIDADO!$AK42,CONSOLIDADO!AP42&lt;CONSOLIDADO!$AL42),"PROCESO","OPTIMO"))</f>
        <v>OPTIMO</v>
      </c>
      <c r="F41" s="342" t="str">
        <f>IF(CONSOLIDADO!AQ42&lt;CONSOLIDADO!$AK42,"DEFICIENTE",IF(AND(CONSOLIDADO!AQ42&gt;=CONSOLIDADO!$AK42,CONSOLIDADO!AQ42&lt;CONSOLIDADO!$AL42),"PROCESO","OPTIMO"))</f>
        <v>DEFICIENTE</v>
      </c>
      <c r="G41" s="342" t="str">
        <f>IF(CONSOLIDADO!AR42&lt;CONSOLIDADO!$AK42,"DEFICIENTE",IF(AND(CONSOLIDADO!AR42&gt;=CONSOLIDADO!$AK42,CONSOLIDADO!AR42&lt;CONSOLIDADO!$AL42),"PROCESO","OPTIMO"))</f>
        <v>OPTIMO</v>
      </c>
      <c r="H41" s="342" t="str">
        <f>IF(CONSOLIDADO!AS42&lt;CONSOLIDADO!$AK42,"DEFICIENTE",IF(AND(CONSOLIDADO!AS42&gt;=CONSOLIDADO!$AK42,CONSOLIDADO!AS42&lt;CONSOLIDADO!$AL42),"PROCESO","OPTIMO"))</f>
        <v>OPTIMO</v>
      </c>
      <c r="I41" s="342" t="str">
        <f>IF(CONSOLIDADO!AT42&lt;CONSOLIDADO!$AK42,"DEFICIENTE",IF(AND(CONSOLIDADO!AT42&gt;=CONSOLIDADO!$AK42,CONSOLIDADO!AT42&lt;CONSOLIDADO!$AL42),"PROCESO","OPTIMO"))</f>
        <v>OPTIMO</v>
      </c>
      <c r="J41" s="342" t="str">
        <f>IF(CONSOLIDADO!AU42&lt;CONSOLIDADO!$AK42,"DEFICIENTE",IF(AND(CONSOLIDADO!AU42&gt;=CONSOLIDADO!$AK42,CONSOLIDADO!AU42&lt;CONSOLIDADO!$AL42),"PROCESO","OPTIMO"))</f>
        <v>OPTIMO</v>
      </c>
      <c r="K41" s="342" t="str">
        <f>IF(CONSOLIDADO!AV42&lt;CONSOLIDADO!$AK42,"DEFICIENTE",IF(AND(CONSOLIDADO!AV42&gt;=CONSOLIDADO!$AK42,CONSOLIDADO!AV42&lt;CONSOLIDADO!$AL42),"PROCESO","OPTIMO"))</f>
        <v>DEFICIENTE</v>
      </c>
      <c r="L41" s="342" t="str">
        <f>IF(CONSOLIDADO!AW42&lt;CONSOLIDADO!$AK42,"DEFICIENTE",IF(AND(CONSOLIDADO!AW42&gt;=CONSOLIDADO!$AK42,CONSOLIDADO!AW42&lt;CONSOLIDADO!$AL42),"PROCESO","OPTIMO"))</f>
        <v>OPTIMO</v>
      </c>
    </row>
    <row r="42" spans="1:12" ht="30.75" customHeight="1" x14ac:dyDescent="0.25">
      <c r="A42" s="399">
        <f>+CONSOLIDADO!A43</f>
        <v>40</v>
      </c>
      <c r="B42" s="410" t="str">
        <f>+CONSOLIDADO!B43</f>
        <v>FAMILIAS SENSIBILIZADAS PARA LA PROMOCIÓN DE PRÁCTICAS Y ENTORNOS SALUDABLES PARA LA PREVENCIÓN DEL CÁNCER</v>
      </c>
      <c r="C42" s="399" t="str">
        <f>+CONSOLIDADO!C43</f>
        <v>PROMSA</v>
      </c>
      <c r="D42" s="342" t="str">
        <f>IF(CONSOLIDADO!AO43&lt;CONSOLIDADO!$AK43,"DEFICIENTE",IF(AND(CONSOLIDADO!AO43&gt;=CONSOLIDADO!$AK43,CONSOLIDADO!AO43&lt;CONSOLIDADO!$AL43),"PROCESO","OPTIMO"))</f>
        <v>PROCESO</v>
      </c>
      <c r="E42" s="342" t="str">
        <f>IF(CONSOLIDADO!AP43&lt;CONSOLIDADO!$AK43,"DEFICIENTE",IF(AND(CONSOLIDADO!AP43&gt;=CONSOLIDADO!$AK43,CONSOLIDADO!AP43&lt;CONSOLIDADO!$AL43),"PROCESO","OPTIMO"))</f>
        <v>OPTIMO</v>
      </c>
      <c r="F42" s="342" t="str">
        <f>IF(CONSOLIDADO!AQ43&lt;CONSOLIDADO!$AK43,"DEFICIENTE",IF(AND(CONSOLIDADO!AQ43&gt;=CONSOLIDADO!$AK43,CONSOLIDADO!AQ43&lt;CONSOLIDADO!$AL43),"PROCESO","OPTIMO"))</f>
        <v>DEFICIENTE</v>
      </c>
      <c r="G42" s="342" t="str">
        <f>IF(CONSOLIDADO!AR43&lt;CONSOLIDADO!$AK43,"DEFICIENTE",IF(AND(CONSOLIDADO!AR43&gt;=CONSOLIDADO!$AK43,CONSOLIDADO!AR43&lt;CONSOLIDADO!$AL43),"PROCESO","OPTIMO"))</f>
        <v>DEFICIENTE</v>
      </c>
      <c r="H42" s="342" t="str">
        <f>IF(CONSOLIDADO!AS43&lt;CONSOLIDADO!$AK43,"DEFICIENTE",IF(AND(CONSOLIDADO!AS43&gt;=CONSOLIDADO!$AK43,CONSOLIDADO!AS43&lt;CONSOLIDADO!$AL43),"PROCESO","OPTIMO"))</f>
        <v>DEFICIENTE</v>
      </c>
      <c r="I42" s="342" t="str">
        <f>IF(CONSOLIDADO!AT43&lt;CONSOLIDADO!$AK43,"DEFICIENTE",IF(AND(CONSOLIDADO!AT43&gt;=CONSOLIDADO!$AK43,CONSOLIDADO!AT43&lt;CONSOLIDADO!$AL43),"PROCESO","OPTIMO"))</f>
        <v>DEFICIENTE</v>
      </c>
      <c r="J42" s="342" t="str">
        <f>IF(CONSOLIDADO!AU43&lt;CONSOLIDADO!$AK43,"DEFICIENTE",IF(AND(CONSOLIDADO!AU43&gt;=CONSOLIDADO!$AK43,CONSOLIDADO!AU43&lt;CONSOLIDADO!$AL43),"PROCESO","OPTIMO"))</f>
        <v>OPTIMO</v>
      </c>
      <c r="K42" s="342" t="str">
        <f>IF(CONSOLIDADO!AV43&lt;CONSOLIDADO!$AK43,"DEFICIENTE",IF(AND(CONSOLIDADO!AV43&gt;=CONSOLIDADO!$AK43,CONSOLIDADO!AV43&lt;CONSOLIDADO!$AL43),"PROCESO","OPTIMO"))</f>
        <v>DEFICIENTE</v>
      </c>
      <c r="L42" s="342" t="str">
        <f>IF(CONSOLIDADO!AW43&lt;CONSOLIDADO!$AK43,"DEFICIENTE",IF(AND(CONSOLIDADO!AW43&gt;=CONSOLIDADO!$AK43,CONSOLIDADO!AW43&lt;CONSOLIDADO!$AL43),"PROCESO","OPTIMO"))</f>
        <v>DEFICIENTE</v>
      </c>
    </row>
    <row r="43" spans="1:12" ht="30.75" customHeight="1" x14ac:dyDescent="0.25">
      <c r="A43" s="399">
        <f>+CONSOLIDADO!A44</f>
        <v>41</v>
      </c>
      <c r="B43" s="410" t="str">
        <f>+CONSOLIDADO!B44</f>
        <v>MADRES, PADRES Y CUIDADORES/AS CON APOYO EN ESTRATEGIAS DE CRIANZA Y CONOCIMIENTOS SOBRE EL DESARROLLO INFANTIL</v>
      </c>
      <c r="C43" s="399" t="str">
        <f>+CONSOLIDADO!C44</f>
        <v>PROMSA</v>
      </c>
      <c r="D43" s="342" t="str">
        <f>IF(CONSOLIDADO!AO44&lt;CONSOLIDADO!$AK44,"DEFICIENTE",IF(AND(CONSOLIDADO!AO44&gt;=CONSOLIDADO!$AK44,CONSOLIDADO!AO44&lt;CONSOLIDADO!$AL44),"PROCESO","OPTIMO"))</f>
        <v>DEFICIENTE</v>
      </c>
      <c r="E43" s="342" t="str">
        <f>IF(CONSOLIDADO!AP44&lt;CONSOLIDADO!$AK44,"DEFICIENTE",IF(AND(CONSOLIDADO!AP44&gt;=CONSOLIDADO!$AK44,CONSOLIDADO!AP44&lt;CONSOLIDADO!$AL44),"PROCESO","OPTIMO"))</f>
        <v>DEFICIENTE</v>
      </c>
      <c r="F43" s="342" t="str">
        <f>IF(CONSOLIDADO!AQ44&lt;CONSOLIDADO!$AK44,"DEFICIENTE",IF(AND(CONSOLIDADO!AQ44&gt;=CONSOLIDADO!$AK44,CONSOLIDADO!AQ44&lt;CONSOLIDADO!$AL44),"PROCESO","OPTIMO"))</f>
        <v>DEFICIENTE</v>
      </c>
      <c r="G43" s="342" t="str">
        <f>IF(CONSOLIDADO!AR44&lt;CONSOLIDADO!$AK44,"DEFICIENTE",IF(AND(CONSOLIDADO!AR44&gt;=CONSOLIDADO!$AK44,CONSOLIDADO!AR44&lt;CONSOLIDADO!$AL44),"PROCESO","OPTIMO"))</f>
        <v>DEFICIENTE</v>
      </c>
      <c r="H43" s="342" t="str">
        <f>IF(CONSOLIDADO!AS44&lt;CONSOLIDADO!$AK44,"DEFICIENTE",IF(AND(CONSOLIDADO!AS44&gt;=CONSOLIDADO!$AK44,CONSOLIDADO!AS44&lt;CONSOLIDADO!$AL44),"PROCESO","OPTIMO"))</f>
        <v>DEFICIENTE</v>
      </c>
      <c r="I43" s="342" t="str">
        <f>IF(CONSOLIDADO!AT44&lt;CONSOLIDADO!$AK44,"DEFICIENTE",IF(AND(CONSOLIDADO!AT44&gt;=CONSOLIDADO!$AK44,CONSOLIDADO!AT44&lt;CONSOLIDADO!$AL44),"PROCESO","OPTIMO"))</f>
        <v>DEFICIENTE</v>
      </c>
      <c r="J43" s="342" t="str">
        <f>IF(CONSOLIDADO!AU44&lt;CONSOLIDADO!$AK44,"DEFICIENTE",IF(AND(CONSOLIDADO!AU44&gt;=CONSOLIDADO!$AK44,CONSOLIDADO!AU44&lt;CONSOLIDADO!$AL44),"PROCESO","OPTIMO"))</f>
        <v>DEFICIENTE</v>
      </c>
      <c r="K43" s="342" t="str">
        <f>IF(CONSOLIDADO!AV44&lt;CONSOLIDADO!$AK44,"DEFICIENTE",IF(AND(CONSOLIDADO!AV44&gt;=CONSOLIDADO!$AK44,CONSOLIDADO!AV44&lt;CONSOLIDADO!$AL44),"PROCESO","OPTIMO"))</f>
        <v>DEFICIENTE</v>
      </c>
      <c r="L43" s="342" t="str">
        <f>IF(CONSOLIDADO!AW44&lt;CONSOLIDADO!$AK44,"DEFICIENTE",IF(AND(CONSOLIDADO!AW44&gt;=CONSOLIDADO!$AK44,CONSOLIDADO!AW44&lt;CONSOLIDADO!$AL44),"PROCESO","OPTIMO"))</f>
        <v>DEFICIENTE</v>
      </c>
    </row>
    <row r="44" spans="1:12" ht="30.75" customHeight="1" x14ac:dyDescent="0.25">
      <c r="A44" s="399">
        <f>+CONSOLIDADO!A45</f>
        <v>42</v>
      </c>
      <c r="B44" s="410" t="str">
        <f>+CONSOLIDADO!B45</f>
        <v>PAREJAS CON CONSEJERÍA EN LA PROMOCIÓN DE UNA CONVIVENCIA SALUDABLE</v>
      </c>
      <c r="C44" s="399" t="str">
        <f>+CONSOLIDADO!C45</f>
        <v>PROMSA</v>
      </c>
      <c r="D44" s="342" t="str">
        <f>IF(CONSOLIDADO!AO45&lt;CONSOLIDADO!$AK45,"DEFICIENTE",IF(AND(CONSOLIDADO!AO45&gt;=CONSOLIDADO!$AK45,CONSOLIDADO!AO45&lt;CONSOLIDADO!$AL45),"PROCESO","OPTIMO"))</f>
        <v>DEFICIENTE</v>
      </c>
      <c r="E44" s="342" t="str">
        <f>IF(CONSOLIDADO!AP45&lt;CONSOLIDADO!$AK45,"DEFICIENTE",IF(AND(CONSOLIDADO!AP45&gt;=CONSOLIDADO!$AK45,CONSOLIDADO!AP45&lt;CONSOLIDADO!$AL45),"PROCESO","OPTIMO"))</f>
        <v>DEFICIENTE</v>
      </c>
      <c r="F44" s="342" t="str">
        <f>IF(CONSOLIDADO!AQ45&lt;CONSOLIDADO!$AK45,"DEFICIENTE",IF(AND(CONSOLIDADO!AQ45&gt;=CONSOLIDADO!$AK45,CONSOLIDADO!AQ45&lt;CONSOLIDADO!$AL45),"PROCESO","OPTIMO"))</f>
        <v>DEFICIENTE</v>
      </c>
      <c r="G44" s="342" t="str">
        <f>IF(CONSOLIDADO!AR45&lt;CONSOLIDADO!$AK45,"DEFICIENTE",IF(AND(CONSOLIDADO!AR45&gt;=CONSOLIDADO!$AK45,CONSOLIDADO!AR45&lt;CONSOLIDADO!$AL45),"PROCESO","OPTIMO"))</f>
        <v>DEFICIENTE</v>
      </c>
      <c r="H44" s="342" t="str">
        <f>IF(CONSOLIDADO!AS45&lt;CONSOLIDADO!$AK45,"DEFICIENTE",IF(AND(CONSOLIDADO!AS45&gt;=CONSOLIDADO!$AK45,CONSOLIDADO!AS45&lt;CONSOLIDADO!$AL45),"PROCESO","OPTIMO"))</f>
        <v>DEFICIENTE</v>
      </c>
      <c r="I44" s="342" t="str">
        <f>IF(CONSOLIDADO!AT45&lt;CONSOLIDADO!$AK45,"DEFICIENTE",IF(AND(CONSOLIDADO!AT45&gt;=CONSOLIDADO!$AK45,CONSOLIDADO!AT45&lt;CONSOLIDADO!$AL45),"PROCESO","OPTIMO"))</f>
        <v>OPTIMO</v>
      </c>
      <c r="J44" s="342" t="str">
        <f>IF(CONSOLIDADO!AU45&lt;CONSOLIDADO!$AK45,"DEFICIENTE",IF(AND(CONSOLIDADO!AU45&gt;=CONSOLIDADO!$AK45,CONSOLIDADO!AU45&lt;CONSOLIDADO!$AL45),"PROCESO","OPTIMO"))</f>
        <v>DEFICIENTE</v>
      </c>
      <c r="K44" s="342" t="str">
        <f>IF(CONSOLIDADO!AV45&lt;CONSOLIDADO!$AK45,"DEFICIENTE",IF(AND(CONSOLIDADO!AV45&gt;=CONSOLIDADO!$AK45,CONSOLIDADO!AV45&lt;CONSOLIDADO!$AL45),"PROCESO","OPTIMO"))</f>
        <v>DEFICIENTE</v>
      </c>
      <c r="L44" s="342" t="str">
        <f>IF(CONSOLIDADO!AW45&lt;CONSOLIDADO!$AK45,"DEFICIENTE",IF(AND(CONSOLIDADO!AW45&gt;=CONSOLIDADO!$AK45,CONSOLIDADO!AW45&lt;CONSOLIDADO!$AL45),"PROCESO","OPTIMO"))</f>
        <v>DEFICIENTE</v>
      </c>
    </row>
    <row r="45" spans="1:12" ht="30.75" customHeight="1" x14ac:dyDescent="0.25">
      <c r="A45" s="399">
        <f>+CONSOLIDADO!A46</f>
        <v>43</v>
      </c>
      <c r="B45" s="410" t="str">
        <f>+CONSOLIDADO!B46</f>
        <v>LÍDERES ADOLESCENTES PROMUEVEN LA SALUD MENTAL EN SU COMUNIDAD</v>
      </c>
      <c r="C45" s="399" t="str">
        <f>+CONSOLIDADO!C46</f>
        <v>PROMSA</v>
      </c>
      <c r="D45" s="342" t="str">
        <f>IF(CONSOLIDADO!AO46&lt;CONSOLIDADO!$AK46,"DEFICIENTE",IF(AND(CONSOLIDADO!AO46&gt;=CONSOLIDADO!$AK46,CONSOLIDADO!AO46&lt;CONSOLIDADO!$AL46),"PROCESO","OPTIMO"))</f>
        <v>DEFICIENTE</v>
      </c>
      <c r="E45" s="342" t="str">
        <f>IF(CONSOLIDADO!AP46&lt;CONSOLIDADO!$AK46,"DEFICIENTE",IF(AND(CONSOLIDADO!AP46&gt;=CONSOLIDADO!$AK46,CONSOLIDADO!AP46&lt;CONSOLIDADO!$AL46),"PROCESO","OPTIMO"))</f>
        <v>DEFICIENTE</v>
      </c>
      <c r="F45" s="342" t="str">
        <f>IF(CONSOLIDADO!AQ46&lt;CONSOLIDADO!$AK46,"DEFICIENTE",IF(AND(CONSOLIDADO!AQ46&gt;=CONSOLIDADO!$AK46,CONSOLIDADO!AQ46&lt;CONSOLIDADO!$AL46),"PROCESO","OPTIMO"))</f>
        <v>DEFICIENTE</v>
      </c>
      <c r="G45" s="342" t="str">
        <f>IF(CONSOLIDADO!AR46&lt;CONSOLIDADO!$AK46,"DEFICIENTE",IF(AND(CONSOLIDADO!AR46&gt;=CONSOLIDADO!$AK46,CONSOLIDADO!AR46&lt;CONSOLIDADO!$AL46),"PROCESO","OPTIMO"))</f>
        <v>DEFICIENTE</v>
      </c>
      <c r="H45" s="342" t="str">
        <f>IF(CONSOLIDADO!AS46&lt;CONSOLIDADO!$AK46,"DEFICIENTE",IF(AND(CONSOLIDADO!AS46&gt;=CONSOLIDADO!$AK46,CONSOLIDADO!AS46&lt;CONSOLIDADO!$AL46),"PROCESO","OPTIMO"))</f>
        <v>DEFICIENTE</v>
      </c>
      <c r="I45" s="342" t="str">
        <f>IF(CONSOLIDADO!AT46&lt;CONSOLIDADO!$AK46,"DEFICIENTE",IF(AND(CONSOLIDADO!AT46&gt;=CONSOLIDADO!$AK46,CONSOLIDADO!AT46&lt;CONSOLIDADO!$AL46),"PROCESO","OPTIMO"))</f>
        <v>DEFICIENTE</v>
      </c>
      <c r="J45" s="342" t="str">
        <f>IF(CONSOLIDADO!AU46&lt;CONSOLIDADO!$AK46,"DEFICIENTE",IF(AND(CONSOLIDADO!AU46&gt;=CONSOLIDADO!$AK46,CONSOLIDADO!AU46&lt;CONSOLIDADO!$AL46),"PROCESO","OPTIMO"))</f>
        <v>DEFICIENTE</v>
      </c>
      <c r="K45" s="342" t="str">
        <f>IF(CONSOLIDADO!AV46&lt;CONSOLIDADO!$AK46,"DEFICIENTE",IF(AND(CONSOLIDADO!AV46&gt;=CONSOLIDADO!$AK46,CONSOLIDADO!AV46&lt;CONSOLIDADO!$AL46),"PROCESO","OPTIMO"))</f>
        <v>DEFICIENTE</v>
      </c>
      <c r="L45" s="342" t="str">
        <f>IF(CONSOLIDADO!AW46&lt;CONSOLIDADO!$AK46,"DEFICIENTE",IF(AND(CONSOLIDADO!AW46&gt;=CONSOLIDADO!$AK46,CONSOLIDADO!AW46&lt;CONSOLIDADO!$AL46),"PROCESO","OPTIMO"))</f>
        <v>DEFICIENTE</v>
      </c>
    </row>
    <row r="46" spans="1:12" ht="30.75" customHeight="1" x14ac:dyDescent="0.25">
      <c r="A46" s="399">
        <f>+CONSOLIDADO!A47</f>
        <v>44</v>
      </c>
      <c r="B46" s="410" t="str">
        <f>+CONSOLIDADO!B47</f>
        <v>AGENTES COMUNITARIOS DE SALUD REALIZAN VIGILANCIA CIUDADANA PARA REDUCIR LA VIOLENCIA FÍSICA CAUSADA POR LA PAREJA</v>
      </c>
      <c r="C46" s="399" t="str">
        <f>+CONSOLIDADO!C47</f>
        <v>PROMSA</v>
      </c>
      <c r="D46" s="342" t="str">
        <f>IF(CONSOLIDADO!AO47&lt;CONSOLIDADO!$AK47,"DEFICIENTE",IF(AND(CONSOLIDADO!AO47&gt;=CONSOLIDADO!$AK47,CONSOLIDADO!AO47&lt;CONSOLIDADO!$AL47),"PROCESO","OPTIMO"))</f>
        <v>OPTIMO</v>
      </c>
      <c r="E46" s="342" t="str">
        <f>IF(CONSOLIDADO!AP47&lt;CONSOLIDADO!$AK47,"DEFICIENTE",IF(AND(CONSOLIDADO!AP47&gt;=CONSOLIDADO!$AK47,CONSOLIDADO!AP47&lt;CONSOLIDADO!$AL47),"PROCESO","OPTIMO"))</f>
        <v>OPTIMO</v>
      </c>
      <c r="F46" s="342" t="str">
        <f>IF(CONSOLIDADO!AQ47&lt;CONSOLIDADO!$AK47,"DEFICIENTE",IF(AND(CONSOLIDADO!AQ47&gt;=CONSOLIDADO!$AK47,CONSOLIDADO!AQ47&lt;CONSOLIDADO!$AL47),"PROCESO","OPTIMO"))</f>
        <v>DEFICIENTE</v>
      </c>
      <c r="G46" s="342" t="str">
        <f>IF(CONSOLIDADO!AR47&lt;CONSOLIDADO!$AK47,"DEFICIENTE",IF(AND(CONSOLIDADO!AR47&gt;=CONSOLIDADO!$AK47,CONSOLIDADO!AR47&lt;CONSOLIDADO!$AL47),"PROCESO","OPTIMO"))</f>
        <v>DEFICIENTE</v>
      </c>
      <c r="H46" s="342" t="str">
        <f>IF(CONSOLIDADO!AS47&lt;CONSOLIDADO!$AK47,"DEFICIENTE",IF(AND(CONSOLIDADO!AS47&gt;=CONSOLIDADO!$AK47,CONSOLIDADO!AS47&lt;CONSOLIDADO!$AL47),"PROCESO","OPTIMO"))</f>
        <v>OPTIMO</v>
      </c>
      <c r="I46" s="342" t="str">
        <f>IF(CONSOLIDADO!AT47&lt;CONSOLIDADO!$AK47,"DEFICIENTE",IF(AND(CONSOLIDADO!AT47&gt;=CONSOLIDADO!$AK47,CONSOLIDADO!AT47&lt;CONSOLIDADO!$AL47),"PROCESO","OPTIMO"))</f>
        <v>OPTIMO</v>
      </c>
      <c r="J46" s="342" t="str">
        <f>IF(CONSOLIDADO!AU47&lt;CONSOLIDADO!$AK47,"DEFICIENTE",IF(AND(CONSOLIDADO!AU47&gt;=CONSOLIDADO!$AK47,CONSOLIDADO!AU47&lt;CONSOLIDADO!$AL47),"PROCESO","OPTIMO"))</f>
        <v>OPTIMO</v>
      </c>
      <c r="K46" s="342" t="str">
        <f>IF(CONSOLIDADO!AV47&lt;CONSOLIDADO!$AK47,"DEFICIENTE",IF(AND(CONSOLIDADO!AV47&gt;=CONSOLIDADO!$AK47,CONSOLIDADO!AV47&lt;CONSOLIDADO!$AL47),"PROCESO","OPTIMO"))</f>
        <v>DEFICIENTE</v>
      </c>
      <c r="L46" s="342" t="str">
        <f>IF(CONSOLIDADO!AW47&lt;CONSOLIDADO!$AK47,"DEFICIENTE",IF(AND(CONSOLIDADO!AW47&gt;=CONSOLIDADO!$AK47,CONSOLIDADO!AW47&lt;CONSOLIDADO!$AL47),"PROCESO","OPTIMO"))</f>
        <v>OPTIMO</v>
      </c>
    </row>
    <row r="47" spans="1:12" ht="30.75" customHeight="1" x14ac:dyDescent="0.25">
      <c r="A47" s="399">
        <f>+CONSOLIDADO!A48</f>
        <v>45</v>
      </c>
      <c r="B47" s="410" t="str">
        <f>+CONSOLIDADO!B48</f>
        <v>PORCENTAJE DE ATENCION DE PERSONAS MORDIDAS</v>
      </c>
      <c r="C47" s="399" t="str">
        <f>+CONSOLIDADO!C48</f>
        <v>ZOONOSIS</v>
      </c>
      <c r="D47" s="342" t="str">
        <f>IF(CONSOLIDADO!AO48&lt;CONSOLIDADO!$AK48,"DEFICIENTE",IF(AND(CONSOLIDADO!AO48&gt;=CONSOLIDADO!$AK48,CONSOLIDADO!AO48&lt;CONSOLIDADO!$AL48),"PROCESO","OPTIMO"))</f>
        <v>OPTIMO</v>
      </c>
      <c r="E47" s="342" t="str">
        <f>IF(CONSOLIDADO!AP48&lt;CONSOLIDADO!$AK48,"DEFICIENTE",IF(AND(CONSOLIDADO!AP48&gt;=CONSOLIDADO!$AK48,CONSOLIDADO!AP48&lt;CONSOLIDADO!$AL48),"PROCESO","OPTIMO"))</f>
        <v>DEFICIENTE</v>
      </c>
      <c r="F47" s="342" t="str">
        <f>IF(CONSOLIDADO!AQ48&lt;CONSOLIDADO!$AK48,"DEFICIENTE",IF(AND(CONSOLIDADO!AQ48&gt;=CONSOLIDADO!$AK48,CONSOLIDADO!AQ48&lt;CONSOLIDADO!$AL48),"PROCESO","OPTIMO"))</f>
        <v>DEFICIENTE</v>
      </c>
      <c r="G47" s="342" t="str">
        <f>IF(CONSOLIDADO!AR48&lt;CONSOLIDADO!$AK48,"DEFICIENTE",IF(AND(CONSOLIDADO!AR48&gt;=CONSOLIDADO!$AK48,CONSOLIDADO!AR48&lt;CONSOLIDADO!$AL48),"PROCESO","OPTIMO"))</f>
        <v>OPTIMO</v>
      </c>
      <c r="H47" s="342" t="str">
        <f>IF(CONSOLIDADO!AS48&lt;CONSOLIDADO!$AK48,"DEFICIENTE",IF(AND(CONSOLIDADO!AS48&gt;=CONSOLIDADO!$AK48,CONSOLIDADO!AS48&lt;CONSOLIDADO!$AL48),"PROCESO","OPTIMO"))</f>
        <v>DEFICIENTE</v>
      </c>
      <c r="I47" s="342" t="str">
        <f>IF(CONSOLIDADO!AT48&lt;CONSOLIDADO!$AK48,"DEFICIENTE",IF(AND(CONSOLIDADO!AT48&gt;=CONSOLIDADO!$AK48,CONSOLIDADO!AT48&lt;CONSOLIDADO!$AL48),"PROCESO","OPTIMO"))</f>
        <v>DEFICIENTE</v>
      </c>
      <c r="J47" s="342" t="str">
        <f>IF(CONSOLIDADO!AU48&lt;CONSOLIDADO!$AK48,"DEFICIENTE",IF(AND(CONSOLIDADO!AU48&gt;=CONSOLIDADO!$AK48,CONSOLIDADO!AU48&lt;CONSOLIDADO!$AL48),"PROCESO","OPTIMO"))</f>
        <v>PROCESO</v>
      </c>
      <c r="K47" s="342" t="str">
        <f>IF(CONSOLIDADO!AV48&lt;CONSOLIDADO!$AK48,"DEFICIENTE",IF(AND(CONSOLIDADO!AV48&gt;=CONSOLIDADO!$AK48,CONSOLIDADO!AV48&lt;CONSOLIDADO!$AL48),"PROCESO","OPTIMO"))</f>
        <v>DEFICIENTE</v>
      </c>
      <c r="L47" s="342" t="str">
        <f>IF(CONSOLIDADO!AW48&lt;CONSOLIDADO!$AK48,"DEFICIENTE",IF(AND(CONSOLIDADO!AW48&gt;=CONSOLIDADO!$AK48,CONSOLIDADO!AW48&lt;CONSOLIDADO!$AL48),"PROCESO","OPTIMO"))</f>
        <v>OPTIMO</v>
      </c>
    </row>
    <row r="48" spans="1:12" ht="30.75" customHeight="1" x14ac:dyDescent="0.25">
      <c r="A48" s="399">
        <f>+CONSOLIDADO!A49</f>
        <v>46</v>
      </c>
      <c r="B48" s="410" t="str">
        <f>+CONSOLIDADO!B49</f>
        <v xml:space="preserve">PORCENTAJE DE PERSONAS MORDIDAS QUE INICIAN TRATAMIENTO CON VACUNA ANTIRRABICA </v>
      </c>
      <c r="C48" s="399" t="str">
        <f>+CONSOLIDADO!C49</f>
        <v>ZOONOSIS</v>
      </c>
      <c r="D48" s="342" t="str">
        <f>IF(CONSOLIDADO!AO49&lt;CONSOLIDADO!$AK49,"DEFICIENTE",IF(AND(CONSOLIDADO!AO49&gt;=CONSOLIDADO!$AK49,CONSOLIDADO!AO49&lt;CONSOLIDADO!$AL49),"PROCESO","OPTIMO"))</f>
        <v>PROCESO</v>
      </c>
      <c r="E48" s="342" t="str">
        <f>IF(CONSOLIDADO!AP49&lt;CONSOLIDADO!$AK49,"DEFICIENTE",IF(AND(CONSOLIDADO!AP49&gt;=CONSOLIDADO!$AK49,CONSOLIDADO!AP49&lt;CONSOLIDADO!$AL49),"PROCESO","OPTIMO"))</f>
        <v>DEFICIENTE</v>
      </c>
      <c r="F48" s="342" t="str">
        <f>IF(CONSOLIDADO!AQ49&lt;CONSOLIDADO!$AK49,"DEFICIENTE",IF(AND(CONSOLIDADO!AQ49&gt;=CONSOLIDADO!$AK49,CONSOLIDADO!AQ49&lt;CONSOLIDADO!$AL49),"PROCESO","OPTIMO"))</f>
        <v>DEFICIENTE</v>
      </c>
      <c r="G48" s="342" t="str">
        <f>IF(CONSOLIDADO!AR49&lt;CONSOLIDADO!$AK49,"DEFICIENTE",IF(AND(CONSOLIDADO!AR49&gt;=CONSOLIDADO!$AK49,CONSOLIDADO!AR49&lt;CONSOLIDADO!$AL49),"PROCESO","OPTIMO"))</f>
        <v>DEFICIENTE</v>
      </c>
      <c r="H48" s="342" t="str">
        <f>IF(CONSOLIDADO!AS49&lt;CONSOLIDADO!$AK49,"DEFICIENTE",IF(AND(CONSOLIDADO!AS49&gt;=CONSOLIDADO!$AK49,CONSOLIDADO!AS49&lt;CONSOLIDADO!$AL49),"PROCESO","OPTIMO"))</f>
        <v>DEFICIENTE</v>
      </c>
      <c r="I48" s="342" t="str">
        <f>IF(CONSOLIDADO!AT49&lt;CONSOLIDADO!$AK49,"DEFICIENTE",IF(AND(CONSOLIDADO!AT49&gt;=CONSOLIDADO!$AK49,CONSOLIDADO!AT49&lt;CONSOLIDADO!$AL49),"PROCESO","OPTIMO"))</f>
        <v>DEFICIENTE</v>
      </c>
      <c r="J48" s="342" t="str">
        <f>IF(CONSOLIDADO!AU49&lt;CONSOLIDADO!$AK49,"DEFICIENTE",IF(AND(CONSOLIDADO!AU49&gt;=CONSOLIDADO!$AK49,CONSOLIDADO!AU49&lt;CONSOLIDADO!$AL49),"PROCESO","OPTIMO"))</f>
        <v>DEFICIENTE</v>
      </c>
      <c r="K48" s="342" t="str">
        <f>IF(CONSOLIDADO!AV49&lt;CONSOLIDADO!$AK49,"DEFICIENTE",IF(AND(CONSOLIDADO!AV49&gt;=CONSOLIDADO!$AK49,CONSOLIDADO!AV49&lt;CONSOLIDADO!$AL49),"PROCESO","OPTIMO"))</f>
        <v>DEFICIENTE</v>
      </c>
      <c r="L48" s="342" t="str">
        <f>IF(CONSOLIDADO!AW49&lt;CONSOLIDADO!$AK49,"DEFICIENTE",IF(AND(CONSOLIDADO!AW49&gt;=CONSOLIDADO!$AK49,CONSOLIDADO!AW49&lt;CONSOLIDADO!$AL49),"PROCESO","OPTIMO"))</f>
        <v>DEFICIENTE</v>
      </c>
    </row>
    <row r="49" spans="1:12" ht="30.75" customHeight="1" x14ac:dyDescent="0.25">
      <c r="A49" s="399">
        <f>+CONSOLIDADO!A50</f>
        <v>47</v>
      </c>
      <c r="B49" s="410" t="str">
        <f>+CONSOLIDADO!B50</f>
        <v xml:space="preserve">PORCENTAJE DE PERSONAS MORDIDAS CONTROLADAS CON VACUNA ANTIRRABICA </v>
      </c>
      <c r="C49" s="399" t="str">
        <f>+CONSOLIDADO!C50</f>
        <v>ZOONOSIS</v>
      </c>
      <c r="D49" s="342" t="str">
        <f>IF(CONSOLIDADO!AO50&lt;CONSOLIDADO!$AK50,"DEFICIENTE",IF(AND(CONSOLIDADO!AO50&gt;=CONSOLIDADO!$AK50,CONSOLIDADO!AO50&lt;CONSOLIDADO!$AL50),"PROCESO","OPTIMO"))</f>
        <v>OPTIMO</v>
      </c>
      <c r="E49" s="342" t="str">
        <f>IF(CONSOLIDADO!AP50&lt;CONSOLIDADO!$AK50,"DEFICIENTE",IF(AND(CONSOLIDADO!AP50&gt;=CONSOLIDADO!$AK50,CONSOLIDADO!AP50&lt;CONSOLIDADO!$AL50),"PROCESO","OPTIMO"))</f>
        <v>OPTIMO</v>
      </c>
      <c r="F49" s="342" t="str">
        <f>IF(CONSOLIDADO!AQ50&lt;CONSOLIDADO!$AK50,"DEFICIENTE",IF(AND(CONSOLIDADO!AQ50&gt;=CONSOLIDADO!$AK50,CONSOLIDADO!AQ50&lt;CONSOLIDADO!$AL50),"PROCESO","OPTIMO"))</f>
        <v>DEFICIENTE</v>
      </c>
      <c r="G49" s="342" t="str">
        <f>IF(CONSOLIDADO!AR50&lt;CONSOLIDADO!$AK50,"DEFICIENTE",IF(AND(CONSOLIDADO!AR50&gt;=CONSOLIDADO!$AK50,CONSOLIDADO!AR50&lt;CONSOLIDADO!$AL50),"PROCESO","OPTIMO"))</f>
        <v>DEFICIENTE</v>
      </c>
      <c r="H49" s="342" t="str">
        <f>IF(CONSOLIDADO!AS50&lt;CONSOLIDADO!$AK50,"DEFICIENTE",IF(AND(CONSOLIDADO!AS50&gt;=CONSOLIDADO!$AK50,CONSOLIDADO!AS50&lt;CONSOLIDADO!$AL50),"PROCESO","OPTIMO"))</f>
        <v>DEFICIENTE</v>
      </c>
      <c r="I49" s="342" t="str">
        <f>IF(CONSOLIDADO!AT50&lt;CONSOLIDADO!$AK50,"DEFICIENTE",IF(AND(CONSOLIDADO!AT50&gt;=CONSOLIDADO!$AK50,CONSOLIDADO!AT50&lt;CONSOLIDADO!$AL50),"PROCESO","OPTIMO"))</f>
        <v>DEFICIENTE</v>
      </c>
      <c r="J49" s="342" t="str">
        <f>IF(CONSOLIDADO!AU50&lt;CONSOLIDADO!$AK50,"DEFICIENTE",IF(AND(CONSOLIDADO!AU50&gt;=CONSOLIDADO!$AK50,CONSOLIDADO!AU50&lt;CONSOLIDADO!$AL50),"PROCESO","OPTIMO"))</f>
        <v>DEFICIENTE</v>
      </c>
      <c r="K49" s="342" t="str">
        <f>IF(CONSOLIDADO!AV50&lt;CONSOLIDADO!$AK50,"DEFICIENTE",IF(AND(CONSOLIDADO!AV50&gt;=CONSOLIDADO!$AK50,CONSOLIDADO!AV50&lt;CONSOLIDADO!$AL50),"PROCESO","OPTIMO"))</f>
        <v>DEFICIENTE</v>
      </c>
      <c r="L49" s="342" t="str">
        <f>IF(CONSOLIDADO!AW50&lt;CONSOLIDADO!$AK50,"DEFICIENTE",IF(AND(CONSOLIDADO!AW50&gt;=CONSOLIDADO!$AK50,CONSOLIDADO!AW50&lt;CONSOLIDADO!$AL50),"PROCESO","OPTIMO"))</f>
        <v>DEFICIENTE</v>
      </c>
    </row>
    <row r="50" spans="1:12" ht="30.75" customHeight="1" x14ac:dyDescent="0.25">
      <c r="A50" s="399">
        <f>+CONSOLIDADO!A51</f>
        <v>48</v>
      </c>
      <c r="B50" s="410" t="str">
        <f>+CONSOLIDADO!B51</f>
        <v>PORCENTAJES DE PERSONAS MORDIDAS EN LA QUE SE SUSPENDE LA VACUNACION ANTIRRABICA</v>
      </c>
      <c r="C50" s="399" t="str">
        <f>+CONSOLIDADO!C51</f>
        <v>ZOONOSIS</v>
      </c>
      <c r="D50" s="342" t="str">
        <f>IF(CONSOLIDADO!AO51&lt;CONSOLIDADO!$AK51,"DEFICIENTE",IF(AND(CONSOLIDADO!AO51&gt;=CONSOLIDADO!$AK51,CONSOLIDADO!AO51&lt;CONSOLIDADO!$AL51),"PROCESO","OPTIMO"))</f>
        <v>OPTIMO</v>
      </c>
      <c r="E50" s="342" t="str">
        <f>IF(CONSOLIDADO!AP51&lt;CONSOLIDADO!$AK51,"DEFICIENTE",IF(AND(CONSOLIDADO!AP51&gt;=CONSOLIDADO!$AK51,CONSOLIDADO!AP51&lt;CONSOLIDADO!$AL51),"PROCESO","OPTIMO"))</f>
        <v>OPTIMO</v>
      </c>
      <c r="F50" s="342" t="str">
        <f>IF(CONSOLIDADO!AQ51&lt;CONSOLIDADO!$AK51,"DEFICIENTE",IF(AND(CONSOLIDADO!AQ51&gt;=CONSOLIDADO!$AK51,CONSOLIDADO!AQ51&lt;CONSOLIDADO!$AL51),"PROCESO","OPTIMO"))</f>
        <v>DEFICIENTE</v>
      </c>
      <c r="G50" s="342" t="str">
        <f>IF(CONSOLIDADO!AR51&lt;CONSOLIDADO!$AK51,"DEFICIENTE",IF(AND(CONSOLIDADO!AR51&gt;=CONSOLIDADO!$AK51,CONSOLIDADO!AR51&lt;CONSOLIDADO!$AL51),"PROCESO","OPTIMO"))</f>
        <v>OPTIMO</v>
      </c>
      <c r="H50" s="342" t="str">
        <f>IF(CONSOLIDADO!AS51&lt;CONSOLIDADO!$AK51,"DEFICIENTE",IF(AND(CONSOLIDADO!AS51&gt;=CONSOLIDADO!$AK51,CONSOLIDADO!AS51&lt;CONSOLIDADO!$AL51),"PROCESO","OPTIMO"))</f>
        <v>DEFICIENTE</v>
      </c>
      <c r="I50" s="342" t="str">
        <f>IF(CONSOLIDADO!AT51&lt;CONSOLIDADO!$AK51,"DEFICIENTE",IF(AND(CONSOLIDADO!AT51&gt;=CONSOLIDADO!$AK51,CONSOLIDADO!AT51&lt;CONSOLIDADO!$AL51),"PROCESO","OPTIMO"))</f>
        <v>DEFICIENTE</v>
      </c>
      <c r="J50" s="342" t="str">
        <f>IF(CONSOLIDADO!AU51&lt;CONSOLIDADO!$AK51,"DEFICIENTE",IF(AND(CONSOLIDADO!AU51&gt;=CONSOLIDADO!$AK51,CONSOLIDADO!AU51&lt;CONSOLIDADO!$AL51),"PROCESO","OPTIMO"))</f>
        <v>OPTIMO</v>
      </c>
      <c r="K50" s="342" t="str">
        <f>IF(CONSOLIDADO!AV51&lt;CONSOLIDADO!$AK51,"DEFICIENTE",IF(AND(CONSOLIDADO!AV51&gt;=CONSOLIDADO!$AK51,CONSOLIDADO!AV51&lt;CONSOLIDADO!$AL51),"PROCESO","OPTIMO"))</f>
        <v>DEFICIENTE</v>
      </c>
      <c r="L50" s="342" t="str">
        <f>IF(CONSOLIDADO!AW51&lt;CONSOLIDADO!$AK51,"DEFICIENTE",IF(AND(CONSOLIDADO!AW51&gt;=CONSOLIDADO!$AK51,CONSOLIDADO!AW51&lt;CONSOLIDADO!$AL51),"PROCESO","OPTIMO"))</f>
        <v>OPTIMO</v>
      </c>
    </row>
    <row r="51" spans="1:12" ht="30.75" customHeight="1" x14ac:dyDescent="0.25">
      <c r="A51" s="399">
        <f>+CONSOLIDADO!A52</f>
        <v>49</v>
      </c>
      <c r="B51" s="410" t="str">
        <f>+CONSOLIDADO!B52</f>
        <v>PORCENTAJE DE MUESTRAS CANINAS REMITIDAS AL LABORATORIO</v>
      </c>
      <c r="C51" s="399" t="str">
        <f>+CONSOLIDADO!C52</f>
        <v>ZOONOSIS</v>
      </c>
      <c r="D51" s="342" t="str">
        <f>IF(CONSOLIDADO!AO52&lt;CONSOLIDADO!$AK52,"DEFICIENTE",IF(AND(CONSOLIDADO!AO52&gt;=CONSOLIDADO!$AK52,CONSOLIDADO!AO52&lt;CONSOLIDADO!$AL52),"PROCESO","OPTIMO"))</f>
        <v>DEFICIENTE</v>
      </c>
      <c r="E51" s="342" t="str">
        <f>IF(CONSOLIDADO!AP52&lt;CONSOLIDADO!$AK52,"DEFICIENTE",IF(AND(CONSOLIDADO!AP52&gt;=CONSOLIDADO!$AK52,CONSOLIDADO!AP52&lt;CONSOLIDADO!$AL52),"PROCESO","OPTIMO"))</f>
        <v>DEFICIENTE</v>
      </c>
      <c r="F51" s="342" t="str">
        <f>IF(CONSOLIDADO!AQ52&lt;CONSOLIDADO!$AK52,"DEFICIENTE",IF(AND(CONSOLIDADO!AQ52&gt;=CONSOLIDADO!$AK52,CONSOLIDADO!AQ52&lt;CONSOLIDADO!$AL52),"PROCESO","OPTIMO"))</f>
        <v>DEFICIENTE</v>
      </c>
      <c r="G51" s="342" t="str">
        <f>IF(CONSOLIDADO!AR52&lt;CONSOLIDADO!$AK52,"DEFICIENTE",IF(AND(CONSOLIDADO!AR52&gt;=CONSOLIDADO!$AK52,CONSOLIDADO!AR52&lt;CONSOLIDADO!$AL52),"PROCESO","OPTIMO"))</f>
        <v>DEFICIENTE</v>
      </c>
      <c r="H51" s="342" t="str">
        <f>IF(CONSOLIDADO!AS52&lt;CONSOLIDADO!$AK52,"DEFICIENTE",IF(AND(CONSOLIDADO!AS52&gt;=CONSOLIDADO!$AK52,CONSOLIDADO!AS52&lt;CONSOLIDADO!$AL52),"PROCESO","OPTIMO"))</f>
        <v>DEFICIENTE</v>
      </c>
      <c r="I51" s="342" t="str">
        <f>IF(CONSOLIDADO!AT52&lt;CONSOLIDADO!$AK52,"DEFICIENTE",IF(AND(CONSOLIDADO!AT52&gt;=CONSOLIDADO!$AK52,CONSOLIDADO!AT52&lt;CONSOLIDADO!$AL52),"PROCESO","OPTIMO"))</f>
        <v>DEFICIENTE</v>
      </c>
      <c r="J51" s="342" t="str">
        <f>IF(CONSOLIDADO!AU52&lt;CONSOLIDADO!$AK52,"DEFICIENTE",IF(AND(CONSOLIDADO!AU52&gt;=CONSOLIDADO!$AK52,CONSOLIDADO!AU52&lt;CONSOLIDADO!$AL52),"PROCESO","OPTIMO"))</f>
        <v>DEFICIENTE</v>
      </c>
      <c r="K51" s="342" t="str">
        <f>IF(CONSOLIDADO!AV52&lt;CONSOLIDADO!$AK52,"DEFICIENTE",IF(AND(CONSOLIDADO!AV52&gt;=CONSOLIDADO!$AK52,CONSOLIDADO!AV52&lt;CONSOLIDADO!$AL52),"PROCESO","OPTIMO"))</f>
        <v>DEFICIENTE</v>
      </c>
      <c r="L51" s="342" t="str">
        <f>IF(CONSOLIDADO!AW52&lt;CONSOLIDADO!$AK52,"DEFICIENTE",IF(AND(CONSOLIDADO!AW52&gt;=CONSOLIDADO!$AK52,CONSOLIDADO!AW52&lt;CONSOLIDADO!$AL52),"PROCESO","OPTIMO"))</f>
        <v>DEFICIENTE</v>
      </c>
    </row>
    <row r="52" spans="1:12" ht="30.75" customHeight="1" x14ac:dyDescent="0.25">
      <c r="A52" s="399">
        <f>+CONSOLIDADO!A53</f>
        <v>50</v>
      </c>
      <c r="B52" s="410" t="str">
        <f>+CONSOLIDADO!B53</f>
        <v>PORCENTAJE DE CANES VACUNADOS</v>
      </c>
      <c r="C52" s="399" t="str">
        <f>+CONSOLIDADO!C53</f>
        <v>ZOONOSIS</v>
      </c>
      <c r="D52" s="342" t="str">
        <f>IF(CONSOLIDADO!AO53&lt;CONSOLIDADO!$AK53,"DEFICIENTE",IF(AND(CONSOLIDADO!AO53&gt;=CONSOLIDADO!$AK53,CONSOLIDADO!AO53&lt;CONSOLIDADO!$AL53),"PROCESO","OPTIMO"))</f>
        <v>OPTIMO</v>
      </c>
      <c r="E52" s="342" t="str">
        <f>IF(CONSOLIDADO!AP53&lt;CONSOLIDADO!$AK53,"DEFICIENTE",IF(AND(CONSOLIDADO!AP53&gt;=CONSOLIDADO!$AK53,CONSOLIDADO!AP53&lt;CONSOLIDADO!$AL53),"PROCESO","OPTIMO"))</f>
        <v>OPTIMO</v>
      </c>
      <c r="F52" s="342" t="str">
        <f>IF(CONSOLIDADO!AQ53&lt;CONSOLIDADO!$AK53,"DEFICIENTE",IF(AND(CONSOLIDADO!AQ53&gt;=CONSOLIDADO!$AK53,CONSOLIDADO!AQ53&lt;CONSOLIDADO!$AL53),"PROCESO","OPTIMO"))</f>
        <v>PROCESO</v>
      </c>
      <c r="G52" s="342" t="str">
        <f>IF(CONSOLIDADO!AR53&lt;CONSOLIDADO!$AK53,"DEFICIENTE",IF(AND(CONSOLIDADO!AR53&gt;=CONSOLIDADO!$AK53,CONSOLIDADO!AR53&lt;CONSOLIDADO!$AL53),"PROCESO","OPTIMO"))</f>
        <v>OPTIMO</v>
      </c>
      <c r="H52" s="342" t="str">
        <f>IF(CONSOLIDADO!AS53&lt;CONSOLIDADO!$AK53,"DEFICIENTE",IF(AND(CONSOLIDADO!AS53&gt;=CONSOLIDADO!$AK53,CONSOLIDADO!AS53&lt;CONSOLIDADO!$AL53),"PROCESO","OPTIMO"))</f>
        <v>OPTIMO</v>
      </c>
      <c r="I52" s="342" t="str">
        <f>IF(CONSOLIDADO!AT53&lt;CONSOLIDADO!$AK53,"DEFICIENTE",IF(AND(CONSOLIDADO!AT53&gt;=CONSOLIDADO!$AK53,CONSOLIDADO!AT53&lt;CONSOLIDADO!$AL53),"PROCESO","OPTIMO"))</f>
        <v>OPTIMO</v>
      </c>
      <c r="J52" s="342" t="str">
        <f>IF(CONSOLIDADO!AU53&lt;CONSOLIDADO!$AK53,"DEFICIENTE",IF(AND(CONSOLIDADO!AU53&gt;=CONSOLIDADO!$AK53,CONSOLIDADO!AU53&lt;CONSOLIDADO!$AL53),"PROCESO","OPTIMO"))</f>
        <v>OPTIMO</v>
      </c>
      <c r="K52" s="342" t="str">
        <f>IF(CONSOLIDADO!AV53&lt;CONSOLIDADO!$AK53,"DEFICIENTE",IF(AND(CONSOLIDADO!AV53&gt;=CONSOLIDADO!$AK53,CONSOLIDADO!AV53&lt;CONSOLIDADO!$AL53),"PROCESO","OPTIMO"))</f>
        <v>OPTIMO</v>
      </c>
      <c r="L52" s="342" t="str">
        <f>IF(CONSOLIDADO!AW53&lt;CONSOLIDADO!$AK53,"DEFICIENTE",IF(AND(CONSOLIDADO!AW53&gt;=CONSOLIDADO!$AK53,CONSOLIDADO!AW53&lt;CONSOLIDADO!$AL53),"PROCESO","OPTIMO"))</f>
        <v>OPTIMO</v>
      </c>
    </row>
    <row r="53" spans="1:12" ht="30.75" customHeight="1" x14ac:dyDescent="0.25">
      <c r="A53" s="399">
        <f>+CONSOLIDADO!A54</f>
        <v>51</v>
      </c>
      <c r="B53" s="410" t="str">
        <f>+CONSOLIDADO!B54</f>
        <v>PORCENTAJE DE MUESTRAS DE MURCIELAGOS HEMATOFAGOS REMITIDAS AL LABORATORIO</v>
      </c>
      <c r="C53" s="399" t="str">
        <f>+CONSOLIDADO!C54</f>
        <v>ZOONOSIS</v>
      </c>
      <c r="D53" s="342" t="str">
        <f>IF(CONSOLIDADO!AO54&lt;CONSOLIDADO!$AK54,"DEFICIENTE",IF(AND(CONSOLIDADO!AO54&gt;=CONSOLIDADO!$AK54,CONSOLIDADO!AO54&lt;CONSOLIDADO!$AL54),"PROCESO","OPTIMO"))</f>
        <v>DEFICIENTE</v>
      </c>
      <c r="E53" s="342" t="str">
        <f>IF(CONSOLIDADO!AP54&lt;CONSOLIDADO!$AK54,"DEFICIENTE",IF(AND(CONSOLIDADO!AP54&gt;=CONSOLIDADO!$AK54,CONSOLIDADO!AP54&lt;CONSOLIDADO!$AL54),"PROCESO","OPTIMO"))</f>
        <v>DEFICIENTE</v>
      </c>
      <c r="F53" s="342" t="str">
        <f>IF(CONSOLIDADO!AQ54&lt;CONSOLIDADO!$AK54,"DEFICIENTE",IF(AND(CONSOLIDADO!AQ54&gt;=CONSOLIDADO!$AK54,CONSOLIDADO!AQ54&lt;CONSOLIDADO!$AL54),"PROCESO","OPTIMO"))</f>
        <v>DEFICIENTE</v>
      </c>
      <c r="G53" s="342" t="str">
        <f>IF(CONSOLIDADO!AR54&lt;CONSOLIDADO!$AK54,"DEFICIENTE",IF(AND(CONSOLIDADO!AR54&gt;=CONSOLIDADO!$AK54,CONSOLIDADO!AR54&lt;CONSOLIDADO!$AL54),"PROCESO","OPTIMO"))</f>
        <v>DEFICIENTE</v>
      </c>
      <c r="H53" s="342" t="str">
        <f>IF(CONSOLIDADO!AS54&lt;CONSOLIDADO!$AK54,"DEFICIENTE",IF(AND(CONSOLIDADO!AS54&gt;=CONSOLIDADO!$AK54,CONSOLIDADO!AS54&lt;CONSOLIDADO!$AL54),"PROCESO","OPTIMO"))</f>
        <v>DEFICIENTE</v>
      </c>
      <c r="I53" s="342" t="str">
        <f>IF(CONSOLIDADO!AT54&lt;CONSOLIDADO!$AK54,"DEFICIENTE",IF(AND(CONSOLIDADO!AT54&gt;=CONSOLIDADO!$AK54,CONSOLIDADO!AT54&lt;CONSOLIDADO!$AL54),"PROCESO","OPTIMO"))</f>
        <v>DEFICIENTE</v>
      </c>
      <c r="J53" s="342" t="str">
        <f>IF(CONSOLIDADO!AU54&lt;CONSOLIDADO!$AK54,"DEFICIENTE",IF(AND(CONSOLIDADO!AU54&gt;=CONSOLIDADO!$AK54,CONSOLIDADO!AU54&lt;CONSOLIDADO!$AL54),"PROCESO","OPTIMO"))</f>
        <v>DEFICIENTE</v>
      </c>
      <c r="K53" s="342" t="str">
        <f>IF(CONSOLIDADO!AV54&lt;CONSOLIDADO!$AK54,"DEFICIENTE",IF(AND(CONSOLIDADO!AV54&gt;=CONSOLIDADO!$AK54,CONSOLIDADO!AV54&lt;CONSOLIDADO!$AL54),"PROCESO","OPTIMO"))</f>
        <v>DEFICIENTE</v>
      </c>
      <c r="L53" s="342" t="str">
        <f>IF(CONSOLIDADO!AW54&lt;CONSOLIDADO!$AK54,"DEFICIENTE",IF(AND(CONSOLIDADO!AW54&gt;=CONSOLIDADO!$AK54,CONSOLIDADO!AW54&lt;CONSOLIDADO!$AL54),"PROCESO","OPTIMO"))</f>
        <v>DEFICIENTE</v>
      </c>
    </row>
    <row r="54" spans="1:12" ht="30.75" customHeight="1" x14ac:dyDescent="0.25">
      <c r="A54" s="399">
        <f>+CONSOLIDADO!A55</f>
        <v>52</v>
      </c>
      <c r="B54" s="410" t="str">
        <f>+CONSOLIDADO!B55</f>
        <v>PORCENTAJE DE ANIMAL MORDEDOR CONTROLADO</v>
      </c>
      <c r="C54" s="399" t="str">
        <f>+CONSOLIDADO!C55</f>
        <v>ZOONOSIS</v>
      </c>
      <c r="D54" s="342" t="str">
        <f>IF(CONSOLIDADO!AO55&lt;CONSOLIDADO!$AK55,"DEFICIENTE",IF(AND(CONSOLIDADO!AO55&gt;=CONSOLIDADO!$AK55,CONSOLIDADO!AO55&lt;CONSOLIDADO!$AL55),"PROCESO","OPTIMO"))</f>
        <v>OPTIMO</v>
      </c>
      <c r="E54" s="342" t="str">
        <f>IF(CONSOLIDADO!AP55&lt;CONSOLIDADO!$AK55,"DEFICIENTE",IF(AND(CONSOLIDADO!AP55&gt;=CONSOLIDADO!$AK55,CONSOLIDADO!AP55&lt;CONSOLIDADO!$AL55),"PROCESO","OPTIMO"))</f>
        <v>PROCESO</v>
      </c>
      <c r="F54" s="342" t="str">
        <f>IF(CONSOLIDADO!AQ55&lt;CONSOLIDADO!$AK55,"DEFICIENTE",IF(AND(CONSOLIDADO!AQ55&gt;=CONSOLIDADO!$AK55,CONSOLIDADO!AQ55&lt;CONSOLIDADO!$AL55),"PROCESO","OPTIMO"))</f>
        <v>DEFICIENTE</v>
      </c>
      <c r="G54" s="342" t="str">
        <f>IF(CONSOLIDADO!AR55&lt;CONSOLIDADO!$AK55,"DEFICIENTE",IF(AND(CONSOLIDADO!AR55&gt;=CONSOLIDADO!$AK55,CONSOLIDADO!AR55&lt;CONSOLIDADO!$AL55),"PROCESO","OPTIMO"))</f>
        <v>OPTIMO</v>
      </c>
      <c r="H54" s="342" t="str">
        <f>IF(CONSOLIDADO!AS55&lt;CONSOLIDADO!$AK55,"DEFICIENTE",IF(AND(CONSOLIDADO!AS55&gt;=CONSOLIDADO!$AK55,CONSOLIDADO!AS55&lt;CONSOLIDADO!$AL55),"PROCESO","OPTIMO"))</f>
        <v>DEFICIENTE</v>
      </c>
      <c r="I54" s="342" t="str">
        <f>IF(CONSOLIDADO!AT55&lt;CONSOLIDADO!$AK55,"DEFICIENTE",IF(AND(CONSOLIDADO!AT55&gt;=CONSOLIDADO!$AK55,CONSOLIDADO!AT55&lt;CONSOLIDADO!$AL55),"PROCESO","OPTIMO"))</f>
        <v>DEFICIENTE</v>
      </c>
      <c r="J54" s="342" t="str">
        <f>IF(CONSOLIDADO!AU55&lt;CONSOLIDADO!$AK55,"DEFICIENTE",IF(AND(CONSOLIDADO!AU55&gt;=CONSOLIDADO!$AK55,CONSOLIDADO!AU55&lt;CONSOLIDADO!$AL55),"PROCESO","OPTIMO"))</f>
        <v>PROCESO</v>
      </c>
      <c r="K54" s="342" t="str">
        <f>IF(CONSOLIDADO!AV55&lt;CONSOLIDADO!$AK55,"DEFICIENTE",IF(AND(CONSOLIDADO!AV55&gt;=CONSOLIDADO!$AK55,CONSOLIDADO!AV55&lt;CONSOLIDADO!$AL55),"PROCESO","OPTIMO"))</f>
        <v>DEFICIENTE</v>
      </c>
      <c r="L54" s="342" t="str">
        <f>IF(CONSOLIDADO!AW55&lt;CONSOLIDADO!$AK55,"DEFICIENTE",IF(AND(CONSOLIDADO!AW55&gt;=CONSOLIDADO!$AK55,CONSOLIDADO!AW55&lt;CONSOLIDADO!$AL55),"PROCESO","OPTIMO"))</f>
        <v>OPTIMO</v>
      </c>
    </row>
    <row r="55" spans="1:12" ht="30.75" customHeight="1" x14ac:dyDescent="0.25">
      <c r="A55" s="399">
        <f>+CONSOLIDADO!A56</f>
        <v>53</v>
      </c>
      <c r="B55" s="410" t="str">
        <f>+CONSOLIDADO!B56</f>
        <v>PORCENTAJE DE CASOS DE RABIA CANINA</v>
      </c>
      <c r="C55" s="399" t="str">
        <f>+CONSOLIDADO!C56</f>
        <v>ZOONOSIS</v>
      </c>
      <c r="D55" s="342" t="str">
        <f>IF(CONSOLIDADO!AO56&lt;CONSOLIDADO!$AK56,"DEFICIENTE",IF(AND(CONSOLIDADO!AO56&gt;=CONSOLIDADO!$AK56,CONSOLIDADO!AO56&lt;CONSOLIDADO!$AL56),"PROCESO","OPTIMO"))</f>
        <v>OPTIMO</v>
      </c>
      <c r="E55" s="342" t="str">
        <f>IF(CONSOLIDADO!AP56&lt;CONSOLIDADO!$AK56,"DEFICIENTE",IF(AND(CONSOLIDADO!AP56&gt;=CONSOLIDADO!$AK56,CONSOLIDADO!AP56&lt;CONSOLIDADO!$AL56),"PROCESO","OPTIMO"))</f>
        <v>OPTIMO</v>
      </c>
      <c r="F55" s="342" t="str">
        <f>IF(CONSOLIDADO!AQ56&lt;CONSOLIDADO!$AK56,"DEFICIENTE",IF(AND(CONSOLIDADO!AQ56&gt;=CONSOLIDADO!$AK56,CONSOLIDADO!AQ56&lt;CONSOLIDADO!$AL56),"PROCESO","OPTIMO"))</f>
        <v>OPTIMO</v>
      </c>
      <c r="G55" s="342" t="str">
        <f>IF(CONSOLIDADO!AR56&lt;CONSOLIDADO!$AK56,"DEFICIENTE",IF(AND(CONSOLIDADO!AR56&gt;=CONSOLIDADO!$AK56,CONSOLIDADO!AR56&lt;CONSOLIDADO!$AL56),"PROCESO","OPTIMO"))</f>
        <v>OPTIMO</v>
      </c>
      <c r="H55" s="342" t="str">
        <f>IF(CONSOLIDADO!AS56&lt;CONSOLIDADO!$AK56,"DEFICIENTE",IF(AND(CONSOLIDADO!AS56&gt;=CONSOLIDADO!$AK56,CONSOLIDADO!AS56&lt;CONSOLIDADO!$AL56),"PROCESO","OPTIMO"))</f>
        <v>OPTIMO</v>
      </c>
      <c r="I55" s="342" t="str">
        <f>IF(CONSOLIDADO!AT56&lt;CONSOLIDADO!$AK56,"DEFICIENTE",IF(AND(CONSOLIDADO!AT56&gt;=CONSOLIDADO!$AK56,CONSOLIDADO!AT56&lt;CONSOLIDADO!$AL56),"PROCESO","OPTIMO"))</f>
        <v>OPTIMO</v>
      </c>
      <c r="J55" s="342" t="str">
        <f>IF(CONSOLIDADO!AU56&lt;CONSOLIDADO!$AK56,"DEFICIENTE",IF(AND(CONSOLIDADO!AU56&gt;=CONSOLIDADO!$AK56,CONSOLIDADO!AU56&lt;CONSOLIDADO!$AL56),"PROCESO","OPTIMO"))</f>
        <v>OPTIMO</v>
      </c>
      <c r="K55" s="342" t="str">
        <f>IF(CONSOLIDADO!AV56&lt;CONSOLIDADO!$AK56,"DEFICIENTE",IF(AND(CONSOLIDADO!AV56&gt;=CONSOLIDADO!$AK56,CONSOLIDADO!AV56&lt;CONSOLIDADO!$AL56),"PROCESO","OPTIMO"))</f>
        <v>OPTIMO</v>
      </c>
      <c r="L55" s="342" t="str">
        <f>IF(CONSOLIDADO!AW56&lt;CONSOLIDADO!$AK56,"DEFICIENTE",IF(AND(CONSOLIDADO!AW56&gt;=CONSOLIDADO!$AK56,CONSOLIDADO!AW56&lt;CONSOLIDADO!$AL56),"PROCESO","OPTIMO"))</f>
        <v>OPTIMO</v>
      </c>
    </row>
    <row r="57" spans="1:12" ht="19.5" customHeight="1" x14ac:dyDescent="0.25">
      <c r="C57" s="411" t="s">
        <v>780</v>
      </c>
      <c r="D57" s="412" t="str">
        <f>+D2</f>
        <v>LLUI</v>
      </c>
      <c r="E57" s="412" t="str">
        <f t="shared" ref="E57:L57" si="0">+E2</f>
        <v>JER</v>
      </c>
      <c r="F57" s="412" t="str">
        <f t="shared" si="0"/>
        <v>YAN</v>
      </c>
      <c r="G57" s="412" t="str">
        <f t="shared" si="0"/>
        <v>SOR</v>
      </c>
      <c r="H57" s="412" t="str">
        <f t="shared" si="0"/>
        <v>JEP</v>
      </c>
      <c r="I57" s="412" t="str">
        <f t="shared" si="0"/>
        <v>ROQ</v>
      </c>
      <c r="J57" s="412" t="str">
        <f t="shared" si="0"/>
        <v>CAL</v>
      </c>
      <c r="K57" s="412" t="str">
        <f t="shared" si="0"/>
        <v>PUE</v>
      </c>
      <c r="L57" s="412" t="str">
        <f t="shared" si="0"/>
        <v>RED</v>
      </c>
    </row>
    <row r="58" spans="1:12" ht="22.5" customHeight="1" x14ac:dyDescent="0.25">
      <c r="C58" s="198" t="s">
        <v>781</v>
      </c>
      <c r="D58" s="413">
        <f>COUNTIF(D3:D55,"=DEFICIENTE")</f>
        <v>19</v>
      </c>
      <c r="E58" s="413">
        <f t="shared" ref="E58:L58" si="1">COUNTIF(E3:E55,"=DEFICIENTE")</f>
        <v>17</v>
      </c>
      <c r="F58" s="413">
        <f t="shared" si="1"/>
        <v>38</v>
      </c>
      <c r="G58" s="413">
        <f t="shared" si="1"/>
        <v>35</v>
      </c>
      <c r="H58" s="413">
        <f t="shared" si="1"/>
        <v>34</v>
      </c>
      <c r="I58" s="413">
        <f t="shared" si="1"/>
        <v>38</v>
      </c>
      <c r="J58" s="413">
        <f t="shared" si="1"/>
        <v>16</v>
      </c>
      <c r="K58" s="413">
        <f t="shared" si="1"/>
        <v>41</v>
      </c>
      <c r="L58" s="413">
        <f t="shared" si="1"/>
        <v>32</v>
      </c>
    </row>
    <row r="59" spans="1:12" ht="22.5" customHeight="1" x14ac:dyDescent="0.25">
      <c r="C59" s="198" t="s">
        <v>782</v>
      </c>
      <c r="D59" s="414">
        <f>COUNTIF(D3:D55,"=PROCESO")</f>
        <v>6</v>
      </c>
      <c r="E59" s="414">
        <f t="shared" ref="E59:L59" si="2">COUNTIF(E3:E55,"=PROCESO")</f>
        <v>2</v>
      </c>
      <c r="F59" s="414">
        <f t="shared" si="2"/>
        <v>3</v>
      </c>
      <c r="G59" s="414">
        <f t="shared" si="2"/>
        <v>1</v>
      </c>
      <c r="H59" s="414">
        <f t="shared" si="2"/>
        <v>1</v>
      </c>
      <c r="I59" s="414">
        <f t="shared" si="2"/>
        <v>2</v>
      </c>
      <c r="J59" s="414">
        <f t="shared" si="2"/>
        <v>3</v>
      </c>
      <c r="K59" s="414">
        <f t="shared" si="2"/>
        <v>1</v>
      </c>
      <c r="L59" s="414">
        <f t="shared" si="2"/>
        <v>3</v>
      </c>
    </row>
    <row r="60" spans="1:12" ht="22.5" customHeight="1" x14ac:dyDescent="0.25">
      <c r="C60" s="198" t="s">
        <v>783</v>
      </c>
      <c r="D60" s="415">
        <f>COUNTIF(D3:D55,"=OPTIMO")</f>
        <v>28</v>
      </c>
      <c r="E60" s="415">
        <f t="shared" ref="E60:L60" si="3">COUNTIF(E3:E55,"=OPTIMO")</f>
        <v>34</v>
      </c>
      <c r="F60" s="415">
        <f t="shared" si="3"/>
        <v>12</v>
      </c>
      <c r="G60" s="415">
        <f t="shared" si="3"/>
        <v>17</v>
      </c>
      <c r="H60" s="415">
        <f t="shared" si="3"/>
        <v>18</v>
      </c>
      <c r="I60" s="415">
        <f t="shared" si="3"/>
        <v>13</v>
      </c>
      <c r="J60" s="415">
        <f t="shared" si="3"/>
        <v>34</v>
      </c>
      <c r="K60" s="415">
        <f t="shared" si="3"/>
        <v>11</v>
      </c>
      <c r="L60" s="415">
        <f t="shared" si="3"/>
        <v>18</v>
      </c>
    </row>
  </sheetData>
  <conditionalFormatting sqref="C58:C60">
    <cfRule type="containsText" dxfId="5" priority="1" operator="containsText" text="OPTIMO">
      <formula>NOT(ISERROR(SEARCH("OPTIMO",C58)))</formula>
    </cfRule>
    <cfRule type="containsText" dxfId="4" priority="2" operator="containsText" text="PROCESO">
      <formula>NOT(ISERROR(SEARCH("PROCESO",C58)))</formula>
    </cfRule>
    <cfRule type="containsText" dxfId="3" priority="3" operator="containsText" text="DEFICIENTE">
      <formula>NOT(ISERROR(SEARCH("DEFICIENTE",C58)))</formula>
    </cfRule>
  </conditionalFormatting>
  <conditionalFormatting sqref="D3:L55">
    <cfRule type="containsText" dxfId="2" priority="7" operator="containsText" text="OPTIMO">
      <formula>NOT(ISERROR(SEARCH("OPTIMO",D3)))</formula>
    </cfRule>
    <cfRule type="containsText" dxfId="1" priority="8" operator="containsText" text="PROCESO">
      <formula>NOT(ISERROR(SEARCH("PROCESO",D3)))</formula>
    </cfRule>
    <cfRule type="containsText" dxfId="0" priority="9" operator="containsText" text="DEFICIENTE">
      <formula>NOT(ISERROR(SEARCH("DEFICIENTE",D3)))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440" t="s">
        <v>147</v>
      </c>
      <c r="B1" s="441"/>
      <c r="C1" s="441"/>
      <c r="D1" s="441"/>
      <c r="E1" s="441"/>
      <c r="F1" s="441"/>
      <c r="G1" s="441"/>
      <c r="H1" s="106"/>
      <c r="I1" s="106"/>
      <c r="J1" s="107"/>
      <c r="K1" s="444" t="s">
        <v>1</v>
      </c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</row>
    <row r="2" spans="1:49" ht="33.75" customHeight="1" x14ac:dyDescent="0.35">
      <c r="A2" s="442"/>
      <c r="B2" s="443"/>
      <c r="C2" s="443"/>
      <c r="D2" s="443"/>
      <c r="E2" s="443"/>
      <c r="F2" s="443"/>
      <c r="G2" s="443"/>
      <c r="H2" s="108"/>
      <c r="I2" s="108"/>
      <c r="J2" s="109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445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446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446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532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0" t="s">
        <v>468</v>
      </c>
      <c r="D105" s="300" t="s">
        <v>468</v>
      </c>
      <c r="E105" s="301" t="s">
        <v>469</v>
      </c>
      <c r="F105" s="302" t="s">
        <v>470</v>
      </c>
      <c r="G105" s="303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19">
        <v>243</v>
      </c>
      <c r="AT105" s="319">
        <v>2</v>
      </c>
      <c r="AU105" s="319">
        <v>6</v>
      </c>
      <c r="AV105" s="319">
        <v>73</v>
      </c>
    </row>
    <row r="106" spans="1:48" ht="78.75" hidden="1" x14ac:dyDescent="0.25">
      <c r="C106" s="300" t="s">
        <v>472</v>
      </c>
      <c r="D106" s="300" t="s">
        <v>472</v>
      </c>
      <c r="E106" s="301" t="s">
        <v>473</v>
      </c>
      <c r="F106" s="302" t="s">
        <v>470</v>
      </c>
      <c r="G106" s="304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0" t="s">
        <v>474</v>
      </c>
      <c r="D107" s="300" t="s">
        <v>474</v>
      </c>
      <c r="E107" s="301" t="s">
        <v>475</v>
      </c>
      <c r="F107" s="302" t="s">
        <v>470</v>
      </c>
      <c r="G107" s="304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05" t="s">
        <v>262</v>
      </c>
      <c r="D108" s="306" t="s">
        <v>263</v>
      </c>
      <c r="E108" s="307" t="s">
        <v>165</v>
      </c>
      <c r="F108" s="306" t="s">
        <v>264</v>
      </c>
      <c r="G108" s="308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06" t="s">
        <v>443</v>
      </c>
      <c r="E109" s="309" t="s">
        <v>444</v>
      </c>
      <c r="F109" s="310" t="s">
        <v>445</v>
      </c>
      <c r="G109" s="311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07" t="s">
        <v>434</v>
      </c>
      <c r="D110" s="306" t="s">
        <v>435</v>
      </c>
      <c r="E110" s="310" t="s">
        <v>436</v>
      </c>
      <c r="F110" s="310" t="s">
        <v>437</v>
      </c>
      <c r="G110" s="312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06" t="s">
        <v>429</v>
      </c>
      <c r="D111" s="306" t="s">
        <v>430</v>
      </c>
      <c r="E111" s="306" t="s">
        <v>431</v>
      </c>
      <c r="F111" s="306" t="s">
        <v>432</v>
      </c>
      <c r="G111" s="312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07" t="s">
        <v>440</v>
      </c>
      <c r="D112" s="306" t="s">
        <v>436</v>
      </c>
      <c r="E112" s="310" t="s">
        <v>436</v>
      </c>
      <c r="F112" s="310" t="s">
        <v>441</v>
      </c>
      <c r="G112" s="312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06" t="s">
        <v>435</v>
      </c>
      <c r="E113" s="310" t="s">
        <v>436</v>
      </c>
      <c r="F113" s="310" t="s">
        <v>439</v>
      </c>
      <c r="G113" s="312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06" t="s">
        <v>447</v>
      </c>
      <c r="D114" s="306" t="s">
        <v>448</v>
      </c>
      <c r="E114" s="310" t="s">
        <v>449</v>
      </c>
      <c r="F114" s="310" t="s">
        <v>450</v>
      </c>
      <c r="G114" s="311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06" t="s">
        <v>452</v>
      </c>
      <c r="D115" s="306" t="s">
        <v>453</v>
      </c>
      <c r="E115" s="310" t="s">
        <v>454</v>
      </c>
      <c r="F115" s="310" t="s">
        <v>455</v>
      </c>
      <c r="G115" s="311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3" t="s">
        <v>208</v>
      </c>
      <c r="D116" s="314" t="s">
        <v>209</v>
      </c>
      <c r="E116" s="315" t="s">
        <v>210</v>
      </c>
      <c r="F116" s="306" t="s">
        <v>211</v>
      </c>
      <c r="G116" s="316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3" t="s">
        <v>199</v>
      </c>
      <c r="D117" s="314" t="s">
        <v>200</v>
      </c>
      <c r="E117" s="306" t="s">
        <v>201</v>
      </c>
      <c r="F117" s="306" t="s">
        <v>202</v>
      </c>
      <c r="G117" s="317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3" t="s">
        <v>204</v>
      </c>
      <c r="D118" s="314" t="s">
        <v>205</v>
      </c>
      <c r="E118" s="318" t="s">
        <v>206</v>
      </c>
      <c r="F118" s="318" t="s">
        <v>207</v>
      </c>
      <c r="G118" s="317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A53" sqref="BA5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/>
      <c r="C2" s="101"/>
      <c r="H2" s="28"/>
      <c r="I2" s="28"/>
      <c r="L2" s="29"/>
      <c r="M2" s="1"/>
      <c r="N2" s="1"/>
      <c r="O2" s="52"/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3"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1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2</v>
      </c>
      <c r="U4" s="387">
        <v>0</v>
      </c>
      <c r="V4" s="387">
        <v>0</v>
      </c>
      <c r="W4" s="387">
        <v>0</v>
      </c>
      <c r="X4" s="387">
        <v>0</v>
      </c>
      <c r="Y4" s="387">
        <v>4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2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+E4</f>
        <v>0</v>
      </c>
      <c r="AX4" s="37">
        <f>+SUM(G4:P4)</f>
        <v>1</v>
      </c>
      <c r="AY4" s="37">
        <f>+SUM(Q4:S4)</f>
        <v>0</v>
      </c>
      <c r="AZ4" s="37">
        <f t="shared" ref="AZ4" si="0">+SUM(T4:W4)</f>
        <v>2</v>
      </c>
      <c r="BA4" s="37">
        <f t="shared" ref="BA4" si="1">+SUM(X4:AC4)</f>
        <v>4</v>
      </c>
      <c r="BB4" s="37">
        <f t="shared" ref="BB4" si="2">+SUM(AD4:AH4)</f>
        <v>0</v>
      </c>
      <c r="BC4" s="37">
        <f t="shared" ref="BC4" si="3">+SUM(AJ4:AL4)</f>
        <v>0</v>
      </c>
      <c r="BD4" s="38">
        <f t="shared" ref="BD4" si="4">+SUM(AM4:AP4)</f>
        <v>2</v>
      </c>
      <c r="BE4" s="37">
        <f>SUM(AQ4:AT4)</f>
        <v>0</v>
      </c>
      <c r="BF4" s="54">
        <f>SUM(AV4:BE4)</f>
        <v>9</v>
      </c>
    </row>
    <row r="5" spans="1:71" x14ac:dyDescent="0.25">
      <c r="A5" s="353">
        <v>2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1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5">SUM(D5)</f>
        <v>0</v>
      </c>
      <c r="AW5" s="37">
        <f t="shared" ref="AW5:AW31" si="6">+E5</f>
        <v>0</v>
      </c>
      <c r="AX5" s="37">
        <f t="shared" ref="AX5:AX31" si="7">+SUM(G5:P5)</f>
        <v>0</v>
      </c>
      <c r="AY5" s="37">
        <f t="shared" ref="AY5:AY31" si="8">+SUM(Q5:S5)</f>
        <v>0</v>
      </c>
      <c r="AZ5" s="37">
        <f t="shared" ref="AZ5:AZ31" si="9">+SUM(T5:W5)</f>
        <v>1</v>
      </c>
      <c r="BA5" s="37">
        <f t="shared" ref="BA5:BA31" si="10">+SUM(X5:AC5)</f>
        <v>0</v>
      </c>
      <c r="BB5" s="37">
        <f t="shared" ref="BB5:BB31" si="11">+SUM(AD5:AH5)</f>
        <v>0</v>
      </c>
      <c r="BC5" s="37">
        <f t="shared" ref="BC5:BC31" si="12">+SUM(AJ5:AL5)</f>
        <v>0</v>
      </c>
      <c r="BD5" s="38">
        <f t="shared" ref="BD5:BD31" si="13">+SUM(AM5:AP5)</f>
        <v>0</v>
      </c>
      <c r="BE5" s="37">
        <f t="shared" ref="BE5:BE51" si="14">SUM(AQ5:AT5)</f>
        <v>0</v>
      </c>
      <c r="BF5" s="54">
        <f t="shared" ref="BF5:BF28" si="15">SUM(AV5:BE5)</f>
        <v>1</v>
      </c>
    </row>
    <row r="6" spans="1:71" ht="30" x14ac:dyDescent="0.25">
      <c r="A6" s="353">
        <v>3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213</v>
      </c>
      <c r="R6" s="387">
        <v>125</v>
      </c>
      <c r="S6" s="387">
        <v>159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0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345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5"/>
        <v>0</v>
      </c>
      <c r="AW6" s="37">
        <f t="shared" si="6"/>
        <v>0</v>
      </c>
      <c r="AX6" s="37">
        <f t="shared" si="7"/>
        <v>0</v>
      </c>
      <c r="AY6" s="37">
        <f t="shared" si="8"/>
        <v>497</v>
      </c>
      <c r="AZ6" s="37">
        <f t="shared" si="9"/>
        <v>0</v>
      </c>
      <c r="BA6" s="37">
        <f t="shared" si="10"/>
        <v>0</v>
      </c>
      <c r="BB6" s="37">
        <f t="shared" si="11"/>
        <v>0</v>
      </c>
      <c r="BC6" s="37">
        <f t="shared" si="12"/>
        <v>0</v>
      </c>
      <c r="BD6" s="38">
        <f t="shared" si="13"/>
        <v>345</v>
      </c>
      <c r="BE6" s="37">
        <f t="shared" si="14"/>
        <v>0</v>
      </c>
      <c r="BF6" s="54">
        <f t="shared" si="15"/>
        <v>842</v>
      </c>
    </row>
    <row r="7" spans="1:71" ht="30" x14ac:dyDescent="0.25">
      <c r="A7" s="353">
        <v>4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9801</v>
      </c>
      <c r="H7" s="387">
        <v>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121</v>
      </c>
      <c r="R7" s="387">
        <v>31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757</v>
      </c>
      <c r="Y7" s="387">
        <v>4242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261</v>
      </c>
      <c r="AN7" s="387">
        <v>0</v>
      </c>
      <c r="AO7" s="387">
        <v>0</v>
      </c>
      <c r="AP7" s="387">
        <v>0</v>
      </c>
      <c r="AQ7" s="387">
        <v>738</v>
      </c>
      <c r="AR7" s="387">
        <v>0</v>
      </c>
      <c r="AS7" s="387">
        <v>0</v>
      </c>
      <c r="AT7" s="387">
        <v>0</v>
      </c>
      <c r="AV7" s="37">
        <f t="shared" si="5"/>
        <v>0</v>
      </c>
      <c r="AW7" s="37">
        <f t="shared" si="6"/>
        <v>0</v>
      </c>
      <c r="AX7" s="37">
        <f t="shared" si="7"/>
        <v>9801</v>
      </c>
      <c r="AY7" s="37">
        <f t="shared" si="8"/>
        <v>152</v>
      </c>
      <c r="AZ7" s="37">
        <f t="shared" si="9"/>
        <v>0</v>
      </c>
      <c r="BA7" s="37">
        <f t="shared" si="10"/>
        <v>4999</v>
      </c>
      <c r="BB7" s="37">
        <f t="shared" si="11"/>
        <v>0</v>
      </c>
      <c r="BC7" s="37">
        <f t="shared" si="12"/>
        <v>0</v>
      </c>
      <c r="BD7" s="38">
        <f t="shared" si="13"/>
        <v>261</v>
      </c>
      <c r="BE7" s="37">
        <f t="shared" si="14"/>
        <v>738</v>
      </c>
      <c r="BF7" s="54">
        <f t="shared" si="15"/>
        <v>15951</v>
      </c>
    </row>
    <row r="8" spans="1:71" x14ac:dyDescent="0.25">
      <c r="A8" s="353">
        <v>5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6</v>
      </c>
      <c r="Y8" s="387">
        <v>11</v>
      </c>
      <c r="Z8" s="387">
        <v>10</v>
      </c>
      <c r="AA8" s="387">
        <v>6</v>
      </c>
      <c r="AB8" s="387">
        <v>2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0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16">SUM(D8)</f>
        <v>0</v>
      </c>
      <c r="AW8" s="37">
        <f t="shared" ref="AW8" si="17">+E8</f>
        <v>0</v>
      </c>
      <c r="AX8" s="37">
        <f t="shared" ref="AX8" si="18">+SUM(G8:P8)</f>
        <v>0</v>
      </c>
      <c r="AY8" s="37">
        <f t="shared" ref="AY8" si="19">+SUM(Q8:S8)</f>
        <v>0</v>
      </c>
      <c r="AZ8" s="37">
        <f t="shared" ref="AZ8" si="20">+SUM(T8:W8)</f>
        <v>0</v>
      </c>
      <c r="BA8" s="37">
        <f t="shared" ref="BA8" si="21">+SUM(X8:AC8)</f>
        <v>45</v>
      </c>
      <c r="BB8" s="37">
        <f t="shared" ref="BB8" si="22">+SUM(AD8:AH8)</f>
        <v>0</v>
      </c>
      <c r="BC8" s="37">
        <f t="shared" ref="BC8" si="23">+SUM(AJ8:AL8)</f>
        <v>0</v>
      </c>
      <c r="BD8" s="38">
        <f t="shared" ref="BD8" si="24">+SUM(AM8:AP8)</f>
        <v>0</v>
      </c>
      <c r="BE8" s="37">
        <f t="shared" si="14"/>
        <v>0</v>
      </c>
      <c r="BF8" s="54">
        <f t="shared" ref="BF8" si="25">SUM(AV8:BE8)</f>
        <v>45</v>
      </c>
    </row>
    <row r="9" spans="1:71" x14ac:dyDescent="0.25">
      <c r="A9" s="353">
        <v>6</v>
      </c>
      <c r="B9" s="376" t="str">
        <f>Ene!B9</f>
        <v xml:space="preserve">ATENCIONES 15 A MAS </v>
      </c>
      <c r="C9" s="377" t="s">
        <v>506</v>
      </c>
      <c r="D9" s="378">
        <v>739</v>
      </c>
      <c r="E9" s="378">
        <v>51</v>
      </c>
      <c r="F9" s="378">
        <v>0</v>
      </c>
      <c r="G9" s="378">
        <v>2032</v>
      </c>
      <c r="H9" s="378">
        <v>20</v>
      </c>
      <c r="I9" s="378">
        <v>29</v>
      </c>
      <c r="J9" s="378">
        <v>38</v>
      </c>
      <c r="K9" s="378">
        <v>81</v>
      </c>
      <c r="L9" s="378">
        <v>9</v>
      </c>
      <c r="M9" s="378">
        <v>64</v>
      </c>
      <c r="N9" s="378">
        <v>12</v>
      </c>
      <c r="O9" s="378">
        <v>40</v>
      </c>
      <c r="P9" s="378">
        <v>146</v>
      </c>
      <c r="Q9" s="378">
        <v>315</v>
      </c>
      <c r="R9" s="378">
        <v>30</v>
      </c>
      <c r="S9" s="378">
        <v>111</v>
      </c>
      <c r="T9" s="378">
        <v>156</v>
      </c>
      <c r="U9" s="378">
        <v>59</v>
      </c>
      <c r="V9" s="378">
        <v>23</v>
      </c>
      <c r="W9" s="378">
        <v>49</v>
      </c>
      <c r="X9" s="378">
        <v>171</v>
      </c>
      <c r="Y9" s="378">
        <v>1151</v>
      </c>
      <c r="Z9" s="378">
        <v>24</v>
      </c>
      <c r="AA9" s="378">
        <v>45</v>
      </c>
      <c r="AB9" s="378">
        <v>57</v>
      </c>
      <c r="AC9" s="378">
        <v>41</v>
      </c>
      <c r="AD9" s="378">
        <v>278</v>
      </c>
      <c r="AE9" s="378">
        <v>26</v>
      </c>
      <c r="AF9" s="378">
        <v>114</v>
      </c>
      <c r="AG9" s="378">
        <v>35</v>
      </c>
      <c r="AH9" s="378">
        <v>116</v>
      </c>
      <c r="AI9" s="378">
        <v>0</v>
      </c>
      <c r="AJ9" s="378">
        <v>331</v>
      </c>
      <c r="AK9" s="378">
        <v>19</v>
      </c>
      <c r="AL9" s="378">
        <v>46</v>
      </c>
      <c r="AM9" s="378">
        <v>166</v>
      </c>
      <c r="AN9" s="378">
        <v>19</v>
      </c>
      <c r="AO9" s="378">
        <v>37</v>
      </c>
      <c r="AP9" s="378">
        <v>43</v>
      </c>
      <c r="AQ9" s="378">
        <v>463</v>
      </c>
      <c r="AR9" s="378">
        <v>2</v>
      </c>
      <c r="AS9" s="378">
        <v>18</v>
      </c>
      <c r="AT9" s="378">
        <v>37</v>
      </c>
      <c r="AV9" s="37">
        <f t="shared" si="5"/>
        <v>739</v>
      </c>
      <c r="AW9" s="37">
        <f t="shared" si="6"/>
        <v>51</v>
      </c>
      <c r="AX9" s="37">
        <f t="shared" si="7"/>
        <v>2471</v>
      </c>
      <c r="AY9" s="37">
        <f t="shared" si="8"/>
        <v>456</v>
      </c>
      <c r="AZ9" s="37">
        <f t="shared" si="9"/>
        <v>287</v>
      </c>
      <c r="BA9" s="37">
        <f t="shared" si="10"/>
        <v>1489</v>
      </c>
      <c r="BB9" s="37">
        <f t="shared" si="11"/>
        <v>569</v>
      </c>
      <c r="BC9" s="37">
        <f t="shared" si="12"/>
        <v>396</v>
      </c>
      <c r="BD9" s="38">
        <f t="shared" si="13"/>
        <v>265</v>
      </c>
      <c r="BE9" s="37">
        <f t="shared" si="14"/>
        <v>520</v>
      </c>
      <c r="BF9" s="54">
        <f t="shared" si="15"/>
        <v>7243</v>
      </c>
    </row>
    <row r="10" spans="1:71" x14ac:dyDescent="0.25">
      <c r="A10" s="353">
        <v>7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71</v>
      </c>
      <c r="E10" s="378">
        <v>0</v>
      </c>
      <c r="F10" s="378">
        <v>0</v>
      </c>
      <c r="G10" s="378">
        <v>42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33</v>
      </c>
      <c r="R10" s="378">
        <v>9</v>
      </c>
      <c r="S10" s="378">
        <v>30</v>
      </c>
      <c r="T10" s="378">
        <v>50</v>
      </c>
      <c r="U10" s="378">
        <v>12</v>
      </c>
      <c r="V10" s="378">
        <v>15</v>
      </c>
      <c r="W10" s="378">
        <v>13</v>
      </c>
      <c r="X10" s="378">
        <v>8</v>
      </c>
      <c r="Y10" s="378">
        <v>49</v>
      </c>
      <c r="Z10" s="378">
        <v>7</v>
      </c>
      <c r="AA10" s="378">
        <v>10</v>
      </c>
      <c r="AB10" s="378">
        <v>6</v>
      </c>
      <c r="AC10" s="378">
        <v>13</v>
      </c>
      <c r="AD10" s="378">
        <v>14</v>
      </c>
      <c r="AE10" s="378">
        <v>9</v>
      </c>
      <c r="AF10" s="378">
        <v>25</v>
      </c>
      <c r="AG10" s="378">
        <v>20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36</v>
      </c>
      <c r="AN10" s="378">
        <v>0</v>
      </c>
      <c r="AO10" s="378">
        <v>0</v>
      </c>
      <c r="AP10" s="378">
        <v>0</v>
      </c>
      <c r="AQ10" s="378">
        <v>0</v>
      </c>
      <c r="AR10" s="378">
        <v>5</v>
      </c>
      <c r="AS10" s="378">
        <v>2</v>
      </c>
      <c r="AT10" s="378">
        <v>0</v>
      </c>
      <c r="AV10" s="37">
        <f t="shared" si="5"/>
        <v>71</v>
      </c>
      <c r="AW10" s="37">
        <f t="shared" si="6"/>
        <v>0</v>
      </c>
      <c r="AX10" s="37">
        <f t="shared" si="7"/>
        <v>42</v>
      </c>
      <c r="AY10" s="37">
        <f t="shared" si="8"/>
        <v>72</v>
      </c>
      <c r="AZ10" s="37">
        <f t="shared" si="9"/>
        <v>90</v>
      </c>
      <c r="BA10" s="37">
        <f t="shared" si="10"/>
        <v>93</v>
      </c>
      <c r="BB10" s="37">
        <f t="shared" si="11"/>
        <v>68</v>
      </c>
      <c r="BC10" s="37">
        <f t="shared" si="12"/>
        <v>0</v>
      </c>
      <c r="BD10" s="38">
        <f t="shared" si="13"/>
        <v>36</v>
      </c>
      <c r="BE10" s="37">
        <f t="shared" si="14"/>
        <v>7</v>
      </c>
      <c r="BF10" s="54">
        <f t="shared" si="15"/>
        <v>479</v>
      </c>
    </row>
    <row r="11" spans="1:71" x14ac:dyDescent="0.25">
      <c r="A11" s="353">
        <v>8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11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4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5"/>
        <v>0</v>
      </c>
      <c r="AW11" s="37">
        <f t="shared" si="6"/>
        <v>0</v>
      </c>
      <c r="AX11" s="37">
        <f t="shared" si="7"/>
        <v>11</v>
      </c>
      <c r="AY11" s="37">
        <f t="shared" si="8"/>
        <v>0</v>
      </c>
      <c r="AZ11" s="37">
        <f t="shared" si="9"/>
        <v>0</v>
      </c>
      <c r="BA11" s="37">
        <f t="shared" si="10"/>
        <v>4</v>
      </c>
      <c r="BB11" s="37">
        <f t="shared" si="11"/>
        <v>0</v>
      </c>
      <c r="BC11" s="37">
        <f t="shared" si="12"/>
        <v>0</v>
      </c>
      <c r="BD11" s="38">
        <f t="shared" si="13"/>
        <v>0</v>
      </c>
      <c r="BE11" s="37">
        <f t="shared" si="14"/>
        <v>0</v>
      </c>
      <c r="BF11" s="54">
        <f t="shared" si="15"/>
        <v>15</v>
      </c>
    </row>
    <row r="12" spans="1:71" x14ac:dyDescent="0.25">
      <c r="A12" s="353">
        <v>9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7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4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5"/>
        <v>0</v>
      </c>
      <c r="AW12" s="37">
        <f t="shared" si="6"/>
        <v>0</v>
      </c>
      <c r="AX12" s="37">
        <f t="shared" si="7"/>
        <v>7</v>
      </c>
      <c r="AY12" s="37">
        <f t="shared" si="8"/>
        <v>0</v>
      </c>
      <c r="AZ12" s="37">
        <f t="shared" si="9"/>
        <v>0</v>
      </c>
      <c r="BA12" s="37">
        <f t="shared" si="10"/>
        <v>4</v>
      </c>
      <c r="BB12" s="37">
        <f t="shared" si="11"/>
        <v>0</v>
      </c>
      <c r="BC12" s="37">
        <f t="shared" si="12"/>
        <v>0</v>
      </c>
      <c r="BD12" s="38">
        <f t="shared" si="13"/>
        <v>0</v>
      </c>
      <c r="BE12" s="37">
        <f t="shared" si="14"/>
        <v>0</v>
      </c>
      <c r="BF12" s="54">
        <f t="shared" si="15"/>
        <v>11</v>
      </c>
    </row>
    <row r="13" spans="1:71" x14ac:dyDescent="0.25">
      <c r="A13" s="353">
        <v>10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2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1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5"/>
        <v>0</v>
      </c>
      <c r="AW13" s="37">
        <f t="shared" si="6"/>
        <v>0</v>
      </c>
      <c r="AX13" s="37">
        <f t="shared" si="7"/>
        <v>2</v>
      </c>
      <c r="AY13" s="37">
        <f t="shared" si="8"/>
        <v>0</v>
      </c>
      <c r="AZ13" s="37">
        <f t="shared" si="9"/>
        <v>0</v>
      </c>
      <c r="BA13" s="37">
        <f t="shared" si="10"/>
        <v>1</v>
      </c>
      <c r="BB13" s="37">
        <f t="shared" si="11"/>
        <v>0</v>
      </c>
      <c r="BC13" s="37">
        <f t="shared" si="12"/>
        <v>0</v>
      </c>
      <c r="BD13" s="38">
        <f t="shared" si="13"/>
        <v>0</v>
      </c>
      <c r="BE13" s="37">
        <f t="shared" si="14"/>
        <v>0</v>
      </c>
      <c r="BF13" s="54">
        <f t="shared" si="15"/>
        <v>3</v>
      </c>
    </row>
    <row r="14" spans="1:71" x14ac:dyDescent="0.25">
      <c r="A14" s="353">
        <v>11</v>
      </c>
      <c r="B14" s="376" t="str">
        <f>Ene!B14</f>
        <v>TASA DE MORBILIDAD DE TUBERCULOSIS</v>
      </c>
      <c r="C14" s="377" t="s">
        <v>506</v>
      </c>
      <c r="D14" s="378">
        <v>1</v>
      </c>
      <c r="E14" s="378">
        <v>0</v>
      </c>
      <c r="F14" s="378">
        <v>0</v>
      </c>
      <c r="G14" s="378">
        <v>2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1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5"/>
        <v>1</v>
      </c>
      <c r="AW14" s="37">
        <f t="shared" si="6"/>
        <v>0</v>
      </c>
      <c r="AX14" s="37">
        <f t="shared" si="7"/>
        <v>2</v>
      </c>
      <c r="AY14" s="37">
        <f t="shared" si="8"/>
        <v>0</v>
      </c>
      <c r="AZ14" s="37">
        <f t="shared" si="9"/>
        <v>0</v>
      </c>
      <c r="BA14" s="37">
        <f t="shared" si="10"/>
        <v>1</v>
      </c>
      <c r="BB14" s="37">
        <f t="shared" si="11"/>
        <v>0</v>
      </c>
      <c r="BC14" s="37">
        <f t="shared" si="12"/>
        <v>0</v>
      </c>
      <c r="BD14" s="38">
        <f t="shared" si="13"/>
        <v>0</v>
      </c>
      <c r="BE14" s="37">
        <f t="shared" si="14"/>
        <v>0</v>
      </c>
      <c r="BF14" s="54">
        <f t="shared" si="15"/>
        <v>4</v>
      </c>
    </row>
    <row r="15" spans="1:71" ht="30" x14ac:dyDescent="0.25">
      <c r="A15" s="353">
        <v>12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59</v>
      </c>
      <c r="E15" s="381">
        <v>0</v>
      </c>
      <c r="F15" s="381">
        <v>0</v>
      </c>
      <c r="G15" s="381">
        <v>241</v>
      </c>
      <c r="H15" s="381">
        <v>0</v>
      </c>
      <c r="I15" s="381">
        <v>7</v>
      </c>
      <c r="J15" s="381">
        <v>7</v>
      </c>
      <c r="K15" s="381">
        <v>7</v>
      </c>
      <c r="L15" s="381">
        <v>6</v>
      </c>
      <c r="M15" s="381">
        <v>6</v>
      </c>
      <c r="N15" s="381">
        <v>0</v>
      </c>
      <c r="O15" s="381">
        <v>12</v>
      </c>
      <c r="P15" s="381">
        <v>3</v>
      </c>
      <c r="Q15" s="381">
        <v>20</v>
      </c>
      <c r="R15" s="381">
        <v>2</v>
      </c>
      <c r="S15" s="381">
        <v>7</v>
      </c>
      <c r="T15" s="381">
        <v>11</v>
      </c>
      <c r="U15" s="381">
        <v>7</v>
      </c>
      <c r="V15" s="381">
        <v>1</v>
      </c>
      <c r="W15" s="381">
        <v>26</v>
      </c>
      <c r="X15" s="381">
        <v>0</v>
      </c>
      <c r="Y15" s="381">
        <v>4</v>
      </c>
      <c r="Z15" s="381">
        <v>0</v>
      </c>
      <c r="AA15" s="381">
        <v>0</v>
      </c>
      <c r="AB15" s="381">
        <v>0</v>
      </c>
      <c r="AC15" s="381">
        <v>8</v>
      </c>
      <c r="AD15" s="381">
        <v>7</v>
      </c>
      <c r="AE15" s="381">
        <v>8</v>
      </c>
      <c r="AF15" s="381">
        <v>40</v>
      </c>
      <c r="AG15" s="381">
        <v>10</v>
      </c>
      <c r="AH15" s="381">
        <v>0</v>
      </c>
      <c r="AI15" s="381">
        <v>0</v>
      </c>
      <c r="AJ15" s="381">
        <v>15</v>
      </c>
      <c r="AK15" s="381">
        <v>0</v>
      </c>
      <c r="AL15" s="381">
        <v>0</v>
      </c>
      <c r="AM15" s="381">
        <v>7</v>
      </c>
      <c r="AN15" s="381">
        <v>5</v>
      </c>
      <c r="AO15" s="381">
        <v>5</v>
      </c>
      <c r="AP15" s="381">
        <v>9</v>
      </c>
      <c r="AQ15" s="381">
        <v>15</v>
      </c>
      <c r="AR15" s="381">
        <v>0</v>
      </c>
      <c r="AS15" s="381">
        <v>0</v>
      </c>
      <c r="AT15" s="381">
        <v>0</v>
      </c>
      <c r="AV15" s="37">
        <f t="shared" si="5"/>
        <v>59</v>
      </c>
      <c r="AW15" s="37">
        <f t="shared" si="6"/>
        <v>0</v>
      </c>
      <c r="AX15" s="37">
        <f t="shared" si="7"/>
        <v>289</v>
      </c>
      <c r="AY15" s="37">
        <f t="shared" si="8"/>
        <v>29</v>
      </c>
      <c r="AZ15" s="37">
        <f t="shared" si="9"/>
        <v>45</v>
      </c>
      <c r="BA15" s="37">
        <f t="shared" si="10"/>
        <v>12</v>
      </c>
      <c r="BB15" s="37">
        <f t="shared" si="11"/>
        <v>65</v>
      </c>
      <c r="BC15" s="37">
        <f t="shared" si="12"/>
        <v>15</v>
      </c>
      <c r="BD15" s="38">
        <f t="shared" si="13"/>
        <v>26</v>
      </c>
      <c r="BE15" s="37">
        <f t="shared" si="14"/>
        <v>15</v>
      </c>
      <c r="BF15" s="54">
        <f t="shared" si="15"/>
        <v>555</v>
      </c>
    </row>
    <row r="16" spans="1:71" ht="19.5" customHeight="1" x14ac:dyDescent="0.25">
      <c r="A16" s="353">
        <v>13</v>
      </c>
      <c r="B16" s="379" t="str">
        <f>Ene!B16</f>
        <v>PORCENTAJE DE ADULTOS Y JOVENES QUE RECIBEN TAMIZAJE  DE ITS Y VIH/SIDA</v>
      </c>
      <c r="C16" s="380" t="s">
        <v>144</v>
      </c>
      <c r="D16" s="381">
        <v>55</v>
      </c>
      <c r="E16" s="381">
        <v>0</v>
      </c>
      <c r="F16" s="381">
        <v>0</v>
      </c>
      <c r="G16" s="381">
        <v>237</v>
      </c>
      <c r="H16" s="381">
        <v>0</v>
      </c>
      <c r="I16" s="381">
        <v>7</v>
      </c>
      <c r="J16" s="381">
        <v>7</v>
      </c>
      <c r="K16" s="381">
        <v>0</v>
      </c>
      <c r="L16" s="381">
        <v>6</v>
      </c>
      <c r="M16" s="381">
        <v>6</v>
      </c>
      <c r="N16" s="381">
        <v>0</v>
      </c>
      <c r="O16" s="381">
        <v>12</v>
      </c>
      <c r="P16" s="381">
        <v>2</v>
      </c>
      <c r="Q16" s="381">
        <v>20</v>
      </c>
      <c r="R16" s="381">
        <v>2</v>
      </c>
      <c r="S16" s="381">
        <v>7</v>
      </c>
      <c r="T16" s="381">
        <v>5</v>
      </c>
      <c r="U16" s="381">
        <v>7</v>
      </c>
      <c r="V16" s="381">
        <v>1</v>
      </c>
      <c r="W16" s="381">
        <v>26</v>
      </c>
      <c r="X16" s="381">
        <v>0</v>
      </c>
      <c r="Y16" s="381">
        <v>4</v>
      </c>
      <c r="Z16" s="381">
        <v>0</v>
      </c>
      <c r="AA16" s="381">
        <v>0</v>
      </c>
      <c r="AB16" s="381">
        <v>0</v>
      </c>
      <c r="AC16" s="381">
        <v>8</v>
      </c>
      <c r="AD16" s="381">
        <v>6</v>
      </c>
      <c r="AE16" s="381">
        <v>8</v>
      </c>
      <c r="AF16" s="381">
        <v>40</v>
      </c>
      <c r="AG16" s="381">
        <v>10</v>
      </c>
      <c r="AH16" s="381">
        <v>0</v>
      </c>
      <c r="AI16" s="381">
        <v>0</v>
      </c>
      <c r="AJ16" s="381">
        <v>15</v>
      </c>
      <c r="AK16" s="381">
        <v>0</v>
      </c>
      <c r="AL16" s="381">
        <v>0</v>
      </c>
      <c r="AM16" s="381">
        <v>0</v>
      </c>
      <c r="AN16" s="381">
        <v>5</v>
      </c>
      <c r="AO16" s="381">
        <v>5</v>
      </c>
      <c r="AP16" s="381">
        <v>8</v>
      </c>
      <c r="AQ16" s="381">
        <v>15</v>
      </c>
      <c r="AR16" s="381">
        <v>0</v>
      </c>
      <c r="AS16" s="381">
        <v>0</v>
      </c>
      <c r="AT16" s="381">
        <v>0</v>
      </c>
      <c r="AV16" s="37">
        <f t="shared" si="5"/>
        <v>55</v>
      </c>
      <c r="AW16" s="37">
        <f t="shared" si="6"/>
        <v>0</v>
      </c>
      <c r="AX16" s="37">
        <f t="shared" si="7"/>
        <v>277</v>
      </c>
      <c r="AY16" s="37">
        <f t="shared" si="8"/>
        <v>29</v>
      </c>
      <c r="AZ16" s="37">
        <f t="shared" si="9"/>
        <v>39</v>
      </c>
      <c r="BA16" s="37">
        <f t="shared" si="10"/>
        <v>12</v>
      </c>
      <c r="BB16" s="37">
        <f t="shared" si="11"/>
        <v>64</v>
      </c>
      <c r="BC16" s="37">
        <f t="shared" si="12"/>
        <v>15</v>
      </c>
      <c r="BD16" s="38">
        <f t="shared" si="13"/>
        <v>18</v>
      </c>
      <c r="BE16" s="37">
        <f t="shared" si="14"/>
        <v>15</v>
      </c>
      <c r="BF16" s="54">
        <f t="shared" si="15"/>
        <v>524</v>
      </c>
    </row>
    <row r="17" spans="1:58" ht="18" customHeight="1" x14ac:dyDescent="0.25">
      <c r="A17" s="353">
        <v>14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2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1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5"/>
        <v>0</v>
      </c>
      <c r="AW17" s="37">
        <f t="shared" si="6"/>
        <v>0</v>
      </c>
      <c r="AX17" s="37">
        <f t="shared" si="7"/>
        <v>0</v>
      </c>
      <c r="AY17" s="37">
        <f t="shared" si="8"/>
        <v>0</v>
      </c>
      <c r="AZ17" s="37">
        <f t="shared" si="9"/>
        <v>0</v>
      </c>
      <c r="BA17" s="37">
        <f t="shared" si="10"/>
        <v>2</v>
      </c>
      <c r="BB17" s="37">
        <f t="shared" si="11"/>
        <v>0</v>
      </c>
      <c r="BC17" s="37">
        <f t="shared" si="12"/>
        <v>0</v>
      </c>
      <c r="BD17" s="38">
        <f t="shared" si="13"/>
        <v>1</v>
      </c>
      <c r="BE17" s="37">
        <f t="shared" si="14"/>
        <v>0</v>
      </c>
      <c r="BF17" s="54">
        <f t="shared" si="15"/>
        <v>3</v>
      </c>
    </row>
    <row r="18" spans="1:58" ht="19.5" customHeight="1" x14ac:dyDescent="0.25">
      <c r="A18" s="353">
        <v>15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1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5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1</v>
      </c>
      <c r="BB18" s="37">
        <f t="shared" si="11"/>
        <v>0</v>
      </c>
      <c r="BC18" s="37">
        <f t="shared" si="12"/>
        <v>0</v>
      </c>
      <c r="BD18" s="38">
        <f t="shared" si="13"/>
        <v>0</v>
      </c>
      <c r="BE18" s="37">
        <f t="shared" si="14"/>
        <v>0</v>
      </c>
      <c r="BF18" s="54">
        <f t="shared" si="15"/>
        <v>1</v>
      </c>
    </row>
    <row r="19" spans="1:58" ht="15.75" customHeight="1" x14ac:dyDescent="0.25">
      <c r="A19" s="353">
        <v>16</v>
      </c>
      <c r="B19" s="379" t="str">
        <f>Ene!B19</f>
        <v>CASOS  DE VIH-SIDA CONFIRMADOS</v>
      </c>
      <c r="C19" s="380" t="s">
        <v>144</v>
      </c>
      <c r="D19" s="381">
        <v>5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5"/>
        <v>5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0</v>
      </c>
      <c r="BA19" s="37">
        <f t="shared" si="10"/>
        <v>0</v>
      </c>
      <c r="BB19" s="37">
        <f t="shared" si="11"/>
        <v>0</v>
      </c>
      <c r="BC19" s="37">
        <f t="shared" si="12"/>
        <v>0</v>
      </c>
      <c r="BD19" s="38">
        <f t="shared" si="13"/>
        <v>0</v>
      </c>
      <c r="BE19" s="37">
        <f t="shared" si="14"/>
        <v>0</v>
      </c>
      <c r="BF19" s="54">
        <f t="shared" si="15"/>
        <v>5</v>
      </c>
    </row>
    <row r="20" spans="1:58" ht="45" x14ac:dyDescent="0.25">
      <c r="A20" s="353"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20</v>
      </c>
      <c r="H20" s="384">
        <v>5</v>
      </c>
      <c r="I20" s="384">
        <v>0</v>
      </c>
      <c r="J20" s="384">
        <v>0</v>
      </c>
      <c r="K20" s="384">
        <v>3</v>
      </c>
      <c r="L20" s="384">
        <v>0</v>
      </c>
      <c r="M20" s="384">
        <v>3</v>
      </c>
      <c r="N20" s="384">
        <v>1</v>
      </c>
      <c r="O20" s="384">
        <v>5</v>
      </c>
      <c r="P20" s="384">
        <v>3</v>
      </c>
      <c r="Q20" s="384">
        <v>0</v>
      </c>
      <c r="R20" s="384">
        <v>0</v>
      </c>
      <c r="S20" s="384">
        <v>1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4">
        <v>2</v>
      </c>
      <c r="Z20" s="384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2</v>
      </c>
      <c r="AF20" s="384">
        <v>3</v>
      </c>
      <c r="AG20" s="384">
        <v>3</v>
      </c>
      <c r="AH20" s="384">
        <v>0</v>
      </c>
      <c r="AI20" s="384">
        <v>0</v>
      </c>
      <c r="AJ20" s="384">
        <v>0</v>
      </c>
      <c r="AK20" s="384">
        <v>0</v>
      </c>
      <c r="AL20" s="384">
        <v>1</v>
      </c>
      <c r="AM20" s="384">
        <v>0</v>
      </c>
      <c r="AN20" s="384">
        <v>0</v>
      </c>
      <c r="AO20" s="384">
        <v>0</v>
      </c>
      <c r="AP20" s="384">
        <v>0</v>
      </c>
      <c r="AQ20" s="384">
        <v>4</v>
      </c>
      <c r="AR20" s="384">
        <v>0</v>
      </c>
      <c r="AS20" s="384">
        <v>0</v>
      </c>
      <c r="AT20" s="384">
        <v>0</v>
      </c>
      <c r="AV20" s="37">
        <f t="shared" si="5"/>
        <v>0</v>
      </c>
      <c r="AW20" s="37">
        <f t="shared" si="6"/>
        <v>0</v>
      </c>
      <c r="AX20" s="37">
        <f t="shared" si="7"/>
        <v>40</v>
      </c>
      <c r="AY20" s="37">
        <f t="shared" si="8"/>
        <v>1</v>
      </c>
      <c r="AZ20" s="37">
        <f t="shared" si="9"/>
        <v>0</v>
      </c>
      <c r="BA20" s="37">
        <f t="shared" si="10"/>
        <v>2</v>
      </c>
      <c r="BB20" s="37">
        <f t="shared" si="11"/>
        <v>8</v>
      </c>
      <c r="BC20" s="37">
        <f t="shared" si="12"/>
        <v>1</v>
      </c>
      <c r="BD20" s="38">
        <f t="shared" si="13"/>
        <v>0</v>
      </c>
      <c r="BE20" s="37">
        <f t="shared" si="14"/>
        <v>4</v>
      </c>
      <c r="BF20" s="54">
        <f t="shared" si="15"/>
        <v>56</v>
      </c>
    </row>
    <row r="21" spans="1:58" ht="30" x14ac:dyDescent="0.25">
      <c r="A21" s="353"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4</v>
      </c>
      <c r="AF21" s="384">
        <v>1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1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5"/>
        <v>0</v>
      </c>
      <c r="AW21" s="37">
        <f t="shared" si="6"/>
        <v>0</v>
      </c>
      <c r="AX21" s="37">
        <f t="shared" si="7"/>
        <v>0</v>
      </c>
      <c r="AY21" s="37">
        <f t="shared" si="8"/>
        <v>0</v>
      </c>
      <c r="AZ21" s="37">
        <f t="shared" si="9"/>
        <v>0</v>
      </c>
      <c r="BA21" s="37">
        <f t="shared" si="10"/>
        <v>0</v>
      </c>
      <c r="BB21" s="37">
        <f t="shared" si="11"/>
        <v>5</v>
      </c>
      <c r="BC21" s="37">
        <f t="shared" si="12"/>
        <v>0</v>
      </c>
      <c r="BD21" s="38">
        <f t="shared" si="13"/>
        <v>1</v>
      </c>
      <c r="BE21" s="37">
        <f t="shared" si="14"/>
        <v>0</v>
      </c>
      <c r="BF21" s="54">
        <f t="shared" si="15"/>
        <v>6</v>
      </c>
    </row>
    <row r="22" spans="1:58" ht="30" x14ac:dyDescent="0.25">
      <c r="A22" s="353"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5"/>
        <v>0</v>
      </c>
      <c r="AW22" s="37">
        <f t="shared" si="6"/>
        <v>0</v>
      </c>
      <c r="AX22" s="37">
        <f t="shared" si="7"/>
        <v>0</v>
      </c>
      <c r="AY22" s="37">
        <f t="shared" si="8"/>
        <v>0</v>
      </c>
      <c r="AZ22" s="37">
        <f t="shared" si="9"/>
        <v>0</v>
      </c>
      <c r="BA22" s="37">
        <f t="shared" si="10"/>
        <v>0</v>
      </c>
      <c r="BB22" s="37">
        <f t="shared" si="11"/>
        <v>0</v>
      </c>
      <c r="BC22" s="37">
        <f t="shared" si="12"/>
        <v>0</v>
      </c>
      <c r="BD22" s="38">
        <f t="shared" si="13"/>
        <v>0</v>
      </c>
      <c r="BE22" s="37">
        <f t="shared" si="14"/>
        <v>0</v>
      </c>
      <c r="BF22" s="54">
        <f t="shared" si="15"/>
        <v>0</v>
      </c>
    </row>
    <row r="23" spans="1:58" x14ac:dyDescent="0.25">
      <c r="A23" s="353"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5"/>
        <v>0</v>
      </c>
      <c r="AW23" s="37">
        <f t="shared" si="6"/>
        <v>0</v>
      </c>
      <c r="AX23" s="37">
        <f t="shared" si="7"/>
        <v>0</v>
      </c>
      <c r="AY23" s="37">
        <f t="shared" si="8"/>
        <v>0</v>
      </c>
      <c r="AZ23" s="37">
        <f t="shared" si="9"/>
        <v>0</v>
      </c>
      <c r="BA23" s="37">
        <f t="shared" si="10"/>
        <v>0</v>
      </c>
      <c r="BB23" s="37">
        <f t="shared" si="11"/>
        <v>0</v>
      </c>
      <c r="BC23" s="37">
        <f t="shared" si="12"/>
        <v>0</v>
      </c>
      <c r="BD23" s="38">
        <f t="shared" si="13"/>
        <v>0</v>
      </c>
      <c r="BE23" s="37">
        <f t="shared" si="14"/>
        <v>0</v>
      </c>
      <c r="BF23" s="54">
        <f t="shared" si="15"/>
        <v>0</v>
      </c>
    </row>
    <row r="24" spans="1:58" ht="30" x14ac:dyDescent="0.25">
      <c r="A24" s="353"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5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0</v>
      </c>
      <c r="BB24" s="37">
        <f t="shared" si="11"/>
        <v>0</v>
      </c>
      <c r="BC24" s="37">
        <f t="shared" si="12"/>
        <v>0</v>
      </c>
      <c r="BD24" s="38">
        <f t="shared" si="13"/>
        <v>0</v>
      </c>
      <c r="BE24" s="37">
        <f t="shared" si="14"/>
        <v>0</v>
      </c>
      <c r="BF24" s="54">
        <f t="shared" si="15"/>
        <v>0</v>
      </c>
    </row>
    <row r="25" spans="1:58" ht="30" x14ac:dyDescent="0.25">
      <c r="A25" s="353"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42</v>
      </c>
      <c r="H25" s="384">
        <v>4</v>
      </c>
      <c r="I25" s="384">
        <v>2</v>
      </c>
      <c r="J25" s="384">
        <v>8</v>
      </c>
      <c r="K25" s="384">
        <v>0</v>
      </c>
      <c r="L25" s="384">
        <v>0</v>
      </c>
      <c r="M25" s="384">
        <v>8</v>
      </c>
      <c r="N25" s="384">
        <v>0</v>
      </c>
      <c r="O25" s="384">
        <v>0</v>
      </c>
      <c r="P25" s="384">
        <v>9</v>
      </c>
      <c r="Q25" s="384">
        <v>3</v>
      </c>
      <c r="R25" s="384">
        <v>4</v>
      </c>
      <c r="S25" s="384">
        <v>0</v>
      </c>
      <c r="T25" s="384">
        <v>13</v>
      </c>
      <c r="U25" s="384">
        <v>7</v>
      </c>
      <c r="V25" s="384">
        <v>7</v>
      </c>
      <c r="W25" s="384">
        <v>10</v>
      </c>
      <c r="X25" s="384">
        <v>0</v>
      </c>
      <c r="Y25" s="384">
        <v>47</v>
      </c>
      <c r="Z25" s="384">
        <v>6</v>
      </c>
      <c r="AA25" s="384">
        <v>9</v>
      </c>
      <c r="AB25" s="384">
        <v>3</v>
      </c>
      <c r="AC25" s="384">
        <v>0</v>
      </c>
      <c r="AD25" s="384">
        <v>21</v>
      </c>
      <c r="AE25" s="384">
        <v>10</v>
      </c>
      <c r="AF25" s="384">
        <v>3</v>
      </c>
      <c r="AG25" s="384">
        <v>5</v>
      </c>
      <c r="AH25" s="384">
        <v>7</v>
      </c>
      <c r="AI25" s="384">
        <v>0</v>
      </c>
      <c r="AJ25" s="384">
        <v>18</v>
      </c>
      <c r="AK25" s="384">
        <v>0</v>
      </c>
      <c r="AL25" s="384">
        <v>0</v>
      </c>
      <c r="AM25" s="384">
        <v>16</v>
      </c>
      <c r="AN25" s="384">
        <v>0</v>
      </c>
      <c r="AO25" s="384">
        <v>2</v>
      </c>
      <c r="AP25" s="384">
        <v>2</v>
      </c>
      <c r="AQ25" s="384">
        <v>14</v>
      </c>
      <c r="AR25" s="384">
        <v>0</v>
      </c>
      <c r="AS25" s="384">
        <v>0</v>
      </c>
      <c r="AT25" s="384">
        <v>0</v>
      </c>
      <c r="AV25" s="37">
        <f t="shared" si="5"/>
        <v>0</v>
      </c>
      <c r="AW25" s="37">
        <f t="shared" si="6"/>
        <v>0</v>
      </c>
      <c r="AX25" s="37">
        <f t="shared" si="7"/>
        <v>73</v>
      </c>
      <c r="AY25" s="37">
        <f t="shared" si="8"/>
        <v>7</v>
      </c>
      <c r="AZ25" s="37">
        <f t="shared" si="9"/>
        <v>37</v>
      </c>
      <c r="BA25" s="37">
        <f t="shared" si="10"/>
        <v>65</v>
      </c>
      <c r="BB25" s="37">
        <f t="shared" si="11"/>
        <v>46</v>
      </c>
      <c r="BC25" s="37">
        <f t="shared" si="12"/>
        <v>18</v>
      </c>
      <c r="BD25" s="38">
        <f t="shared" si="13"/>
        <v>20</v>
      </c>
      <c r="BE25" s="37">
        <f t="shared" si="14"/>
        <v>14</v>
      </c>
      <c r="BF25" s="54">
        <f t="shared" si="15"/>
        <v>280</v>
      </c>
    </row>
    <row r="26" spans="1:58" x14ac:dyDescent="0.25">
      <c r="A26" s="353"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20</v>
      </c>
      <c r="H26" s="384">
        <v>2</v>
      </c>
      <c r="I26" s="384">
        <v>2</v>
      </c>
      <c r="J26" s="384">
        <v>1</v>
      </c>
      <c r="K26" s="384">
        <v>4</v>
      </c>
      <c r="L26" s="384">
        <v>0</v>
      </c>
      <c r="M26" s="384">
        <v>4</v>
      </c>
      <c r="N26" s="384">
        <v>0</v>
      </c>
      <c r="O26" s="384">
        <v>0</v>
      </c>
      <c r="P26" s="384">
        <v>11</v>
      </c>
      <c r="Q26" s="384">
        <v>2</v>
      </c>
      <c r="R26" s="384">
        <v>2</v>
      </c>
      <c r="S26" s="384">
        <v>0</v>
      </c>
      <c r="T26" s="384">
        <v>2</v>
      </c>
      <c r="U26" s="384">
        <v>0</v>
      </c>
      <c r="V26" s="384">
        <v>2</v>
      </c>
      <c r="W26" s="384">
        <v>0</v>
      </c>
      <c r="X26" s="384">
        <v>3</v>
      </c>
      <c r="Y26" s="384">
        <v>4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0</v>
      </c>
      <c r="AG26" s="384">
        <v>0</v>
      </c>
      <c r="AH26" s="384">
        <v>0</v>
      </c>
      <c r="AI26" s="384">
        <v>0</v>
      </c>
      <c r="AJ26" s="384">
        <v>3</v>
      </c>
      <c r="AK26" s="384">
        <v>0</v>
      </c>
      <c r="AL26" s="384">
        <v>1</v>
      </c>
      <c r="AM26" s="384">
        <v>0</v>
      </c>
      <c r="AN26" s="384">
        <v>0</v>
      </c>
      <c r="AO26" s="384">
        <v>1</v>
      </c>
      <c r="AP26" s="384">
        <v>0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5"/>
        <v>0</v>
      </c>
      <c r="AW26" s="37">
        <f t="shared" si="6"/>
        <v>0</v>
      </c>
      <c r="AX26" s="37">
        <f t="shared" si="7"/>
        <v>44</v>
      </c>
      <c r="AY26" s="37">
        <f t="shared" si="8"/>
        <v>4</v>
      </c>
      <c r="AZ26" s="37">
        <f t="shared" si="9"/>
        <v>4</v>
      </c>
      <c r="BA26" s="37">
        <f t="shared" si="10"/>
        <v>7</v>
      </c>
      <c r="BB26" s="37">
        <f t="shared" si="11"/>
        <v>0</v>
      </c>
      <c r="BC26" s="37">
        <f t="shared" si="12"/>
        <v>4</v>
      </c>
      <c r="BD26" s="38">
        <f t="shared" si="13"/>
        <v>1</v>
      </c>
      <c r="BE26" s="37">
        <f t="shared" si="14"/>
        <v>0</v>
      </c>
      <c r="BF26" s="54">
        <f t="shared" si="15"/>
        <v>64</v>
      </c>
    </row>
    <row r="27" spans="1:58" ht="30" x14ac:dyDescent="0.25">
      <c r="A27" s="353"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5"/>
        <v>0</v>
      </c>
      <c r="AW27" s="37">
        <f t="shared" si="6"/>
        <v>0</v>
      </c>
      <c r="AX27" s="37">
        <f t="shared" si="7"/>
        <v>0</v>
      </c>
      <c r="AY27" s="37">
        <f t="shared" si="8"/>
        <v>0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7">
        <f t="shared" si="12"/>
        <v>0</v>
      </c>
      <c r="BD27" s="38">
        <f t="shared" si="13"/>
        <v>0</v>
      </c>
      <c r="BE27" s="37">
        <f t="shared" si="14"/>
        <v>0</v>
      </c>
      <c r="BF27" s="54">
        <f t="shared" si="15"/>
        <v>0</v>
      </c>
    </row>
    <row r="28" spans="1:58" ht="45" x14ac:dyDescent="0.25">
      <c r="A28" s="353"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5"/>
        <v>0</v>
      </c>
      <c r="AW28" s="37">
        <f t="shared" si="6"/>
        <v>0</v>
      </c>
      <c r="AX28" s="37">
        <f t="shared" si="7"/>
        <v>0</v>
      </c>
      <c r="AY28" s="37">
        <f t="shared" si="8"/>
        <v>0</v>
      </c>
      <c r="AZ28" s="37">
        <f t="shared" si="9"/>
        <v>0</v>
      </c>
      <c r="BA28" s="37">
        <f t="shared" si="10"/>
        <v>0</v>
      </c>
      <c r="BB28" s="37">
        <f t="shared" si="11"/>
        <v>0</v>
      </c>
      <c r="BC28" s="37">
        <f t="shared" si="12"/>
        <v>0</v>
      </c>
      <c r="BD28" s="38">
        <f t="shared" si="13"/>
        <v>0</v>
      </c>
      <c r="BE28" s="37">
        <f t="shared" si="14"/>
        <v>0</v>
      </c>
      <c r="BF28" s="54">
        <f t="shared" si="15"/>
        <v>0</v>
      </c>
    </row>
    <row r="29" spans="1:58" ht="30" x14ac:dyDescent="0.25">
      <c r="A29" s="353"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5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0</v>
      </c>
      <c r="BA29" s="37">
        <f t="shared" si="10"/>
        <v>0</v>
      </c>
      <c r="BB29" s="37">
        <f t="shared" si="11"/>
        <v>0</v>
      </c>
      <c r="BC29" s="37">
        <f t="shared" si="12"/>
        <v>0</v>
      </c>
      <c r="BD29" s="38">
        <f t="shared" si="13"/>
        <v>0</v>
      </c>
      <c r="BE29" s="37">
        <f t="shared" si="14"/>
        <v>0</v>
      </c>
      <c r="BF29" s="54">
        <f t="shared" ref="BF29:BF51" si="26">SUM(AV29:BE29)</f>
        <v>0</v>
      </c>
    </row>
    <row r="30" spans="1:58" ht="45" x14ac:dyDescent="0.25">
      <c r="A30" s="353"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5"/>
        <v>0</v>
      </c>
      <c r="AW30" s="37">
        <f t="shared" si="6"/>
        <v>0</v>
      </c>
      <c r="AX30" s="37">
        <f t="shared" si="7"/>
        <v>0</v>
      </c>
      <c r="AY30" s="37">
        <f t="shared" si="8"/>
        <v>0</v>
      </c>
      <c r="AZ30" s="37">
        <f t="shared" si="9"/>
        <v>0</v>
      </c>
      <c r="BA30" s="37">
        <f t="shared" si="10"/>
        <v>0</v>
      </c>
      <c r="BB30" s="37">
        <f t="shared" si="11"/>
        <v>0</v>
      </c>
      <c r="BC30" s="37">
        <f t="shared" si="12"/>
        <v>0</v>
      </c>
      <c r="BD30" s="38">
        <f t="shared" si="13"/>
        <v>0</v>
      </c>
      <c r="BE30" s="37">
        <f t="shared" si="14"/>
        <v>0</v>
      </c>
      <c r="BF30" s="54">
        <f t="shared" si="26"/>
        <v>0</v>
      </c>
    </row>
    <row r="31" spans="1:58" ht="30" x14ac:dyDescent="0.25">
      <c r="A31" s="353"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60</v>
      </c>
      <c r="H31" s="384">
        <v>24</v>
      </c>
      <c r="I31" s="384">
        <v>0</v>
      </c>
      <c r="J31" s="384">
        <v>0</v>
      </c>
      <c r="K31" s="384">
        <v>0</v>
      </c>
      <c r="L31" s="384">
        <v>13</v>
      </c>
      <c r="M31" s="384">
        <v>14</v>
      </c>
      <c r="N31" s="384">
        <v>7</v>
      </c>
      <c r="O31" s="384">
        <v>0</v>
      </c>
      <c r="P31" s="384">
        <v>0</v>
      </c>
      <c r="Q31" s="384">
        <v>10</v>
      </c>
      <c r="R31" s="384">
        <v>9</v>
      </c>
      <c r="S31" s="384">
        <v>18</v>
      </c>
      <c r="T31" s="384">
        <v>0</v>
      </c>
      <c r="U31" s="384">
        <v>0</v>
      </c>
      <c r="V31" s="384">
        <v>0</v>
      </c>
      <c r="W31" s="384">
        <v>0</v>
      </c>
      <c r="X31" s="384">
        <v>0</v>
      </c>
      <c r="Y31" s="384">
        <v>39</v>
      </c>
      <c r="Z31" s="384">
        <v>0</v>
      </c>
      <c r="AA31" s="384">
        <v>0</v>
      </c>
      <c r="AB31" s="384">
        <v>0</v>
      </c>
      <c r="AC31" s="384">
        <v>0</v>
      </c>
      <c r="AD31" s="384">
        <v>31</v>
      </c>
      <c r="AE31" s="384">
        <v>0</v>
      </c>
      <c r="AF31" s="384">
        <v>40</v>
      </c>
      <c r="AG31" s="384">
        <v>10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25</v>
      </c>
      <c r="AN31" s="384">
        <v>0</v>
      </c>
      <c r="AO31" s="384">
        <v>0</v>
      </c>
      <c r="AP31" s="384">
        <v>0</v>
      </c>
      <c r="AQ31" s="384">
        <v>0</v>
      </c>
      <c r="AR31" s="384">
        <v>6</v>
      </c>
      <c r="AS31" s="384">
        <v>0</v>
      </c>
      <c r="AT31" s="384">
        <v>0</v>
      </c>
      <c r="AV31" s="37">
        <f t="shared" si="5"/>
        <v>0</v>
      </c>
      <c r="AW31" s="37">
        <f t="shared" si="6"/>
        <v>0</v>
      </c>
      <c r="AX31" s="37">
        <f t="shared" si="7"/>
        <v>118</v>
      </c>
      <c r="AY31" s="37">
        <f t="shared" si="8"/>
        <v>37</v>
      </c>
      <c r="AZ31" s="37">
        <f t="shared" si="9"/>
        <v>0</v>
      </c>
      <c r="BA31" s="37">
        <f t="shared" si="10"/>
        <v>39</v>
      </c>
      <c r="BB31" s="37">
        <f t="shared" si="11"/>
        <v>81</v>
      </c>
      <c r="BC31" s="37">
        <f t="shared" si="12"/>
        <v>0</v>
      </c>
      <c r="BD31" s="38">
        <f t="shared" si="13"/>
        <v>25</v>
      </c>
      <c r="BE31" s="37">
        <f t="shared" si="14"/>
        <v>6</v>
      </c>
      <c r="BF31" s="54">
        <f t="shared" si="26"/>
        <v>306</v>
      </c>
    </row>
    <row r="32" spans="1:58" ht="30" x14ac:dyDescent="0.25">
      <c r="A32" s="353"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0</v>
      </c>
      <c r="R32" s="384">
        <v>0</v>
      </c>
      <c r="S32" s="384">
        <v>0</v>
      </c>
      <c r="T32" s="384">
        <v>0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10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27">SUM(D32)</f>
        <v>0</v>
      </c>
      <c r="AW32" s="37">
        <f t="shared" ref="AW32:AW51" si="28">+E32</f>
        <v>0</v>
      </c>
      <c r="AX32" s="37">
        <f t="shared" ref="AX32:AX51" si="29">+SUM(G32:P32)</f>
        <v>0</v>
      </c>
      <c r="AY32" s="37">
        <f t="shared" ref="AY32:AY51" si="30">+SUM(Q32:S32)</f>
        <v>0</v>
      </c>
      <c r="AZ32" s="37">
        <f t="shared" ref="AZ32:AZ51" si="31">+SUM(T32:W32)</f>
        <v>0</v>
      </c>
      <c r="BA32" s="37">
        <f t="shared" ref="BA32:BA51" si="32">+SUM(X32:AC32)</f>
        <v>0</v>
      </c>
      <c r="BB32" s="37">
        <f t="shared" ref="BB32:BB51" si="33">+SUM(AD32:AH32)</f>
        <v>0</v>
      </c>
      <c r="BC32" s="37">
        <f t="shared" ref="BC32:BC51" si="34">+SUM(AJ32:AL32)</f>
        <v>10</v>
      </c>
      <c r="BD32" s="38">
        <f t="shared" ref="BD32:BD51" si="35">+SUM(AM32:AP32)</f>
        <v>0</v>
      </c>
      <c r="BE32" s="37">
        <f t="shared" si="14"/>
        <v>0</v>
      </c>
      <c r="BF32" s="54">
        <f t="shared" si="26"/>
        <v>10</v>
      </c>
    </row>
    <row r="33" spans="1:58" ht="30" x14ac:dyDescent="0.25">
      <c r="A33" s="353"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27"/>
        <v>0</v>
      </c>
      <c r="AW33" s="37">
        <f t="shared" si="28"/>
        <v>0</v>
      </c>
      <c r="AX33" s="37">
        <f t="shared" si="29"/>
        <v>0</v>
      </c>
      <c r="AY33" s="37">
        <f t="shared" si="30"/>
        <v>0</v>
      </c>
      <c r="AZ33" s="37">
        <f t="shared" si="31"/>
        <v>0</v>
      </c>
      <c r="BA33" s="37">
        <f t="shared" si="32"/>
        <v>0</v>
      </c>
      <c r="BB33" s="37">
        <f t="shared" si="33"/>
        <v>0</v>
      </c>
      <c r="BC33" s="37">
        <f t="shared" si="34"/>
        <v>0</v>
      </c>
      <c r="BD33" s="38">
        <f t="shared" si="35"/>
        <v>0</v>
      </c>
      <c r="BE33" s="37">
        <f t="shared" si="14"/>
        <v>0</v>
      </c>
      <c r="BF33" s="54">
        <f t="shared" si="26"/>
        <v>0</v>
      </c>
    </row>
    <row r="34" spans="1:58" ht="30" x14ac:dyDescent="0.25">
      <c r="A34" s="353"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27"/>
        <v>0</v>
      </c>
      <c r="AW34" s="37">
        <f t="shared" si="28"/>
        <v>0</v>
      </c>
      <c r="AX34" s="37">
        <f t="shared" si="29"/>
        <v>0</v>
      </c>
      <c r="AY34" s="37">
        <f t="shared" si="30"/>
        <v>0</v>
      </c>
      <c r="AZ34" s="37">
        <f t="shared" si="31"/>
        <v>0</v>
      </c>
      <c r="BA34" s="37">
        <f t="shared" si="32"/>
        <v>0</v>
      </c>
      <c r="BB34" s="37">
        <f t="shared" si="33"/>
        <v>0</v>
      </c>
      <c r="BC34" s="37">
        <f t="shared" si="34"/>
        <v>0</v>
      </c>
      <c r="BD34" s="38">
        <f t="shared" si="35"/>
        <v>0</v>
      </c>
      <c r="BE34" s="37">
        <f t="shared" si="14"/>
        <v>0</v>
      </c>
      <c r="BF34" s="54">
        <f t="shared" si="26"/>
        <v>0</v>
      </c>
    </row>
    <row r="35" spans="1:58" ht="30" x14ac:dyDescent="0.25">
      <c r="A35" s="353"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27"/>
        <v>0</v>
      </c>
      <c r="AW35" s="37">
        <f t="shared" si="28"/>
        <v>0</v>
      </c>
      <c r="AX35" s="37">
        <f t="shared" si="29"/>
        <v>0</v>
      </c>
      <c r="AY35" s="37">
        <f t="shared" si="30"/>
        <v>0</v>
      </c>
      <c r="AZ35" s="37">
        <f t="shared" si="31"/>
        <v>0</v>
      </c>
      <c r="BA35" s="37">
        <f t="shared" si="32"/>
        <v>0</v>
      </c>
      <c r="BB35" s="37">
        <f t="shared" si="33"/>
        <v>0</v>
      </c>
      <c r="BC35" s="37">
        <f t="shared" si="34"/>
        <v>0</v>
      </c>
      <c r="BD35" s="38">
        <f t="shared" si="35"/>
        <v>0</v>
      </c>
      <c r="BE35" s="37">
        <f t="shared" si="14"/>
        <v>0</v>
      </c>
      <c r="BF35" s="54">
        <f t="shared" si="26"/>
        <v>0</v>
      </c>
    </row>
    <row r="36" spans="1:58" ht="30" x14ac:dyDescent="0.25">
      <c r="A36" s="353"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454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24</v>
      </c>
      <c r="N36" s="384">
        <v>3</v>
      </c>
      <c r="O36" s="384">
        <v>0</v>
      </c>
      <c r="P36" s="384">
        <v>0</v>
      </c>
      <c r="Q36" s="384">
        <v>40</v>
      </c>
      <c r="R36" s="384">
        <v>9</v>
      </c>
      <c r="S36" s="384">
        <v>30</v>
      </c>
      <c r="T36" s="384">
        <v>0</v>
      </c>
      <c r="U36" s="384">
        <v>0</v>
      </c>
      <c r="V36" s="384">
        <v>0</v>
      </c>
      <c r="W36" s="384">
        <v>0</v>
      </c>
      <c r="X36" s="384">
        <v>0</v>
      </c>
      <c r="Y36" s="384">
        <v>39</v>
      </c>
      <c r="Z36" s="384">
        <v>0</v>
      </c>
      <c r="AA36" s="384">
        <v>0</v>
      </c>
      <c r="AB36" s="384">
        <v>0</v>
      </c>
      <c r="AC36" s="384">
        <v>0</v>
      </c>
      <c r="AD36" s="384">
        <v>64</v>
      </c>
      <c r="AE36" s="384">
        <v>0</v>
      </c>
      <c r="AF36" s="384">
        <v>46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>
        <v>84</v>
      </c>
      <c r="AN36" s="384">
        <v>10</v>
      </c>
      <c r="AO36" s="384">
        <v>0</v>
      </c>
      <c r="AP36" s="384">
        <v>0</v>
      </c>
      <c r="AQ36" s="384">
        <v>189</v>
      </c>
      <c r="AR36" s="384">
        <v>0</v>
      </c>
      <c r="AS36" s="384">
        <v>0</v>
      </c>
      <c r="AT36" s="384">
        <v>0</v>
      </c>
      <c r="AV36" s="37">
        <f t="shared" si="27"/>
        <v>0</v>
      </c>
      <c r="AW36" s="37">
        <f t="shared" si="28"/>
        <v>0</v>
      </c>
      <c r="AX36" s="37">
        <f t="shared" si="29"/>
        <v>481</v>
      </c>
      <c r="AY36" s="37">
        <f t="shared" si="30"/>
        <v>79</v>
      </c>
      <c r="AZ36" s="37">
        <f t="shared" si="31"/>
        <v>0</v>
      </c>
      <c r="BA36" s="37">
        <f t="shared" si="32"/>
        <v>39</v>
      </c>
      <c r="BB36" s="37">
        <f t="shared" si="33"/>
        <v>110</v>
      </c>
      <c r="BC36" s="37">
        <f t="shared" si="34"/>
        <v>0</v>
      </c>
      <c r="BD36" s="38">
        <f t="shared" si="35"/>
        <v>94</v>
      </c>
      <c r="BE36" s="37">
        <f t="shared" si="14"/>
        <v>189</v>
      </c>
      <c r="BF36" s="54">
        <f t="shared" si="26"/>
        <v>992</v>
      </c>
    </row>
    <row r="37" spans="1:58" ht="30" x14ac:dyDescent="0.25">
      <c r="A37" s="353"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136</v>
      </c>
      <c r="H37" s="384">
        <v>0</v>
      </c>
      <c r="I37" s="384">
        <v>0</v>
      </c>
      <c r="J37" s="384">
        <v>0</v>
      </c>
      <c r="K37" s="384">
        <v>0</v>
      </c>
      <c r="L37" s="384">
        <v>0</v>
      </c>
      <c r="M37" s="384">
        <v>0</v>
      </c>
      <c r="N37" s="384">
        <v>0</v>
      </c>
      <c r="O37" s="384">
        <v>0</v>
      </c>
      <c r="P37" s="384">
        <v>0</v>
      </c>
      <c r="Q37" s="384">
        <v>18</v>
      </c>
      <c r="R37" s="384">
        <v>9</v>
      </c>
      <c r="S37" s="384">
        <v>0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0</v>
      </c>
      <c r="AN37" s="384">
        <v>10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27"/>
        <v>0</v>
      </c>
      <c r="AW37" s="37">
        <f t="shared" si="28"/>
        <v>0</v>
      </c>
      <c r="AX37" s="37">
        <f t="shared" si="29"/>
        <v>136</v>
      </c>
      <c r="AY37" s="37">
        <f t="shared" si="30"/>
        <v>27</v>
      </c>
      <c r="AZ37" s="37">
        <f t="shared" si="31"/>
        <v>0</v>
      </c>
      <c r="BA37" s="37">
        <f t="shared" si="32"/>
        <v>0</v>
      </c>
      <c r="BB37" s="37">
        <f t="shared" si="33"/>
        <v>0</v>
      </c>
      <c r="BC37" s="37">
        <f t="shared" si="34"/>
        <v>0</v>
      </c>
      <c r="BD37" s="38">
        <f t="shared" si="35"/>
        <v>10</v>
      </c>
      <c r="BE37" s="37">
        <f t="shared" si="14"/>
        <v>0</v>
      </c>
      <c r="BF37" s="54">
        <f t="shared" si="26"/>
        <v>173</v>
      </c>
    </row>
    <row r="38" spans="1:58" ht="30" x14ac:dyDescent="0.25">
      <c r="A38" s="353"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2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27"/>
        <v>0</v>
      </c>
      <c r="AW38" s="37">
        <f t="shared" si="28"/>
        <v>0</v>
      </c>
      <c r="AX38" s="37">
        <f t="shared" si="29"/>
        <v>2</v>
      </c>
      <c r="AY38" s="37">
        <f t="shared" si="30"/>
        <v>0</v>
      </c>
      <c r="AZ38" s="37">
        <f t="shared" si="31"/>
        <v>0</v>
      </c>
      <c r="BA38" s="37">
        <f t="shared" si="32"/>
        <v>0</v>
      </c>
      <c r="BB38" s="37">
        <f t="shared" si="33"/>
        <v>0</v>
      </c>
      <c r="BC38" s="37">
        <f t="shared" si="34"/>
        <v>0</v>
      </c>
      <c r="BD38" s="38">
        <f t="shared" si="35"/>
        <v>0</v>
      </c>
      <c r="BE38" s="37">
        <f t="shared" si="14"/>
        <v>0</v>
      </c>
      <c r="BF38" s="54">
        <f t="shared" si="26"/>
        <v>2</v>
      </c>
    </row>
    <row r="39" spans="1:58" ht="30" x14ac:dyDescent="0.25">
      <c r="A39" s="353"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27"/>
        <v>0</v>
      </c>
      <c r="AW39" s="37">
        <f t="shared" si="28"/>
        <v>0</v>
      </c>
      <c r="AX39" s="37">
        <f t="shared" si="29"/>
        <v>0</v>
      </c>
      <c r="AY39" s="37">
        <f t="shared" si="30"/>
        <v>0</v>
      </c>
      <c r="AZ39" s="37">
        <f t="shared" si="31"/>
        <v>0</v>
      </c>
      <c r="BA39" s="37">
        <f t="shared" si="32"/>
        <v>0</v>
      </c>
      <c r="BB39" s="37">
        <f t="shared" si="33"/>
        <v>0</v>
      </c>
      <c r="BC39" s="37">
        <f t="shared" si="34"/>
        <v>0</v>
      </c>
      <c r="BD39" s="38">
        <f t="shared" si="35"/>
        <v>0</v>
      </c>
      <c r="BE39" s="37">
        <f t="shared" si="14"/>
        <v>0</v>
      </c>
      <c r="BF39" s="54">
        <f t="shared" si="26"/>
        <v>0</v>
      </c>
    </row>
    <row r="40" spans="1:58" ht="30" x14ac:dyDescent="0.25">
      <c r="A40" s="353"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27"/>
        <v>0</v>
      </c>
      <c r="AW40" s="37">
        <f t="shared" si="28"/>
        <v>0</v>
      </c>
      <c r="AX40" s="37">
        <f t="shared" si="29"/>
        <v>0</v>
      </c>
      <c r="AY40" s="37">
        <f t="shared" si="30"/>
        <v>0</v>
      </c>
      <c r="AZ40" s="37">
        <f t="shared" si="31"/>
        <v>0</v>
      </c>
      <c r="BA40" s="37">
        <f t="shared" si="32"/>
        <v>0</v>
      </c>
      <c r="BB40" s="37">
        <f t="shared" si="33"/>
        <v>0</v>
      </c>
      <c r="BC40" s="37">
        <f t="shared" si="34"/>
        <v>0</v>
      </c>
      <c r="BD40" s="38">
        <f t="shared" si="35"/>
        <v>0</v>
      </c>
      <c r="BE40" s="37">
        <f t="shared" si="14"/>
        <v>0</v>
      </c>
      <c r="BF40" s="54">
        <f t="shared" si="26"/>
        <v>0</v>
      </c>
    </row>
    <row r="41" spans="1:58" ht="30" x14ac:dyDescent="0.25">
      <c r="A41" s="353"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22</v>
      </c>
      <c r="H41" s="384">
        <v>0</v>
      </c>
      <c r="I41" s="384">
        <v>0</v>
      </c>
      <c r="J41" s="384">
        <v>17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20</v>
      </c>
      <c r="R41" s="384">
        <v>0</v>
      </c>
      <c r="S41" s="384">
        <v>0</v>
      </c>
      <c r="T41" s="384">
        <v>16</v>
      </c>
      <c r="U41" s="384">
        <v>0</v>
      </c>
      <c r="V41" s="384">
        <v>0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3</v>
      </c>
      <c r="AN41" s="384">
        <v>15</v>
      </c>
      <c r="AO41" s="384">
        <v>0</v>
      </c>
      <c r="AP41" s="384">
        <v>24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27"/>
        <v>0</v>
      </c>
      <c r="AW41" s="37">
        <f t="shared" si="28"/>
        <v>0</v>
      </c>
      <c r="AX41" s="37">
        <f t="shared" si="29"/>
        <v>39</v>
      </c>
      <c r="AY41" s="37">
        <f t="shared" si="30"/>
        <v>20</v>
      </c>
      <c r="AZ41" s="37">
        <f t="shared" si="31"/>
        <v>16</v>
      </c>
      <c r="BA41" s="37">
        <f t="shared" si="32"/>
        <v>0</v>
      </c>
      <c r="BB41" s="37">
        <f t="shared" si="33"/>
        <v>0</v>
      </c>
      <c r="BC41" s="37">
        <f t="shared" si="34"/>
        <v>0</v>
      </c>
      <c r="BD41" s="38">
        <f t="shared" si="35"/>
        <v>42</v>
      </c>
      <c r="BE41" s="37">
        <f t="shared" si="14"/>
        <v>0</v>
      </c>
      <c r="BF41" s="54">
        <f t="shared" si="26"/>
        <v>117</v>
      </c>
    </row>
    <row r="42" spans="1:58" ht="30" x14ac:dyDescent="0.25">
      <c r="A42" s="353"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27"/>
        <v>0</v>
      </c>
      <c r="AW42" s="37">
        <f t="shared" si="28"/>
        <v>0</v>
      </c>
      <c r="AX42" s="37">
        <f t="shared" si="29"/>
        <v>0</v>
      </c>
      <c r="AY42" s="37">
        <f t="shared" si="30"/>
        <v>0</v>
      </c>
      <c r="AZ42" s="37">
        <f t="shared" si="31"/>
        <v>0</v>
      </c>
      <c r="BA42" s="37">
        <f t="shared" si="32"/>
        <v>0</v>
      </c>
      <c r="BB42" s="37">
        <f t="shared" si="33"/>
        <v>0</v>
      </c>
      <c r="BC42" s="37">
        <f t="shared" si="34"/>
        <v>0</v>
      </c>
      <c r="BD42" s="38">
        <f t="shared" si="35"/>
        <v>0</v>
      </c>
      <c r="BE42" s="37">
        <f t="shared" si="14"/>
        <v>0</v>
      </c>
      <c r="BF42" s="54">
        <f t="shared" si="26"/>
        <v>0</v>
      </c>
    </row>
    <row r="43" spans="1:58" ht="30" x14ac:dyDescent="0.25">
      <c r="A43" s="353"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27"/>
        <v>0</v>
      </c>
      <c r="AW43" s="37">
        <f t="shared" si="28"/>
        <v>0</v>
      </c>
      <c r="AX43" s="37">
        <f t="shared" si="29"/>
        <v>0</v>
      </c>
      <c r="AY43" s="37">
        <f t="shared" si="30"/>
        <v>0</v>
      </c>
      <c r="AZ43" s="37">
        <f t="shared" si="31"/>
        <v>0</v>
      </c>
      <c r="BA43" s="37">
        <f t="shared" si="32"/>
        <v>0</v>
      </c>
      <c r="BB43" s="37">
        <f t="shared" si="33"/>
        <v>0</v>
      </c>
      <c r="BC43" s="37">
        <f t="shared" si="34"/>
        <v>0</v>
      </c>
      <c r="BD43" s="38">
        <f t="shared" si="35"/>
        <v>0</v>
      </c>
      <c r="BE43" s="37">
        <f t="shared" si="14"/>
        <v>0</v>
      </c>
      <c r="BF43" s="54">
        <f t="shared" si="26"/>
        <v>0</v>
      </c>
    </row>
    <row r="44" spans="1:58" ht="30" x14ac:dyDescent="0.25">
      <c r="A44" s="353"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27"/>
        <v>0</v>
      </c>
      <c r="AW44" s="37">
        <f t="shared" si="28"/>
        <v>0</v>
      </c>
      <c r="AX44" s="37">
        <f t="shared" si="29"/>
        <v>0</v>
      </c>
      <c r="AY44" s="37">
        <f t="shared" si="30"/>
        <v>0</v>
      </c>
      <c r="AZ44" s="37">
        <f t="shared" si="31"/>
        <v>0</v>
      </c>
      <c r="BA44" s="37">
        <f t="shared" si="32"/>
        <v>0</v>
      </c>
      <c r="BB44" s="37">
        <f t="shared" si="33"/>
        <v>0</v>
      </c>
      <c r="BC44" s="37">
        <f t="shared" si="34"/>
        <v>0</v>
      </c>
      <c r="BD44" s="38">
        <f t="shared" si="35"/>
        <v>0</v>
      </c>
      <c r="BE44" s="37">
        <f t="shared" si="14"/>
        <v>0</v>
      </c>
      <c r="BF44" s="54">
        <f t="shared" si="26"/>
        <v>0</v>
      </c>
    </row>
    <row r="45" spans="1:58" ht="30" x14ac:dyDescent="0.25">
      <c r="A45" s="353"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4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27"/>
        <v>0</v>
      </c>
      <c r="AW45" s="37">
        <f t="shared" si="28"/>
        <v>0</v>
      </c>
      <c r="AX45" s="37">
        <f t="shared" si="29"/>
        <v>0</v>
      </c>
      <c r="AY45" s="37">
        <f t="shared" si="30"/>
        <v>0</v>
      </c>
      <c r="AZ45" s="37">
        <f t="shared" si="31"/>
        <v>0</v>
      </c>
      <c r="BA45" s="37">
        <f t="shared" si="32"/>
        <v>0</v>
      </c>
      <c r="BB45" s="37">
        <f t="shared" si="33"/>
        <v>0</v>
      </c>
      <c r="BC45" s="37">
        <f t="shared" si="34"/>
        <v>4</v>
      </c>
      <c r="BD45" s="38">
        <f t="shared" si="35"/>
        <v>0</v>
      </c>
      <c r="BE45" s="37">
        <f t="shared" si="14"/>
        <v>0</v>
      </c>
      <c r="BF45" s="54">
        <f t="shared" si="26"/>
        <v>4</v>
      </c>
    </row>
    <row r="46" spans="1:58" ht="30" x14ac:dyDescent="0.25">
      <c r="A46" s="353"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27"/>
        <v>0</v>
      </c>
      <c r="AW46" s="37">
        <f t="shared" si="28"/>
        <v>0</v>
      </c>
      <c r="AX46" s="37">
        <f t="shared" si="29"/>
        <v>0</v>
      </c>
      <c r="AY46" s="37">
        <f t="shared" si="30"/>
        <v>0</v>
      </c>
      <c r="AZ46" s="37">
        <f t="shared" si="31"/>
        <v>0</v>
      </c>
      <c r="BA46" s="37">
        <f t="shared" si="32"/>
        <v>0</v>
      </c>
      <c r="BB46" s="37">
        <f t="shared" si="33"/>
        <v>0</v>
      </c>
      <c r="BC46" s="37">
        <f t="shared" si="34"/>
        <v>0</v>
      </c>
      <c r="BD46" s="38">
        <f t="shared" si="35"/>
        <v>0</v>
      </c>
      <c r="BE46" s="37">
        <f t="shared" si="14"/>
        <v>0</v>
      </c>
      <c r="BF46" s="54">
        <f t="shared" si="26"/>
        <v>0</v>
      </c>
    </row>
    <row r="47" spans="1:58" ht="30" x14ac:dyDescent="0.25">
      <c r="A47" s="353"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19</v>
      </c>
      <c r="K47" s="384">
        <v>0</v>
      </c>
      <c r="L47" s="384">
        <v>0</v>
      </c>
      <c r="M47" s="384">
        <v>4</v>
      </c>
      <c r="N47" s="384">
        <v>10</v>
      </c>
      <c r="O47" s="384">
        <v>0</v>
      </c>
      <c r="P47" s="384">
        <v>0</v>
      </c>
      <c r="Q47" s="384">
        <v>0</v>
      </c>
      <c r="R47" s="384">
        <v>0</v>
      </c>
      <c r="S47" s="384">
        <v>0</v>
      </c>
      <c r="T47" s="384">
        <v>0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2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109</v>
      </c>
      <c r="AK47" s="384">
        <v>19</v>
      </c>
      <c r="AL47" s="384">
        <v>0</v>
      </c>
      <c r="AM47" s="384">
        <v>0</v>
      </c>
      <c r="AN47" s="384">
        <v>15</v>
      </c>
      <c r="AO47" s="384">
        <v>0</v>
      </c>
      <c r="AP47" s="384">
        <v>17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27"/>
        <v>0</v>
      </c>
      <c r="AW47" s="37">
        <f t="shared" si="28"/>
        <v>0</v>
      </c>
      <c r="AX47" s="37">
        <f t="shared" si="29"/>
        <v>33</v>
      </c>
      <c r="AY47" s="37">
        <f t="shared" si="30"/>
        <v>0</v>
      </c>
      <c r="AZ47" s="37">
        <f t="shared" si="31"/>
        <v>0</v>
      </c>
      <c r="BA47" s="37">
        <f t="shared" si="32"/>
        <v>0</v>
      </c>
      <c r="BB47" s="37">
        <f t="shared" si="33"/>
        <v>2</v>
      </c>
      <c r="BC47" s="37">
        <f t="shared" si="34"/>
        <v>128</v>
      </c>
      <c r="BD47" s="38">
        <f t="shared" si="35"/>
        <v>32</v>
      </c>
      <c r="BE47" s="37">
        <f t="shared" si="14"/>
        <v>0</v>
      </c>
      <c r="BF47" s="54">
        <f t="shared" si="26"/>
        <v>195</v>
      </c>
    </row>
    <row r="48" spans="1:58" ht="30" x14ac:dyDescent="0.25">
      <c r="A48" s="353"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27"/>
        <v>0</v>
      </c>
      <c r="AW48" s="37">
        <f t="shared" si="28"/>
        <v>0</v>
      </c>
      <c r="AX48" s="37">
        <f t="shared" si="29"/>
        <v>0</v>
      </c>
      <c r="AY48" s="37">
        <f t="shared" si="30"/>
        <v>0</v>
      </c>
      <c r="AZ48" s="37">
        <f t="shared" si="31"/>
        <v>0</v>
      </c>
      <c r="BA48" s="37">
        <f t="shared" si="32"/>
        <v>0</v>
      </c>
      <c r="BB48" s="37">
        <f t="shared" si="33"/>
        <v>0</v>
      </c>
      <c r="BC48" s="37">
        <f t="shared" si="34"/>
        <v>0</v>
      </c>
      <c r="BD48" s="38">
        <f t="shared" si="35"/>
        <v>0</v>
      </c>
      <c r="BE48" s="37">
        <f t="shared" si="14"/>
        <v>0</v>
      </c>
      <c r="BF48" s="54">
        <f t="shared" si="26"/>
        <v>0</v>
      </c>
    </row>
    <row r="49" spans="1:58" x14ac:dyDescent="0.25">
      <c r="A49" s="353"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27"/>
        <v>0</v>
      </c>
      <c r="AW49" s="37">
        <f t="shared" si="28"/>
        <v>0</v>
      </c>
      <c r="AX49" s="37">
        <f t="shared" si="29"/>
        <v>0</v>
      </c>
      <c r="AY49" s="37">
        <f t="shared" si="30"/>
        <v>0</v>
      </c>
      <c r="AZ49" s="37">
        <f t="shared" si="31"/>
        <v>0</v>
      </c>
      <c r="BA49" s="37">
        <f t="shared" si="32"/>
        <v>0</v>
      </c>
      <c r="BB49" s="37">
        <f t="shared" si="33"/>
        <v>0</v>
      </c>
      <c r="BC49" s="37">
        <f t="shared" si="34"/>
        <v>0</v>
      </c>
      <c r="BD49" s="38">
        <f t="shared" si="35"/>
        <v>0</v>
      </c>
      <c r="BE49" s="37">
        <f t="shared" si="14"/>
        <v>0</v>
      </c>
      <c r="BF49" s="54">
        <f t="shared" si="26"/>
        <v>0</v>
      </c>
    </row>
    <row r="50" spans="1:58" x14ac:dyDescent="0.25">
      <c r="A50" s="353"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27"/>
        <v>0</v>
      </c>
      <c r="AW50" s="37">
        <f t="shared" si="28"/>
        <v>0</v>
      </c>
      <c r="AX50" s="37">
        <f t="shared" si="29"/>
        <v>0</v>
      </c>
      <c r="AY50" s="37">
        <f t="shared" si="30"/>
        <v>0</v>
      </c>
      <c r="AZ50" s="37">
        <f t="shared" si="31"/>
        <v>0</v>
      </c>
      <c r="BA50" s="37">
        <f t="shared" si="32"/>
        <v>0</v>
      </c>
      <c r="BB50" s="37">
        <f t="shared" si="33"/>
        <v>0</v>
      </c>
      <c r="BC50" s="37">
        <f t="shared" si="34"/>
        <v>0</v>
      </c>
      <c r="BD50" s="38">
        <f t="shared" si="35"/>
        <v>0</v>
      </c>
      <c r="BE50" s="37">
        <f t="shared" si="14"/>
        <v>0</v>
      </c>
      <c r="BF50" s="54">
        <f t="shared" si="26"/>
        <v>0</v>
      </c>
    </row>
    <row r="51" spans="1:58" ht="30" x14ac:dyDescent="0.25">
      <c r="A51" s="353"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27"/>
        <v>0</v>
      </c>
      <c r="AW51" s="37">
        <f t="shared" si="28"/>
        <v>0</v>
      </c>
      <c r="AX51" s="37">
        <f t="shared" si="29"/>
        <v>0</v>
      </c>
      <c r="AY51" s="37">
        <f t="shared" si="30"/>
        <v>0</v>
      </c>
      <c r="AZ51" s="37">
        <f t="shared" si="31"/>
        <v>0</v>
      </c>
      <c r="BA51" s="37">
        <f t="shared" si="32"/>
        <v>0</v>
      </c>
      <c r="BB51" s="37">
        <f t="shared" si="33"/>
        <v>0</v>
      </c>
      <c r="BC51" s="37">
        <f t="shared" si="34"/>
        <v>0</v>
      </c>
      <c r="BD51" s="38">
        <f t="shared" si="35"/>
        <v>0</v>
      </c>
      <c r="BE51" s="37">
        <f t="shared" si="14"/>
        <v>0</v>
      </c>
      <c r="BF51" s="54">
        <f t="shared" si="26"/>
        <v>0</v>
      </c>
    </row>
    <row r="52" spans="1:58" x14ac:dyDescent="0.25">
      <c r="A52" s="353">
        <v>49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15</v>
      </c>
      <c r="H52" s="375">
        <v>0</v>
      </c>
      <c r="I52" s="375">
        <v>1</v>
      </c>
      <c r="J52" s="375">
        <v>1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1</v>
      </c>
      <c r="Q52" s="375">
        <v>1</v>
      </c>
      <c r="R52" s="375">
        <v>0</v>
      </c>
      <c r="S52" s="375">
        <v>1</v>
      </c>
      <c r="T52" s="375">
        <v>1</v>
      </c>
      <c r="U52" s="375">
        <v>0</v>
      </c>
      <c r="V52" s="375">
        <v>0</v>
      </c>
      <c r="W52" s="375">
        <v>0</v>
      </c>
      <c r="X52" s="375">
        <v>1</v>
      </c>
      <c r="Y52" s="375">
        <v>4</v>
      </c>
      <c r="Z52" s="375">
        <v>0</v>
      </c>
      <c r="AA52" s="375">
        <v>1</v>
      </c>
      <c r="AB52" s="375">
        <v>0</v>
      </c>
      <c r="AC52" s="375">
        <v>0</v>
      </c>
      <c r="AD52" s="375">
        <v>3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58">
        <f t="shared" ref="AV52:AV59" si="36">SUM(D52)</f>
        <v>0</v>
      </c>
      <c r="AW52" s="358">
        <f t="shared" ref="AW52:AW59" si="37">+E52</f>
        <v>0</v>
      </c>
      <c r="AX52" s="358">
        <f t="shared" ref="AX52:AX59" si="38">+SUM(G52:P52)</f>
        <v>18</v>
      </c>
      <c r="AY52" s="358">
        <f t="shared" ref="AY52:AY59" si="39">+SUM(Q52:S52)</f>
        <v>2</v>
      </c>
      <c r="AZ52" s="358">
        <f t="shared" ref="AZ52:AZ59" si="40">+SUM(T52:W52)</f>
        <v>1</v>
      </c>
      <c r="BA52" s="358">
        <f t="shared" ref="BA52:BA59" si="41">+SUM(X52:AC52)</f>
        <v>6</v>
      </c>
      <c r="BB52" s="358">
        <f t="shared" ref="BB52:BB59" si="42">+SUM(AD52:AH52)</f>
        <v>3</v>
      </c>
      <c r="BC52" s="358">
        <f t="shared" ref="BC52:BC59" si="43">+SUM(AJ52:AL52)</f>
        <v>0</v>
      </c>
      <c r="BD52" s="359">
        <f t="shared" ref="BD52:BD59" si="44">+SUM(AM52:AP52)</f>
        <v>1</v>
      </c>
      <c r="BE52" s="358">
        <f t="shared" ref="BE52:BE59" si="45">+SUM(AQ52:AT52)</f>
        <v>0</v>
      </c>
      <c r="BF52" s="54">
        <f t="shared" ref="BF52:BF59" si="46">SUM(AV52:BE52)</f>
        <v>31</v>
      </c>
    </row>
    <row r="53" spans="1:58" x14ac:dyDescent="0.25">
      <c r="A53" s="353">
        <v>50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11</v>
      </c>
      <c r="H53" s="375">
        <v>0</v>
      </c>
      <c r="I53" s="375">
        <v>1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1</v>
      </c>
      <c r="R53" s="375">
        <v>0</v>
      </c>
      <c r="S53" s="375">
        <v>0</v>
      </c>
      <c r="T53" s="375">
        <v>1</v>
      </c>
      <c r="U53" s="375">
        <v>0</v>
      </c>
      <c r="V53" s="375">
        <v>0</v>
      </c>
      <c r="W53" s="375">
        <v>0</v>
      </c>
      <c r="X53" s="375">
        <v>0</v>
      </c>
      <c r="Y53" s="375">
        <v>1</v>
      </c>
      <c r="Z53" s="375">
        <v>0</v>
      </c>
      <c r="AA53" s="375">
        <v>0</v>
      </c>
      <c r="AB53" s="375">
        <v>0</v>
      </c>
      <c r="AC53" s="375">
        <v>0</v>
      </c>
      <c r="AD53" s="375">
        <v>3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1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58">
        <f t="shared" si="36"/>
        <v>0</v>
      </c>
      <c r="AW53" s="358">
        <f t="shared" si="37"/>
        <v>0</v>
      </c>
      <c r="AX53" s="358">
        <f t="shared" si="38"/>
        <v>12</v>
      </c>
      <c r="AY53" s="358">
        <f t="shared" si="39"/>
        <v>1</v>
      </c>
      <c r="AZ53" s="358">
        <f t="shared" si="40"/>
        <v>1</v>
      </c>
      <c r="BA53" s="358">
        <f t="shared" si="41"/>
        <v>1</v>
      </c>
      <c r="BB53" s="358">
        <f t="shared" si="42"/>
        <v>3</v>
      </c>
      <c r="BC53" s="358">
        <f t="shared" si="43"/>
        <v>0</v>
      </c>
      <c r="BD53" s="359">
        <f t="shared" si="44"/>
        <v>1</v>
      </c>
      <c r="BE53" s="358">
        <f t="shared" si="45"/>
        <v>0</v>
      </c>
      <c r="BF53" s="54">
        <f t="shared" si="46"/>
        <v>19</v>
      </c>
    </row>
    <row r="54" spans="1:58" x14ac:dyDescent="0.25">
      <c r="A54" s="353">
        <v>51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7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1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58">
        <f t="shared" si="36"/>
        <v>0</v>
      </c>
      <c r="AW54" s="358">
        <f t="shared" si="37"/>
        <v>0</v>
      </c>
      <c r="AX54" s="358">
        <f t="shared" si="38"/>
        <v>7</v>
      </c>
      <c r="AY54" s="358">
        <f t="shared" si="39"/>
        <v>0</v>
      </c>
      <c r="AZ54" s="358">
        <f t="shared" si="40"/>
        <v>0</v>
      </c>
      <c r="BA54" s="358">
        <f t="shared" si="41"/>
        <v>1</v>
      </c>
      <c r="BB54" s="358">
        <f t="shared" si="42"/>
        <v>0</v>
      </c>
      <c r="BC54" s="358">
        <f t="shared" si="43"/>
        <v>0</v>
      </c>
      <c r="BD54" s="359">
        <f t="shared" si="44"/>
        <v>0</v>
      </c>
      <c r="BE54" s="358">
        <f t="shared" si="45"/>
        <v>0</v>
      </c>
      <c r="BF54" s="54">
        <f t="shared" si="46"/>
        <v>8</v>
      </c>
    </row>
    <row r="55" spans="1:58" x14ac:dyDescent="0.25">
      <c r="A55" s="353">
        <v>52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11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1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58">
        <f t="shared" si="36"/>
        <v>0</v>
      </c>
      <c r="AW55" s="358">
        <f t="shared" si="37"/>
        <v>0</v>
      </c>
      <c r="AX55" s="358">
        <f t="shared" si="38"/>
        <v>11</v>
      </c>
      <c r="AY55" s="358">
        <f t="shared" si="39"/>
        <v>0</v>
      </c>
      <c r="AZ55" s="358">
        <f t="shared" si="40"/>
        <v>0</v>
      </c>
      <c r="BA55" s="358">
        <f t="shared" si="41"/>
        <v>0</v>
      </c>
      <c r="BB55" s="358">
        <f t="shared" si="42"/>
        <v>0</v>
      </c>
      <c r="BC55" s="358">
        <f t="shared" si="43"/>
        <v>0</v>
      </c>
      <c r="BD55" s="359">
        <f t="shared" si="44"/>
        <v>1</v>
      </c>
      <c r="BE55" s="358">
        <f t="shared" si="45"/>
        <v>0</v>
      </c>
      <c r="BF55" s="54">
        <f t="shared" si="46"/>
        <v>12</v>
      </c>
    </row>
    <row r="56" spans="1:58" x14ac:dyDescent="0.25">
      <c r="A56" s="353">
        <v>53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58">
        <f t="shared" si="36"/>
        <v>0</v>
      </c>
      <c r="AW56" s="358">
        <f t="shared" si="37"/>
        <v>0</v>
      </c>
      <c r="AX56" s="358">
        <f t="shared" si="38"/>
        <v>0</v>
      </c>
      <c r="AY56" s="358">
        <f t="shared" si="39"/>
        <v>0</v>
      </c>
      <c r="AZ56" s="358">
        <f t="shared" si="40"/>
        <v>0</v>
      </c>
      <c r="BA56" s="358">
        <f t="shared" si="41"/>
        <v>0</v>
      </c>
      <c r="BB56" s="358">
        <f t="shared" si="42"/>
        <v>0</v>
      </c>
      <c r="BC56" s="358">
        <f t="shared" si="43"/>
        <v>0</v>
      </c>
      <c r="BD56" s="359">
        <f t="shared" si="44"/>
        <v>0</v>
      </c>
      <c r="BE56" s="358">
        <f t="shared" si="45"/>
        <v>0</v>
      </c>
      <c r="BF56" s="54">
        <f t="shared" si="46"/>
        <v>0</v>
      </c>
    </row>
    <row r="57" spans="1:58" x14ac:dyDescent="0.25">
      <c r="A57" s="353">
        <v>54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58">
        <f t="shared" si="36"/>
        <v>0</v>
      </c>
      <c r="AW57" s="358">
        <f t="shared" si="37"/>
        <v>0</v>
      </c>
      <c r="AX57" s="358">
        <f t="shared" si="38"/>
        <v>0</v>
      </c>
      <c r="AY57" s="358">
        <f t="shared" si="39"/>
        <v>0</v>
      </c>
      <c r="AZ57" s="358">
        <f t="shared" si="40"/>
        <v>0</v>
      </c>
      <c r="BA57" s="358">
        <f t="shared" si="41"/>
        <v>0</v>
      </c>
      <c r="BB57" s="358">
        <f t="shared" si="42"/>
        <v>0</v>
      </c>
      <c r="BC57" s="358">
        <f t="shared" si="43"/>
        <v>0</v>
      </c>
      <c r="BD57" s="359">
        <f t="shared" si="44"/>
        <v>0</v>
      </c>
      <c r="BE57" s="358">
        <f t="shared" si="45"/>
        <v>0</v>
      </c>
      <c r="BF57" s="54">
        <f t="shared" si="46"/>
        <v>0</v>
      </c>
    </row>
    <row r="58" spans="1:58" x14ac:dyDescent="0.25">
      <c r="A58" s="353">
        <v>55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58">
        <f t="shared" si="36"/>
        <v>0</v>
      </c>
      <c r="AW58" s="358">
        <f t="shared" si="37"/>
        <v>0</v>
      </c>
      <c r="AX58" s="358">
        <f t="shared" si="38"/>
        <v>0</v>
      </c>
      <c r="AY58" s="358">
        <f t="shared" si="39"/>
        <v>0</v>
      </c>
      <c r="AZ58" s="358">
        <f t="shared" si="40"/>
        <v>0</v>
      </c>
      <c r="BA58" s="358">
        <f t="shared" si="41"/>
        <v>0</v>
      </c>
      <c r="BB58" s="358">
        <f t="shared" si="42"/>
        <v>0</v>
      </c>
      <c r="BC58" s="358">
        <f t="shared" si="43"/>
        <v>0</v>
      </c>
      <c r="BD58" s="359">
        <f t="shared" si="44"/>
        <v>0</v>
      </c>
      <c r="BE58" s="358">
        <f t="shared" si="45"/>
        <v>0</v>
      </c>
      <c r="BF58" s="54">
        <f t="shared" si="46"/>
        <v>0</v>
      </c>
    </row>
    <row r="59" spans="1:58" x14ac:dyDescent="0.25">
      <c r="A59" s="353">
        <v>56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14</v>
      </c>
      <c r="H59" s="375">
        <v>0</v>
      </c>
      <c r="I59" s="375">
        <v>0</v>
      </c>
      <c r="J59" s="375">
        <v>1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1</v>
      </c>
      <c r="R59" s="375">
        <v>0</v>
      </c>
      <c r="S59" s="375">
        <v>1</v>
      </c>
      <c r="T59" s="375">
        <v>0</v>
      </c>
      <c r="U59" s="375">
        <v>0</v>
      </c>
      <c r="V59" s="375">
        <v>0</v>
      </c>
      <c r="W59" s="375">
        <v>0</v>
      </c>
      <c r="X59" s="375">
        <v>2</v>
      </c>
      <c r="Y59" s="375">
        <v>5</v>
      </c>
      <c r="Z59" s="375">
        <v>0</v>
      </c>
      <c r="AA59" s="375">
        <v>1</v>
      </c>
      <c r="AB59" s="375">
        <v>0</v>
      </c>
      <c r="AC59" s="375">
        <v>0</v>
      </c>
      <c r="AD59" s="375">
        <v>1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1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58">
        <f t="shared" si="36"/>
        <v>0</v>
      </c>
      <c r="AW59" s="358">
        <f t="shared" si="37"/>
        <v>0</v>
      </c>
      <c r="AX59" s="358">
        <f t="shared" si="38"/>
        <v>15</v>
      </c>
      <c r="AY59" s="358">
        <f t="shared" si="39"/>
        <v>2</v>
      </c>
      <c r="AZ59" s="358">
        <f t="shared" si="40"/>
        <v>0</v>
      </c>
      <c r="BA59" s="358">
        <f t="shared" si="41"/>
        <v>8</v>
      </c>
      <c r="BB59" s="358">
        <f t="shared" si="42"/>
        <v>1</v>
      </c>
      <c r="BC59" s="358">
        <f t="shared" si="43"/>
        <v>0</v>
      </c>
      <c r="BD59" s="359">
        <f t="shared" si="44"/>
        <v>1</v>
      </c>
      <c r="BE59" s="358">
        <f t="shared" si="45"/>
        <v>0</v>
      </c>
      <c r="BF59" s="54">
        <f t="shared" si="46"/>
        <v>27</v>
      </c>
    </row>
    <row r="60" spans="1:58" x14ac:dyDescent="0.25">
      <c r="A60" s="353">
        <v>57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58">
        <f t="shared" ref="AV60" si="47">SUM(D60)</f>
        <v>0</v>
      </c>
      <c r="AW60" s="358">
        <f t="shared" ref="AW60" si="48">+E60</f>
        <v>0</v>
      </c>
      <c r="AX60" s="358">
        <f t="shared" ref="AX60" si="49">+SUM(G60:P60)</f>
        <v>0</v>
      </c>
      <c r="AY60" s="358">
        <f t="shared" ref="AY60" si="50">+SUM(Q60:S60)</f>
        <v>0</v>
      </c>
      <c r="AZ60" s="358">
        <f t="shared" ref="AZ60" si="51">+SUM(T60:W60)</f>
        <v>0</v>
      </c>
      <c r="BA60" s="358">
        <f t="shared" ref="BA60" si="52">+SUM(X60:AC60)</f>
        <v>0</v>
      </c>
      <c r="BB60" s="358">
        <f t="shared" ref="BB60" si="53">+SUM(AD60:AH60)</f>
        <v>0</v>
      </c>
      <c r="BC60" s="358">
        <f t="shared" ref="BC60" si="54">+SUM(AJ60:AL60)</f>
        <v>0</v>
      </c>
      <c r="BD60" s="359">
        <f t="shared" ref="BD60" si="55">+SUM(AM60:AP60)</f>
        <v>0</v>
      </c>
      <c r="BE60" s="358">
        <f t="shared" ref="BE60" si="56">+SUM(AQ60:AT60)</f>
        <v>0</v>
      </c>
      <c r="BF60" s="54">
        <f t="shared" ref="BF60" si="57">SUM(AV60:BE60)</f>
        <v>0</v>
      </c>
    </row>
  </sheetData>
  <sheetProtection selectLockedCells="1"/>
  <autoFilter ref="A3:BS59" xr:uid="{00000000-0009-0000-0000-000003000000}"/>
  <conditionalFormatting sqref="A3:AT3">
    <cfRule type="expression" dxfId="1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S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A53" sqref="BA5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39" width="10.7109375" customWidth="1"/>
    <col min="40" max="40" width="18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3"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1</v>
      </c>
      <c r="U4" s="387">
        <v>0</v>
      </c>
      <c r="V4" s="387">
        <v>0</v>
      </c>
      <c r="W4" s="387">
        <v>0</v>
      </c>
      <c r="X4" s="387">
        <v>0</v>
      </c>
      <c r="Y4" s="387">
        <v>4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+E4</f>
        <v>0</v>
      </c>
      <c r="AX4" s="37">
        <f>+SUM(G4:P4)</f>
        <v>0</v>
      </c>
      <c r="AY4" s="37">
        <f>+SUM(Q4:S4)</f>
        <v>0</v>
      </c>
      <c r="AZ4" s="37">
        <f t="shared" ref="AZ4" si="0">+SUM(T4:W4)</f>
        <v>1</v>
      </c>
      <c r="BA4" s="37">
        <f t="shared" ref="BA4" si="1">+SUM(X4:AC4)</f>
        <v>4</v>
      </c>
      <c r="BB4" s="37">
        <f t="shared" ref="BB4" si="2">+SUM(AD4:AH4)</f>
        <v>0</v>
      </c>
      <c r="BC4" s="37">
        <f t="shared" ref="BC4" si="3">+SUM(AJ4:AL4)</f>
        <v>0</v>
      </c>
      <c r="BD4" s="38">
        <f t="shared" ref="BD4" si="4">+SUM(AM4:AP4)</f>
        <v>0</v>
      </c>
      <c r="BE4" s="37">
        <f>SUM(AQ4:AT4)</f>
        <v>0</v>
      </c>
      <c r="BF4" s="54">
        <f>SUM(AV4:BE4)</f>
        <v>5</v>
      </c>
    </row>
    <row r="5" spans="1:71" x14ac:dyDescent="0.25">
      <c r="A5" s="353">
        <v>2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1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1</v>
      </c>
      <c r="U5" s="387">
        <v>0</v>
      </c>
      <c r="V5" s="387">
        <v>0</v>
      </c>
      <c r="W5" s="387">
        <v>0</v>
      </c>
      <c r="X5" s="387">
        <v>0</v>
      </c>
      <c r="Y5" s="387">
        <v>1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5">SUM(D5)</f>
        <v>0</v>
      </c>
      <c r="AW5" s="37">
        <f t="shared" ref="AW5:AW31" si="6">+E5</f>
        <v>0</v>
      </c>
      <c r="AX5" s="37">
        <f t="shared" ref="AX5:AX31" si="7">+SUM(G5:P5)</f>
        <v>1</v>
      </c>
      <c r="AY5" s="37">
        <f t="shared" ref="AY5:AY31" si="8">+SUM(Q5:S5)</f>
        <v>0</v>
      </c>
      <c r="AZ5" s="37">
        <f t="shared" ref="AZ5:AZ31" si="9">+SUM(T5:W5)</f>
        <v>1</v>
      </c>
      <c r="BA5" s="37">
        <f t="shared" ref="BA5:BA31" si="10">+SUM(X5:AC5)</f>
        <v>1</v>
      </c>
      <c r="BB5" s="37">
        <f t="shared" ref="BB5:BB31" si="11">+SUM(AD5:AH5)</f>
        <v>0</v>
      </c>
      <c r="BC5" s="37">
        <f t="shared" ref="BC5:BC31" si="12">+SUM(AJ5:AL5)</f>
        <v>0</v>
      </c>
      <c r="BD5" s="38">
        <f t="shared" ref="BD5:BD31" si="13">+SUM(AM5:AP5)</f>
        <v>0</v>
      </c>
      <c r="BE5" s="37">
        <f t="shared" ref="BE5:BE51" si="14">SUM(AQ5:AT5)</f>
        <v>0</v>
      </c>
      <c r="BF5" s="54">
        <f t="shared" ref="BF5:BF51" si="15">SUM(AV5:BE5)</f>
        <v>3</v>
      </c>
    </row>
    <row r="6" spans="1:71" ht="30" x14ac:dyDescent="0.25">
      <c r="A6" s="353">
        <v>3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252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260</v>
      </c>
      <c r="U6" s="387">
        <v>0</v>
      </c>
      <c r="V6" s="387">
        <v>0</v>
      </c>
      <c r="W6" s="387">
        <v>0</v>
      </c>
      <c r="X6" s="387">
        <v>192</v>
      </c>
      <c r="Y6" s="387">
        <v>373</v>
      </c>
      <c r="Z6" s="387">
        <v>0</v>
      </c>
      <c r="AA6" s="387">
        <v>0</v>
      </c>
      <c r="AB6" s="387">
        <v>0</v>
      </c>
      <c r="AC6" s="387">
        <v>235</v>
      </c>
      <c r="AD6" s="387">
        <v>0</v>
      </c>
      <c r="AE6" s="387">
        <v>0</v>
      </c>
      <c r="AF6" s="387">
        <v>279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0</v>
      </c>
      <c r="AN6" s="387">
        <v>0</v>
      </c>
      <c r="AO6" s="387">
        <v>0</v>
      </c>
      <c r="AP6" s="387">
        <v>0</v>
      </c>
      <c r="AQ6" s="387">
        <v>1260</v>
      </c>
      <c r="AR6" s="387">
        <v>0</v>
      </c>
      <c r="AS6" s="387">
        <v>0</v>
      </c>
      <c r="AT6" s="387">
        <v>0</v>
      </c>
      <c r="AV6" s="37">
        <f t="shared" si="5"/>
        <v>0</v>
      </c>
      <c r="AW6" s="37">
        <f t="shared" si="6"/>
        <v>0</v>
      </c>
      <c r="AX6" s="37">
        <f t="shared" si="7"/>
        <v>630</v>
      </c>
      <c r="AY6" s="37">
        <f t="shared" si="8"/>
        <v>0</v>
      </c>
      <c r="AZ6" s="37">
        <f t="shared" si="9"/>
        <v>260</v>
      </c>
      <c r="BA6" s="37">
        <f t="shared" si="10"/>
        <v>800</v>
      </c>
      <c r="BB6" s="37">
        <f t="shared" si="11"/>
        <v>279</v>
      </c>
      <c r="BC6" s="37">
        <f t="shared" si="12"/>
        <v>0</v>
      </c>
      <c r="BD6" s="38">
        <f t="shared" si="13"/>
        <v>0</v>
      </c>
      <c r="BE6" s="37">
        <f t="shared" si="14"/>
        <v>1260</v>
      </c>
      <c r="BF6" s="54">
        <f t="shared" si="15"/>
        <v>3229</v>
      </c>
    </row>
    <row r="7" spans="1:71" ht="30" x14ac:dyDescent="0.25">
      <c r="A7" s="353">
        <v>4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7517</v>
      </c>
      <c r="H7" s="387">
        <v>190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266</v>
      </c>
      <c r="R7" s="387">
        <v>29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110</v>
      </c>
      <c r="Y7" s="387">
        <v>3078</v>
      </c>
      <c r="Z7" s="387">
        <v>0</v>
      </c>
      <c r="AA7" s="387">
        <v>0</v>
      </c>
      <c r="AB7" s="387">
        <v>0</v>
      </c>
      <c r="AC7" s="387">
        <v>222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435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5"/>
        <v>0</v>
      </c>
      <c r="AW7" s="37">
        <f t="shared" si="6"/>
        <v>0</v>
      </c>
      <c r="AX7" s="37">
        <f t="shared" si="7"/>
        <v>7707</v>
      </c>
      <c r="AY7" s="37">
        <f t="shared" si="8"/>
        <v>295</v>
      </c>
      <c r="AZ7" s="37">
        <f t="shared" si="9"/>
        <v>0</v>
      </c>
      <c r="BA7" s="37">
        <f t="shared" si="10"/>
        <v>3410</v>
      </c>
      <c r="BB7" s="37">
        <f t="shared" si="11"/>
        <v>0</v>
      </c>
      <c r="BC7" s="37">
        <f t="shared" si="12"/>
        <v>0</v>
      </c>
      <c r="BD7" s="38">
        <f t="shared" si="13"/>
        <v>435</v>
      </c>
      <c r="BE7" s="37">
        <f t="shared" si="14"/>
        <v>0</v>
      </c>
      <c r="BF7" s="54">
        <f t="shared" si="15"/>
        <v>11847</v>
      </c>
    </row>
    <row r="8" spans="1:71" x14ac:dyDescent="0.25">
      <c r="A8" s="353">
        <v>5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5</v>
      </c>
      <c r="I8" s="387">
        <v>9</v>
      </c>
      <c r="J8" s="387">
        <v>28</v>
      </c>
      <c r="K8" s="387">
        <v>10</v>
      </c>
      <c r="L8" s="387">
        <v>0</v>
      </c>
      <c r="M8" s="387">
        <v>0</v>
      </c>
      <c r="N8" s="387">
        <v>0</v>
      </c>
      <c r="O8" s="387">
        <v>15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12</v>
      </c>
      <c r="Y8" s="387">
        <v>30</v>
      </c>
      <c r="Z8" s="387">
        <v>12</v>
      </c>
      <c r="AA8" s="387">
        <v>16</v>
      </c>
      <c r="AB8" s="387">
        <v>10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8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16">SUM(D8)</f>
        <v>0</v>
      </c>
      <c r="AW8" s="37">
        <f t="shared" ref="AW8" si="17">+E8</f>
        <v>0</v>
      </c>
      <c r="AX8" s="37">
        <f t="shared" ref="AX8" si="18">+SUM(G8:P8)</f>
        <v>67</v>
      </c>
      <c r="AY8" s="37">
        <f t="shared" ref="AY8" si="19">+SUM(Q8:S8)</f>
        <v>0</v>
      </c>
      <c r="AZ8" s="37">
        <f t="shared" ref="AZ8" si="20">+SUM(T8:W8)</f>
        <v>0</v>
      </c>
      <c r="BA8" s="37">
        <f t="shared" ref="BA8" si="21">+SUM(X8:AC8)</f>
        <v>90</v>
      </c>
      <c r="BB8" s="37">
        <f t="shared" ref="BB8" si="22">+SUM(AD8:AH8)</f>
        <v>0</v>
      </c>
      <c r="BC8" s="37">
        <f t="shared" ref="BC8" si="23">+SUM(AJ8:AL8)</f>
        <v>0</v>
      </c>
      <c r="BD8" s="38">
        <f t="shared" ref="BD8" si="24">+SUM(AM8:AP8)</f>
        <v>8</v>
      </c>
      <c r="BE8" s="37">
        <f t="shared" ref="BE8" si="25">SUM(AQ8:AT8)</f>
        <v>0</v>
      </c>
      <c r="BF8" s="54">
        <f t="shared" ref="BF8" si="26">SUM(AV8:BE8)</f>
        <v>165</v>
      </c>
    </row>
    <row r="9" spans="1:71" x14ac:dyDescent="0.25">
      <c r="A9" s="353">
        <v>6</v>
      </c>
      <c r="B9" s="376" t="str">
        <f>Ene!B9</f>
        <v xml:space="preserve">ATENCIONES 15 A MAS </v>
      </c>
      <c r="C9" s="377" t="s">
        <v>743</v>
      </c>
      <c r="D9" s="378">
        <v>684</v>
      </c>
      <c r="E9" s="378">
        <v>59</v>
      </c>
      <c r="F9" s="378">
        <v>0</v>
      </c>
      <c r="G9" s="378">
        <v>935</v>
      </c>
      <c r="H9" s="378">
        <v>54</v>
      </c>
      <c r="I9" s="378">
        <v>21</v>
      </c>
      <c r="J9" s="378">
        <v>76</v>
      </c>
      <c r="K9" s="378">
        <v>123</v>
      </c>
      <c r="L9" s="378">
        <v>6</v>
      </c>
      <c r="M9" s="378">
        <v>17</v>
      </c>
      <c r="N9" s="378">
        <v>15</v>
      </c>
      <c r="O9" s="378">
        <v>20</v>
      </c>
      <c r="P9" s="378">
        <v>111</v>
      </c>
      <c r="Q9" s="378">
        <v>225</v>
      </c>
      <c r="R9" s="378">
        <v>24</v>
      </c>
      <c r="S9" s="378">
        <v>49</v>
      </c>
      <c r="T9" s="378">
        <v>162</v>
      </c>
      <c r="U9" s="378">
        <v>16</v>
      </c>
      <c r="V9" s="378">
        <v>13</v>
      </c>
      <c r="W9" s="378">
        <v>30</v>
      </c>
      <c r="X9" s="378">
        <v>59</v>
      </c>
      <c r="Y9" s="378">
        <v>680</v>
      </c>
      <c r="Z9" s="378">
        <v>16</v>
      </c>
      <c r="AA9" s="378">
        <v>58</v>
      </c>
      <c r="AB9" s="378">
        <v>42</v>
      </c>
      <c r="AC9" s="378">
        <v>48</v>
      </c>
      <c r="AD9" s="378">
        <v>208</v>
      </c>
      <c r="AE9" s="378">
        <v>47</v>
      </c>
      <c r="AF9" s="378">
        <v>37</v>
      </c>
      <c r="AG9" s="378">
        <v>20</v>
      </c>
      <c r="AH9" s="378">
        <v>58</v>
      </c>
      <c r="AI9" s="378">
        <v>0</v>
      </c>
      <c r="AJ9" s="378">
        <v>322</v>
      </c>
      <c r="AK9" s="378">
        <v>46</v>
      </c>
      <c r="AL9" s="378">
        <v>29</v>
      </c>
      <c r="AM9" s="378">
        <v>132</v>
      </c>
      <c r="AN9" s="378">
        <v>12</v>
      </c>
      <c r="AO9" s="378">
        <v>21</v>
      </c>
      <c r="AP9" s="378">
        <v>20</v>
      </c>
      <c r="AQ9" s="378">
        <v>290</v>
      </c>
      <c r="AR9" s="378">
        <v>5</v>
      </c>
      <c r="AS9" s="378">
        <v>12</v>
      </c>
      <c r="AT9" s="378">
        <v>21</v>
      </c>
      <c r="AV9" s="37">
        <f t="shared" si="5"/>
        <v>684</v>
      </c>
      <c r="AW9" s="37">
        <f t="shared" si="6"/>
        <v>59</v>
      </c>
      <c r="AX9" s="37">
        <f t="shared" si="7"/>
        <v>1378</v>
      </c>
      <c r="AY9" s="37">
        <f t="shared" si="8"/>
        <v>298</v>
      </c>
      <c r="AZ9" s="37">
        <f t="shared" si="9"/>
        <v>221</v>
      </c>
      <c r="BA9" s="37">
        <f t="shared" si="10"/>
        <v>903</v>
      </c>
      <c r="BB9" s="37">
        <f t="shared" si="11"/>
        <v>370</v>
      </c>
      <c r="BC9" s="37">
        <f t="shared" si="12"/>
        <v>397</v>
      </c>
      <c r="BD9" s="38">
        <f t="shared" si="13"/>
        <v>185</v>
      </c>
      <c r="BE9" s="37">
        <f t="shared" si="14"/>
        <v>328</v>
      </c>
      <c r="BF9" s="54">
        <f t="shared" si="15"/>
        <v>4823</v>
      </c>
    </row>
    <row r="10" spans="1:71" x14ac:dyDescent="0.25">
      <c r="A10" s="353">
        <v>7</v>
      </c>
      <c r="B10" s="376" t="str">
        <f>Ene!B10</f>
        <v>PORCENTAJE DE SINTOMATICOS RESPIRATORIOS IDENTIFICADOS/N° DE ATENCIONES EN &gt;15 AÑOS X 100.</v>
      </c>
      <c r="C10" s="377" t="s">
        <v>744</v>
      </c>
      <c r="D10" s="378">
        <v>67</v>
      </c>
      <c r="E10" s="378">
        <v>0</v>
      </c>
      <c r="F10" s="378">
        <v>0</v>
      </c>
      <c r="G10" s="378">
        <v>185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30</v>
      </c>
      <c r="R10" s="378">
        <v>9</v>
      </c>
      <c r="S10" s="378">
        <v>12</v>
      </c>
      <c r="T10" s="378">
        <v>0</v>
      </c>
      <c r="U10" s="378">
        <v>11</v>
      </c>
      <c r="V10" s="378">
        <v>7</v>
      </c>
      <c r="W10" s="378">
        <v>19</v>
      </c>
      <c r="X10" s="378">
        <v>8</v>
      </c>
      <c r="Y10" s="378">
        <v>66</v>
      </c>
      <c r="Z10" s="378">
        <v>5</v>
      </c>
      <c r="AA10" s="378">
        <v>3</v>
      </c>
      <c r="AB10" s="378">
        <v>4</v>
      </c>
      <c r="AC10" s="378">
        <v>13</v>
      </c>
      <c r="AD10" s="378">
        <v>2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24</v>
      </c>
      <c r="AN10" s="378">
        <v>4</v>
      </c>
      <c r="AO10" s="378">
        <v>10</v>
      </c>
      <c r="AP10" s="378">
        <v>11</v>
      </c>
      <c r="AQ10" s="378">
        <v>6</v>
      </c>
      <c r="AR10" s="378">
        <v>5</v>
      </c>
      <c r="AS10" s="378">
        <v>0</v>
      </c>
      <c r="AT10" s="378">
        <v>0</v>
      </c>
      <c r="AV10" s="37">
        <f t="shared" si="5"/>
        <v>67</v>
      </c>
      <c r="AW10" s="37">
        <f t="shared" si="6"/>
        <v>0</v>
      </c>
      <c r="AX10" s="37">
        <f t="shared" si="7"/>
        <v>185</v>
      </c>
      <c r="AY10" s="37">
        <f t="shared" si="8"/>
        <v>51</v>
      </c>
      <c r="AZ10" s="37">
        <f t="shared" si="9"/>
        <v>37</v>
      </c>
      <c r="BA10" s="37">
        <f t="shared" si="10"/>
        <v>99</v>
      </c>
      <c r="BB10" s="37">
        <f t="shared" si="11"/>
        <v>2</v>
      </c>
      <c r="BC10" s="37">
        <f t="shared" si="12"/>
        <v>0</v>
      </c>
      <c r="BD10" s="38">
        <f t="shared" si="13"/>
        <v>49</v>
      </c>
      <c r="BE10" s="37">
        <f t="shared" si="14"/>
        <v>11</v>
      </c>
      <c r="BF10" s="54">
        <f t="shared" si="15"/>
        <v>501</v>
      </c>
    </row>
    <row r="11" spans="1:71" x14ac:dyDescent="0.25">
      <c r="A11" s="353">
        <v>8</v>
      </c>
      <c r="B11" s="376" t="str">
        <f>Ene!B11</f>
        <v>CONTACTOS CENSADOS DE TBC</v>
      </c>
      <c r="C11" s="377" t="s">
        <v>745</v>
      </c>
      <c r="D11" s="378">
        <v>0</v>
      </c>
      <c r="E11" s="378">
        <v>0</v>
      </c>
      <c r="F11" s="378">
        <v>0</v>
      </c>
      <c r="G11" s="378">
        <v>45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2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5"/>
        <v>0</v>
      </c>
      <c r="AW11" s="37">
        <f t="shared" si="6"/>
        <v>0</v>
      </c>
      <c r="AX11" s="37">
        <f t="shared" si="7"/>
        <v>45</v>
      </c>
      <c r="AY11" s="37">
        <f t="shared" si="8"/>
        <v>0</v>
      </c>
      <c r="AZ11" s="37">
        <f t="shared" si="9"/>
        <v>0</v>
      </c>
      <c r="BA11" s="37">
        <f t="shared" si="10"/>
        <v>0</v>
      </c>
      <c r="BB11" s="37">
        <f t="shared" si="11"/>
        <v>2</v>
      </c>
      <c r="BC11" s="37">
        <f t="shared" si="12"/>
        <v>0</v>
      </c>
      <c r="BD11" s="38">
        <f t="shared" si="13"/>
        <v>0</v>
      </c>
      <c r="BE11" s="37">
        <f t="shared" si="14"/>
        <v>0</v>
      </c>
      <c r="BF11" s="54">
        <f t="shared" si="15"/>
        <v>47</v>
      </c>
    </row>
    <row r="12" spans="1:71" x14ac:dyDescent="0.25">
      <c r="A12" s="353">
        <v>9</v>
      </c>
      <c r="B12" s="376" t="str">
        <f>Ene!B12</f>
        <v>CONTACTOS EXAMINADOS DE TBC</v>
      </c>
      <c r="C12" s="377" t="s">
        <v>746</v>
      </c>
      <c r="D12" s="378">
        <v>0</v>
      </c>
      <c r="E12" s="378">
        <v>0</v>
      </c>
      <c r="F12" s="378">
        <v>0</v>
      </c>
      <c r="G12" s="378">
        <v>3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2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5"/>
        <v>0</v>
      </c>
      <c r="AW12" s="37">
        <f t="shared" si="6"/>
        <v>0</v>
      </c>
      <c r="AX12" s="37">
        <f t="shared" si="7"/>
        <v>3</v>
      </c>
      <c r="AY12" s="37">
        <f t="shared" si="8"/>
        <v>0</v>
      </c>
      <c r="AZ12" s="37">
        <f t="shared" si="9"/>
        <v>0</v>
      </c>
      <c r="BA12" s="37">
        <f t="shared" si="10"/>
        <v>0</v>
      </c>
      <c r="BB12" s="37">
        <f t="shared" si="11"/>
        <v>2</v>
      </c>
      <c r="BC12" s="37">
        <f t="shared" si="12"/>
        <v>0</v>
      </c>
      <c r="BD12" s="38">
        <f t="shared" si="13"/>
        <v>0</v>
      </c>
      <c r="BE12" s="37">
        <f t="shared" si="14"/>
        <v>0</v>
      </c>
      <c r="BF12" s="54">
        <f t="shared" si="15"/>
        <v>5</v>
      </c>
    </row>
    <row r="13" spans="1:71" x14ac:dyDescent="0.25">
      <c r="A13" s="353">
        <v>10</v>
      </c>
      <c r="B13" s="376" t="str">
        <f>Ene!B13</f>
        <v>PORCENTAJE DE CASOS DE TBC TAMIZADOS PARA VIH</v>
      </c>
      <c r="C13" s="377" t="s">
        <v>747</v>
      </c>
      <c r="D13" s="378">
        <v>0</v>
      </c>
      <c r="E13" s="378">
        <v>0</v>
      </c>
      <c r="F13" s="378">
        <v>0</v>
      </c>
      <c r="G13" s="378">
        <v>8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1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5"/>
        <v>0</v>
      </c>
      <c r="AW13" s="37">
        <f t="shared" si="6"/>
        <v>0</v>
      </c>
      <c r="AX13" s="37">
        <f t="shared" si="7"/>
        <v>8</v>
      </c>
      <c r="AY13" s="37">
        <f t="shared" si="8"/>
        <v>0</v>
      </c>
      <c r="AZ13" s="37">
        <f t="shared" si="9"/>
        <v>1</v>
      </c>
      <c r="BA13" s="37">
        <f t="shared" si="10"/>
        <v>0</v>
      </c>
      <c r="BB13" s="37">
        <f t="shared" si="11"/>
        <v>0</v>
      </c>
      <c r="BC13" s="37">
        <f t="shared" si="12"/>
        <v>0</v>
      </c>
      <c r="BD13" s="38">
        <f t="shared" si="13"/>
        <v>0</v>
      </c>
      <c r="BE13" s="37">
        <f t="shared" si="14"/>
        <v>0</v>
      </c>
      <c r="BF13" s="54">
        <f t="shared" si="15"/>
        <v>9</v>
      </c>
    </row>
    <row r="14" spans="1:71" x14ac:dyDescent="0.25">
      <c r="A14" s="353">
        <v>11</v>
      </c>
      <c r="B14" s="376" t="str">
        <f>Ene!B14</f>
        <v>TASA DE MORBILIDAD DE TUBERCULOSIS</v>
      </c>
      <c r="C14" s="377" t="s">
        <v>748</v>
      </c>
      <c r="D14" s="378">
        <v>0</v>
      </c>
      <c r="E14" s="378">
        <v>0</v>
      </c>
      <c r="F14" s="378">
        <v>0</v>
      </c>
      <c r="G14" s="378">
        <v>2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1</v>
      </c>
      <c r="X14" s="378">
        <v>0</v>
      </c>
      <c r="Y14" s="378">
        <v>1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5"/>
        <v>0</v>
      </c>
      <c r="AW14" s="37">
        <f t="shared" si="6"/>
        <v>0</v>
      </c>
      <c r="AX14" s="37">
        <f t="shared" si="7"/>
        <v>2</v>
      </c>
      <c r="AY14" s="37">
        <f t="shared" si="8"/>
        <v>0</v>
      </c>
      <c r="AZ14" s="37">
        <f t="shared" si="9"/>
        <v>1</v>
      </c>
      <c r="BA14" s="37">
        <f t="shared" si="10"/>
        <v>1</v>
      </c>
      <c r="BB14" s="37">
        <f t="shared" si="11"/>
        <v>0</v>
      </c>
      <c r="BC14" s="37">
        <f t="shared" si="12"/>
        <v>0</v>
      </c>
      <c r="BD14" s="38">
        <f t="shared" si="13"/>
        <v>0</v>
      </c>
      <c r="BE14" s="37">
        <f t="shared" si="14"/>
        <v>0</v>
      </c>
      <c r="BF14" s="54">
        <f t="shared" si="15"/>
        <v>4</v>
      </c>
    </row>
    <row r="15" spans="1:71" ht="30" x14ac:dyDescent="0.25">
      <c r="A15" s="353">
        <v>12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87</v>
      </c>
      <c r="E15" s="381">
        <v>0</v>
      </c>
      <c r="F15" s="381">
        <v>0</v>
      </c>
      <c r="G15" s="381">
        <v>261</v>
      </c>
      <c r="H15" s="381">
        <v>0</v>
      </c>
      <c r="I15" s="381">
        <v>7</v>
      </c>
      <c r="J15" s="381">
        <v>11</v>
      </c>
      <c r="K15" s="381">
        <v>32</v>
      </c>
      <c r="L15" s="381">
        <v>6</v>
      </c>
      <c r="M15" s="381">
        <v>0</v>
      </c>
      <c r="N15" s="381">
        <v>0</v>
      </c>
      <c r="O15" s="381">
        <v>15</v>
      </c>
      <c r="P15" s="381">
        <v>1</v>
      </c>
      <c r="Q15" s="381">
        <v>23</v>
      </c>
      <c r="R15" s="381">
        <v>10</v>
      </c>
      <c r="S15" s="381">
        <v>6</v>
      </c>
      <c r="T15" s="381">
        <v>28</v>
      </c>
      <c r="U15" s="381">
        <v>1</v>
      </c>
      <c r="V15" s="381">
        <v>5</v>
      </c>
      <c r="W15" s="381">
        <v>5</v>
      </c>
      <c r="X15" s="381">
        <v>0</v>
      </c>
      <c r="Y15" s="381">
        <v>27</v>
      </c>
      <c r="Z15" s="381">
        <v>0</v>
      </c>
      <c r="AA15" s="381">
        <v>7</v>
      </c>
      <c r="AB15" s="381">
        <v>3</v>
      </c>
      <c r="AC15" s="381">
        <v>1</v>
      </c>
      <c r="AD15" s="381">
        <v>1</v>
      </c>
      <c r="AE15" s="381">
        <v>4</v>
      </c>
      <c r="AF15" s="381">
        <v>0</v>
      </c>
      <c r="AG15" s="381">
        <v>10</v>
      </c>
      <c r="AH15" s="381">
        <v>37</v>
      </c>
      <c r="AI15" s="381">
        <v>0</v>
      </c>
      <c r="AJ15" s="381">
        <v>0</v>
      </c>
      <c r="AK15" s="381">
        <v>12</v>
      </c>
      <c r="AL15" s="381">
        <v>24</v>
      </c>
      <c r="AM15" s="381">
        <v>18</v>
      </c>
      <c r="AN15" s="381">
        <v>0</v>
      </c>
      <c r="AO15" s="381">
        <v>3</v>
      </c>
      <c r="AP15" s="381">
        <v>7</v>
      </c>
      <c r="AQ15" s="381">
        <v>0</v>
      </c>
      <c r="AR15" s="381">
        <v>0</v>
      </c>
      <c r="AS15" s="381">
        <v>2</v>
      </c>
      <c r="AT15" s="381">
        <v>0</v>
      </c>
      <c r="AV15" s="37">
        <f t="shared" si="5"/>
        <v>87</v>
      </c>
      <c r="AW15" s="37">
        <f t="shared" si="6"/>
        <v>0</v>
      </c>
      <c r="AX15" s="37">
        <f t="shared" si="7"/>
        <v>333</v>
      </c>
      <c r="AY15" s="37">
        <f t="shared" si="8"/>
        <v>39</v>
      </c>
      <c r="AZ15" s="37">
        <f t="shared" si="9"/>
        <v>39</v>
      </c>
      <c r="BA15" s="37">
        <f t="shared" si="10"/>
        <v>38</v>
      </c>
      <c r="BB15" s="37">
        <f t="shared" si="11"/>
        <v>52</v>
      </c>
      <c r="BC15" s="37">
        <f t="shared" si="12"/>
        <v>36</v>
      </c>
      <c r="BD15" s="38">
        <f t="shared" si="13"/>
        <v>28</v>
      </c>
      <c r="BE15" s="37">
        <f t="shared" si="14"/>
        <v>2</v>
      </c>
      <c r="BF15" s="54">
        <f t="shared" si="15"/>
        <v>654</v>
      </c>
    </row>
    <row r="16" spans="1:71" x14ac:dyDescent="0.25">
      <c r="A16" s="353">
        <v>13</v>
      </c>
      <c r="B16" s="379" t="str">
        <f>Ene!B16</f>
        <v>PORCENTAJE DE ADULTOS Y JOVENES QUE RECIBEN TAMIZAJE  DE ITS Y VIH/SIDA</v>
      </c>
      <c r="C16" s="380" t="s">
        <v>144</v>
      </c>
      <c r="D16" s="381">
        <v>83</v>
      </c>
      <c r="E16" s="381">
        <v>0</v>
      </c>
      <c r="F16" s="381">
        <v>0</v>
      </c>
      <c r="G16" s="381">
        <v>259</v>
      </c>
      <c r="H16" s="381">
        <v>0</v>
      </c>
      <c r="I16" s="381">
        <v>7</v>
      </c>
      <c r="J16" s="381">
        <v>11</v>
      </c>
      <c r="K16" s="381">
        <v>32</v>
      </c>
      <c r="L16" s="381">
        <v>6</v>
      </c>
      <c r="M16" s="381">
        <v>0</v>
      </c>
      <c r="N16" s="381">
        <v>0</v>
      </c>
      <c r="O16" s="381">
        <v>15</v>
      </c>
      <c r="P16" s="381">
        <v>1</v>
      </c>
      <c r="Q16" s="381">
        <v>23</v>
      </c>
      <c r="R16" s="381">
        <v>10</v>
      </c>
      <c r="S16" s="381">
        <v>6</v>
      </c>
      <c r="T16" s="381">
        <v>16</v>
      </c>
      <c r="U16" s="381">
        <v>1</v>
      </c>
      <c r="V16" s="381">
        <v>5</v>
      </c>
      <c r="W16" s="381">
        <v>4</v>
      </c>
      <c r="X16" s="381">
        <v>0</v>
      </c>
      <c r="Y16" s="381">
        <v>26</v>
      </c>
      <c r="Z16" s="381">
        <v>0</v>
      </c>
      <c r="AA16" s="381">
        <v>6</v>
      </c>
      <c r="AB16" s="381">
        <v>3</v>
      </c>
      <c r="AC16" s="381">
        <v>1</v>
      </c>
      <c r="AD16" s="381">
        <v>1</v>
      </c>
      <c r="AE16" s="381">
        <v>4</v>
      </c>
      <c r="AF16" s="381">
        <v>0</v>
      </c>
      <c r="AG16" s="381">
        <v>10</v>
      </c>
      <c r="AH16" s="381">
        <v>37</v>
      </c>
      <c r="AI16" s="381">
        <v>0</v>
      </c>
      <c r="AJ16" s="381">
        <v>0</v>
      </c>
      <c r="AK16" s="381">
        <v>12</v>
      </c>
      <c r="AL16" s="381">
        <v>24</v>
      </c>
      <c r="AM16" s="381">
        <v>15</v>
      </c>
      <c r="AN16" s="381">
        <v>0</v>
      </c>
      <c r="AO16" s="381">
        <v>3</v>
      </c>
      <c r="AP16" s="381">
        <v>7</v>
      </c>
      <c r="AQ16" s="381">
        <v>0</v>
      </c>
      <c r="AR16" s="381">
        <v>0</v>
      </c>
      <c r="AS16" s="381">
        <v>2</v>
      </c>
      <c r="AT16" s="381">
        <v>0</v>
      </c>
      <c r="AV16" s="37">
        <f t="shared" si="5"/>
        <v>83</v>
      </c>
      <c r="AW16" s="37">
        <f t="shared" si="6"/>
        <v>0</v>
      </c>
      <c r="AX16" s="37">
        <f t="shared" si="7"/>
        <v>331</v>
      </c>
      <c r="AY16" s="37">
        <f t="shared" si="8"/>
        <v>39</v>
      </c>
      <c r="AZ16" s="37">
        <f t="shared" si="9"/>
        <v>26</v>
      </c>
      <c r="BA16" s="37">
        <f t="shared" si="10"/>
        <v>36</v>
      </c>
      <c r="BB16" s="37">
        <f t="shared" si="11"/>
        <v>52</v>
      </c>
      <c r="BC16" s="37">
        <f t="shared" si="12"/>
        <v>36</v>
      </c>
      <c r="BD16" s="38">
        <f t="shared" si="13"/>
        <v>25</v>
      </c>
      <c r="BE16" s="37">
        <f t="shared" si="14"/>
        <v>2</v>
      </c>
      <c r="BF16" s="54">
        <f t="shared" si="15"/>
        <v>630</v>
      </c>
    </row>
    <row r="17" spans="1:58" x14ac:dyDescent="0.25">
      <c r="A17" s="353">
        <v>14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5"/>
        <v>0</v>
      </c>
      <c r="AW17" s="37">
        <f t="shared" si="6"/>
        <v>0</v>
      </c>
      <c r="AX17" s="37">
        <f t="shared" si="7"/>
        <v>0</v>
      </c>
      <c r="AY17" s="37">
        <f t="shared" si="8"/>
        <v>0</v>
      </c>
      <c r="AZ17" s="37">
        <f t="shared" si="9"/>
        <v>0</v>
      </c>
      <c r="BA17" s="37">
        <f t="shared" si="10"/>
        <v>0</v>
      </c>
      <c r="BB17" s="37">
        <f t="shared" si="11"/>
        <v>0</v>
      </c>
      <c r="BC17" s="37">
        <f t="shared" si="12"/>
        <v>0</v>
      </c>
      <c r="BD17" s="38">
        <f t="shared" si="13"/>
        <v>0</v>
      </c>
      <c r="BE17" s="37">
        <f t="shared" si="14"/>
        <v>0</v>
      </c>
      <c r="BF17" s="54">
        <f t="shared" si="15"/>
        <v>0</v>
      </c>
    </row>
    <row r="18" spans="1:58" x14ac:dyDescent="0.25">
      <c r="A18" s="353">
        <v>15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1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1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5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1</v>
      </c>
      <c r="BB18" s="37">
        <f t="shared" si="11"/>
        <v>0</v>
      </c>
      <c r="BC18" s="37">
        <f t="shared" si="12"/>
        <v>0</v>
      </c>
      <c r="BD18" s="38">
        <f t="shared" si="13"/>
        <v>1</v>
      </c>
      <c r="BE18" s="37">
        <f t="shared" si="14"/>
        <v>0</v>
      </c>
      <c r="BF18" s="54">
        <f t="shared" si="15"/>
        <v>2</v>
      </c>
    </row>
    <row r="19" spans="1:58" x14ac:dyDescent="0.25">
      <c r="A19" s="353">
        <v>16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5"/>
        <v>1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0</v>
      </c>
      <c r="BA19" s="37">
        <f t="shared" si="10"/>
        <v>0</v>
      </c>
      <c r="BB19" s="37">
        <f t="shared" si="11"/>
        <v>0</v>
      </c>
      <c r="BC19" s="37">
        <f t="shared" si="12"/>
        <v>0</v>
      </c>
      <c r="BD19" s="38">
        <f t="shared" si="13"/>
        <v>0</v>
      </c>
      <c r="BE19" s="37">
        <f t="shared" si="14"/>
        <v>0</v>
      </c>
      <c r="BF19" s="54">
        <f t="shared" si="15"/>
        <v>1</v>
      </c>
    </row>
    <row r="20" spans="1:58" ht="45" x14ac:dyDescent="0.25">
      <c r="A20" s="353"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27</v>
      </c>
      <c r="H20" s="384">
        <v>0</v>
      </c>
      <c r="I20" s="384">
        <v>1</v>
      </c>
      <c r="J20" s="384">
        <v>0</v>
      </c>
      <c r="K20" s="384">
        <v>0</v>
      </c>
      <c r="L20" s="384">
        <v>0</v>
      </c>
      <c r="M20" s="384">
        <v>1</v>
      </c>
      <c r="N20" s="384">
        <v>1</v>
      </c>
      <c r="O20" s="384">
        <v>0</v>
      </c>
      <c r="P20" s="384">
        <v>1</v>
      </c>
      <c r="Q20" s="384">
        <v>2</v>
      </c>
      <c r="R20" s="384">
        <v>0</v>
      </c>
      <c r="S20" s="384">
        <v>1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4">
        <v>3</v>
      </c>
      <c r="Z20" s="384">
        <v>0</v>
      </c>
      <c r="AA20" s="384">
        <v>0</v>
      </c>
      <c r="AB20" s="384">
        <v>0</v>
      </c>
      <c r="AC20" s="384">
        <v>0</v>
      </c>
      <c r="AD20" s="384">
        <v>5</v>
      </c>
      <c r="AE20" s="384">
        <v>1</v>
      </c>
      <c r="AF20" s="384">
        <v>2</v>
      </c>
      <c r="AG20" s="384">
        <v>0</v>
      </c>
      <c r="AH20" s="384">
        <v>0</v>
      </c>
      <c r="AI20" s="384">
        <v>0</v>
      </c>
      <c r="AJ20" s="384">
        <v>2</v>
      </c>
      <c r="AK20" s="384">
        <v>0</v>
      </c>
      <c r="AL20" s="384">
        <v>0</v>
      </c>
      <c r="AM20" s="384">
        <v>2</v>
      </c>
      <c r="AN20" s="384">
        <v>0</v>
      </c>
      <c r="AO20" s="384">
        <v>1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5"/>
        <v>0</v>
      </c>
      <c r="AW20" s="37">
        <f t="shared" si="6"/>
        <v>0</v>
      </c>
      <c r="AX20" s="37">
        <f t="shared" si="7"/>
        <v>31</v>
      </c>
      <c r="AY20" s="37">
        <f t="shared" si="8"/>
        <v>3</v>
      </c>
      <c r="AZ20" s="37">
        <f t="shared" si="9"/>
        <v>0</v>
      </c>
      <c r="BA20" s="37">
        <f t="shared" si="10"/>
        <v>3</v>
      </c>
      <c r="BB20" s="37">
        <f t="shared" si="11"/>
        <v>8</v>
      </c>
      <c r="BC20" s="37">
        <f t="shared" si="12"/>
        <v>2</v>
      </c>
      <c r="BD20" s="38">
        <f t="shared" si="13"/>
        <v>3</v>
      </c>
      <c r="BE20" s="37">
        <f t="shared" si="14"/>
        <v>0</v>
      </c>
      <c r="BF20" s="54">
        <f t="shared" si="15"/>
        <v>50</v>
      </c>
    </row>
    <row r="21" spans="1:58" ht="30" x14ac:dyDescent="0.25">
      <c r="A21" s="353"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1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5"/>
        <v>0</v>
      </c>
      <c r="AW21" s="37">
        <f t="shared" si="6"/>
        <v>0</v>
      </c>
      <c r="AX21" s="37">
        <f t="shared" si="7"/>
        <v>0</v>
      </c>
      <c r="AY21" s="37">
        <f t="shared" si="8"/>
        <v>0</v>
      </c>
      <c r="AZ21" s="37">
        <f t="shared" si="9"/>
        <v>0</v>
      </c>
      <c r="BA21" s="37">
        <f t="shared" si="10"/>
        <v>0</v>
      </c>
      <c r="BB21" s="37">
        <f t="shared" si="11"/>
        <v>0</v>
      </c>
      <c r="BC21" s="37">
        <f t="shared" si="12"/>
        <v>0</v>
      </c>
      <c r="BD21" s="38">
        <f t="shared" si="13"/>
        <v>1</v>
      </c>
      <c r="BE21" s="37">
        <f t="shared" si="14"/>
        <v>0</v>
      </c>
      <c r="BF21" s="54">
        <f t="shared" si="15"/>
        <v>1</v>
      </c>
    </row>
    <row r="22" spans="1:58" ht="30" x14ac:dyDescent="0.25">
      <c r="A22" s="353"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8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5"/>
        <v>0</v>
      </c>
      <c r="AW22" s="37">
        <f t="shared" si="6"/>
        <v>0</v>
      </c>
      <c r="AX22" s="37">
        <f t="shared" si="7"/>
        <v>0</v>
      </c>
      <c r="AY22" s="37">
        <f t="shared" si="8"/>
        <v>0</v>
      </c>
      <c r="AZ22" s="37">
        <f t="shared" si="9"/>
        <v>0</v>
      </c>
      <c r="BA22" s="37">
        <f t="shared" si="10"/>
        <v>0</v>
      </c>
      <c r="BB22" s="37">
        <f t="shared" si="11"/>
        <v>0</v>
      </c>
      <c r="BC22" s="37">
        <f t="shared" si="12"/>
        <v>0</v>
      </c>
      <c r="BD22" s="38">
        <f t="shared" si="13"/>
        <v>8</v>
      </c>
      <c r="BE22" s="37">
        <f t="shared" si="14"/>
        <v>0</v>
      </c>
      <c r="BF22" s="54">
        <f t="shared" si="15"/>
        <v>8</v>
      </c>
    </row>
    <row r="23" spans="1:58" x14ac:dyDescent="0.25">
      <c r="A23" s="353"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5"/>
        <v>0</v>
      </c>
      <c r="AW23" s="37">
        <f t="shared" si="6"/>
        <v>0</v>
      </c>
      <c r="AX23" s="37">
        <f t="shared" si="7"/>
        <v>0</v>
      </c>
      <c r="AY23" s="37">
        <f t="shared" si="8"/>
        <v>0</v>
      </c>
      <c r="AZ23" s="37">
        <f t="shared" si="9"/>
        <v>0</v>
      </c>
      <c r="BA23" s="37">
        <f t="shared" si="10"/>
        <v>0</v>
      </c>
      <c r="BB23" s="37">
        <f t="shared" si="11"/>
        <v>0</v>
      </c>
      <c r="BC23" s="37">
        <f t="shared" si="12"/>
        <v>0</v>
      </c>
      <c r="BD23" s="38">
        <f t="shared" si="13"/>
        <v>0</v>
      </c>
      <c r="BE23" s="37">
        <f t="shared" si="14"/>
        <v>0</v>
      </c>
      <c r="BF23" s="54">
        <f t="shared" si="15"/>
        <v>0</v>
      </c>
    </row>
    <row r="24" spans="1:58" ht="30" x14ac:dyDescent="0.25">
      <c r="A24" s="353"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5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0</v>
      </c>
      <c r="BB24" s="37">
        <f t="shared" si="11"/>
        <v>0</v>
      </c>
      <c r="BC24" s="37">
        <f t="shared" si="12"/>
        <v>0</v>
      </c>
      <c r="BD24" s="38">
        <f t="shared" si="13"/>
        <v>0</v>
      </c>
      <c r="BE24" s="37">
        <f t="shared" si="14"/>
        <v>0</v>
      </c>
      <c r="BF24" s="54">
        <f t="shared" si="15"/>
        <v>0</v>
      </c>
    </row>
    <row r="25" spans="1:58" ht="30" x14ac:dyDescent="0.25">
      <c r="A25" s="353"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47</v>
      </c>
      <c r="H25" s="384">
        <v>6</v>
      </c>
      <c r="I25" s="384">
        <v>3</v>
      </c>
      <c r="J25" s="384">
        <v>0</v>
      </c>
      <c r="K25" s="384">
        <v>5</v>
      </c>
      <c r="L25" s="384">
        <v>0</v>
      </c>
      <c r="M25" s="384">
        <v>3</v>
      </c>
      <c r="N25" s="384">
        <v>0</v>
      </c>
      <c r="O25" s="384">
        <v>11</v>
      </c>
      <c r="P25" s="384">
        <v>12</v>
      </c>
      <c r="Q25" s="384">
        <v>5</v>
      </c>
      <c r="R25" s="384">
        <v>0</v>
      </c>
      <c r="S25" s="384">
        <v>8</v>
      </c>
      <c r="T25" s="384">
        <v>8</v>
      </c>
      <c r="U25" s="384">
        <v>2</v>
      </c>
      <c r="V25" s="384">
        <v>0</v>
      </c>
      <c r="W25" s="384">
        <v>5</v>
      </c>
      <c r="X25" s="384">
        <v>0</v>
      </c>
      <c r="Y25" s="384">
        <v>35</v>
      </c>
      <c r="Z25" s="384">
        <v>3</v>
      </c>
      <c r="AA25" s="384">
        <v>3</v>
      </c>
      <c r="AB25" s="384">
        <v>1</v>
      </c>
      <c r="AC25" s="384">
        <v>0</v>
      </c>
      <c r="AD25" s="384">
        <v>3</v>
      </c>
      <c r="AE25" s="384">
        <v>4</v>
      </c>
      <c r="AF25" s="384">
        <v>4</v>
      </c>
      <c r="AG25" s="384">
        <v>5</v>
      </c>
      <c r="AH25" s="384">
        <v>3</v>
      </c>
      <c r="AI25" s="384">
        <v>0</v>
      </c>
      <c r="AJ25" s="384">
        <v>17</v>
      </c>
      <c r="AK25" s="384">
        <v>0</v>
      </c>
      <c r="AL25" s="384">
        <v>0</v>
      </c>
      <c r="AM25" s="384">
        <v>8</v>
      </c>
      <c r="AN25" s="384">
        <v>1</v>
      </c>
      <c r="AO25" s="384">
        <v>3</v>
      </c>
      <c r="AP25" s="384">
        <v>1</v>
      </c>
      <c r="AQ25" s="384">
        <v>8</v>
      </c>
      <c r="AR25" s="384">
        <v>0</v>
      </c>
      <c r="AS25" s="384">
        <v>0</v>
      </c>
      <c r="AT25" s="384">
        <v>0</v>
      </c>
      <c r="AV25" s="37">
        <f t="shared" si="5"/>
        <v>0</v>
      </c>
      <c r="AW25" s="37">
        <f t="shared" si="6"/>
        <v>0</v>
      </c>
      <c r="AX25" s="37">
        <f t="shared" si="7"/>
        <v>87</v>
      </c>
      <c r="AY25" s="37">
        <f t="shared" si="8"/>
        <v>13</v>
      </c>
      <c r="AZ25" s="37">
        <f t="shared" si="9"/>
        <v>15</v>
      </c>
      <c r="BA25" s="37">
        <f t="shared" si="10"/>
        <v>42</v>
      </c>
      <c r="BB25" s="37">
        <f t="shared" si="11"/>
        <v>19</v>
      </c>
      <c r="BC25" s="37">
        <f t="shared" si="12"/>
        <v>17</v>
      </c>
      <c r="BD25" s="38">
        <f t="shared" si="13"/>
        <v>13</v>
      </c>
      <c r="BE25" s="37">
        <f t="shared" si="14"/>
        <v>8</v>
      </c>
      <c r="BF25" s="54">
        <f t="shared" si="15"/>
        <v>214</v>
      </c>
    </row>
    <row r="26" spans="1:58" x14ac:dyDescent="0.25">
      <c r="A26" s="353"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24</v>
      </c>
      <c r="H26" s="384">
        <v>1</v>
      </c>
      <c r="I26" s="384">
        <v>2</v>
      </c>
      <c r="J26" s="384">
        <v>1</v>
      </c>
      <c r="K26" s="384">
        <v>3</v>
      </c>
      <c r="L26" s="384">
        <v>0</v>
      </c>
      <c r="M26" s="384">
        <v>1</v>
      </c>
      <c r="N26" s="384">
        <v>1</v>
      </c>
      <c r="O26" s="384">
        <v>1</v>
      </c>
      <c r="P26" s="384">
        <v>6</v>
      </c>
      <c r="Q26" s="384">
        <v>2</v>
      </c>
      <c r="R26" s="384">
        <v>1</v>
      </c>
      <c r="S26" s="384">
        <v>2</v>
      </c>
      <c r="T26" s="384">
        <v>1</v>
      </c>
      <c r="U26" s="384">
        <v>0</v>
      </c>
      <c r="V26" s="384">
        <v>0</v>
      </c>
      <c r="W26" s="384">
        <v>2</v>
      </c>
      <c r="X26" s="384">
        <v>4</v>
      </c>
      <c r="Y26" s="384">
        <v>3</v>
      </c>
      <c r="Z26" s="384">
        <v>0</v>
      </c>
      <c r="AA26" s="384">
        <v>0</v>
      </c>
      <c r="AB26" s="384">
        <v>0</v>
      </c>
      <c r="AC26" s="384">
        <v>0</v>
      </c>
      <c r="AD26" s="384">
        <v>1</v>
      </c>
      <c r="AE26" s="384">
        <v>0</v>
      </c>
      <c r="AF26" s="384">
        <v>1</v>
      </c>
      <c r="AG26" s="384">
        <v>1</v>
      </c>
      <c r="AH26" s="384">
        <v>3</v>
      </c>
      <c r="AI26" s="384">
        <v>0</v>
      </c>
      <c r="AJ26" s="384">
        <v>6</v>
      </c>
      <c r="AK26" s="384">
        <v>0</v>
      </c>
      <c r="AL26" s="384">
        <v>0</v>
      </c>
      <c r="AM26" s="384">
        <v>5</v>
      </c>
      <c r="AN26" s="384">
        <v>0</v>
      </c>
      <c r="AO26" s="384">
        <v>0</v>
      </c>
      <c r="AP26" s="384">
        <v>0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5"/>
        <v>0</v>
      </c>
      <c r="AW26" s="37">
        <f t="shared" si="6"/>
        <v>0</v>
      </c>
      <c r="AX26" s="37">
        <f t="shared" si="7"/>
        <v>40</v>
      </c>
      <c r="AY26" s="37">
        <f t="shared" si="8"/>
        <v>5</v>
      </c>
      <c r="AZ26" s="37">
        <f t="shared" si="9"/>
        <v>3</v>
      </c>
      <c r="BA26" s="37">
        <f t="shared" si="10"/>
        <v>7</v>
      </c>
      <c r="BB26" s="37">
        <f t="shared" si="11"/>
        <v>6</v>
      </c>
      <c r="BC26" s="37">
        <f t="shared" si="12"/>
        <v>6</v>
      </c>
      <c r="BD26" s="38">
        <f t="shared" si="13"/>
        <v>5</v>
      </c>
      <c r="BE26" s="37">
        <f t="shared" si="14"/>
        <v>0</v>
      </c>
      <c r="BF26" s="54">
        <f t="shared" si="15"/>
        <v>72</v>
      </c>
    </row>
    <row r="27" spans="1:58" ht="30" x14ac:dyDescent="0.25">
      <c r="A27" s="353"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5"/>
        <v>0</v>
      </c>
      <c r="AW27" s="37">
        <f t="shared" si="6"/>
        <v>0</v>
      </c>
      <c r="AX27" s="37">
        <f t="shared" si="7"/>
        <v>0</v>
      </c>
      <c r="AY27" s="37">
        <f t="shared" si="8"/>
        <v>0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7">
        <f t="shared" si="12"/>
        <v>0</v>
      </c>
      <c r="BD27" s="38">
        <f t="shared" si="13"/>
        <v>0</v>
      </c>
      <c r="BE27" s="37">
        <f t="shared" si="14"/>
        <v>0</v>
      </c>
      <c r="BF27" s="54">
        <f t="shared" si="15"/>
        <v>0</v>
      </c>
    </row>
    <row r="28" spans="1:58" ht="45" x14ac:dyDescent="0.25">
      <c r="A28" s="353"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1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5"/>
        <v>0</v>
      </c>
      <c r="AW28" s="37">
        <f t="shared" si="6"/>
        <v>0</v>
      </c>
      <c r="AX28" s="37">
        <f t="shared" si="7"/>
        <v>1</v>
      </c>
      <c r="AY28" s="37">
        <f t="shared" si="8"/>
        <v>0</v>
      </c>
      <c r="AZ28" s="37">
        <f t="shared" si="9"/>
        <v>0</v>
      </c>
      <c r="BA28" s="37">
        <f t="shared" si="10"/>
        <v>0</v>
      </c>
      <c r="BB28" s="37">
        <f t="shared" si="11"/>
        <v>0</v>
      </c>
      <c r="BC28" s="37">
        <f t="shared" si="12"/>
        <v>0</v>
      </c>
      <c r="BD28" s="38">
        <f t="shared" si="13"/>
        <v>0</v>
      </c>
      <c r="BE28" s="37">
        <f t="shared" si="14"/>
        <v>0</v>
      </c>
      <c r="BF28" s="54">
        <f t="shared" si="15"/>
        <v>1</v>
      </c>
    </row>
    <row r="29" spans="1:58" ht="30" x14ac:dyDescent="0.25">
      <c r="A29" s="353"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49</v>
      </c>
      <c r="AE29" s="384">
        <v>3</v>
      </c>
      <c r="AF29" s="384">
        <v>5</v>
      </c>
      <c r="AG29" s="384">
        <v>9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8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5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0</v>
      </c>
      <c r="BA29" s="37">
        <f t="shared" si="10"/>
        <v>0</v>
      </c>
      <c r="BB29" s="37">
        <f t="shared" si="11"/>
        <v>66</v>
      </c>
      <c r="BC29" s="37">
        <f t="shared" si="12"/>
        <v>0</v>
      </c>
      <c r="BD29" s="38">
        <f t="shared" si="13"/>
        <v>8</v>
      </c>
      <c r="BE29" s="37">
        <f t="shared" si="14"/>
        <v>0</v>
      </c>
      <c r="BF29" s="54">
        <f t="shared" si="15"/>
        <v>74</v>
      </c>
    </row>
    <row r="30" spans="1:58" ht="45" x14ac:dyDescent="0.25">
      <c r="A30" s="353"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5"/>
        <v>0</v>
      </c>
      <c r="AW30" s="37">
        <f t="shared" si="6"/>
        <v>0</v>
      </c>
      <c r="AX30" s="37">
        <f t="shared" si="7"/>
        <v>0</v>
      </c>
      <c r="AY30" s="37">
        <f t="shared" si="8"/>
        <v>0</v>
      </c>
      <c r="AZ30" s="37">
        <f t="shared" si="9"/>
        <v>0</v>
      </c>
      <c r="BA30" s="37">
        <f t="shared" si="10"/>
        <v>0</v>
      </c>
      <c r="BB30" s="37">
        <f t="shared" si="11"/>
        <v>0</v>
      </c>
      <c r="BC30" s="37">
        <f t="shared" si="12"/>
        <v>0</v>
      </c>
      <c r="BD30" s="38">
        <f t="shared" si="13"/>
        <v>0</v>
      </c>
      <c r="BE30" s="37">
        <f t="shared" si="14"/>
        <v>0</v>
      </c>
      <c r="BF30" s="54">
        <f t="shared" si="15"/>
        <v>0</v>
      </c>
    </row>
    <row r="31" spans="1:58" ht="30" x14ac:dyDescent="0.25">
      <c r="A31" s="353"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218</v>
      </c>
      <c r="H31" s="384">
        <v>24</v>
      </c>
      <c r="I31" s="384">
        <v>0</v>
      </c>
      <c r="J31" s="384">
        <v>25</v>
      </c>
      <c r="K31" s="384">
        <v>24</v>
      </c>
      <c r="L31" s="384">
        <v>13</v>
      </c>
      <c r="M31" s="384">
        <v>0</v>
      </c>
      <c r="N31" s="384">
        <v>20</v>
      </c>
      <c r="O31" s="384">
        <v>0</v>
      </c>
      <c r="P31" s="384">
        <v>0</v>
      </c>
      <c r="Q31" s="384">
        <v>74</v>
      </c>
      <c r="R31" s="384">
        <v>0</v>
      </c>
      <c r="S31" s="384">
        <v>29</v>
      </c>
      <c r="T31" s="384">
        <v>0</v>
      </c>
      <c r="U31" s="384">
        <v>47</v>
      </c>
      <c r="V31" s="384">
        <v>0</v>
      </c>
      <c r="W31" s="384">
        <v>0</v>
      </c>
      <c r="X31" s="384">
        <v>0</v>
      </c>
      <c r="Y31" s="384">
        <v>61</v>
      </c>
      <c r="Z31" s="384">
        <v>43</v>
      </c>
      <c r="AA31" s="384">
        <v>11</v>
      </c>
      <c r="AB31" s="384">
        <v>0</v>
      </c>
      <c r="AC31" s="384">
        <v>0</v>
      </c>
      <c r="AD31" s="384">
        <v>192</v>
      </c>
      <c r="AE31" s="384">
        <v>9</v>
      </c>
      <c r="AF31" s="384">
        <v>17</v>
      </c>
      <c r="AG31" s="384">
        <v>20</v>
      </c>
      <c r="AH31" s="384">
        <v>12</v>
      </c>
      <c r="AI31" s="384">
        <v>0</v>
      </c>
      <c r="AJ31" s="384">
        <v>0</v>
      </c>
      <c r="AK31" s="384">
        <v>13</v>
      </c>
      <c r="AL31" s="384">
        <v>0</v>
      </c>
      <c r="AM31" s="384">
        <v>34</v>
      </c>
      <c r="AN31" s="384">
        <v>6</v>
      </c>
      <c r="AO31" s="384">
        <v>26</v>
      </c>
      <c r="AP31" s="384">
        <v>11</v>
      </c>
      <c r="AQ31" s="384">
        <v>17</v>
      </c>
      <c r="AR31" s="384">
        <v>0</v>
      </c>
      <c r="AS31" s="384">
        <v>0</v>
      </c>
      <c r="AT31" s="384">
        <v>0</v>
      </c>
      <c r="AV31" s="37">
        <f t="shared" si="5"/>
        <v>0</v>
      </c>
      <c r="AW31" s="37">
        <f t="shared" si="6"/>
        <v>0</v>
      </c>
      <c r="AX31" s="37">
        <f t="shared" si="7"/>
        <v>324</v>
      </c>
      <c r="AY31" s="37">
        <f t="shared" si="8"/>
        <v>103</v>
      </c>
      <c r="AZ31" s="37">
        <f t="shared" si="9"/>
        <v>47</v>
      </c>
      <c r="BA31" s="37">
        <f t="shared" si="10"/>
        <v>115</v>
      </c>
      <c r="BB31" s="37">
        <f t="shared" si="11"/>
        <v>250</v>
      </c>
      <c r="BC31" s="37">
        <f t="shared" si="12"/>
        <v>13</v>
      </c>
      <c r="BD31" s="38">
        <f t="shared" si="13"/>
        <v>77</v>
      </c>
      <c r="BE31" s="37">
        <f t="shared" si="14"/>
        <v>17</v>
      </c>
      <c r="BF31" s="54">
        <f t="shared" si="15"/>
        <v>946</v>
      </c>
    </row>
    <row r="32" spans="1:58" ht="30" x14ac:dyDescent="0.25">
      <c r="A32" s="353"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0</v>
      </c>
      <c r="R32" s="384">
        <v>0</v>
      </c>
      <c r="S32" s="384">
        <v>0</v>
      </c>
      <c r="T32" s="384">
        <v>0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13</v>
      </c>
      <c r="AH32" s="384">
        <v>0</v>
      </c>
      <c r="AI32" s="384">
        <v>0</v>
      </c>
      <c r="AJ32" s="384">
        <v>0</v>
      </c>
      <c r="AK32" s="384">
        <v>13</v>
      </c>
      <c r="AL32" s="384">
        <v>0</v>
      </c>
      <c r="AM32" s="384">
        <v>0</v>
      </c>
      <c r="AN32" s="384">
        <v>6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27">SUM(D32)</f>
        <v>0</v>
      </c>
      <c r="AW32" s="37">
        <f t="shared" ref="AW32:AW51" si="28">+E32</f>
        <v>0</v>
      </c>
      <c r="AX32" s="37">
        <f t="shared" ref="AX32:AX51" si="29">+SUM(G32:P32)</f>
        <v>0</v>
      </c>
      <c r="AY32" s="37">
        <f t="shared" ref="AY32:AY51" si="30">+SUM(Q32:S32)</f>
        <v>0</v>
      </c>
      <c r="AZ32" s="37">
        <f t="shared" ref="AZ32:AZ51" si="31">+SUM(T32:W32)</f>
        <v>0</v>
      </c>
      <c r="BA32" s="37">
        <f t="shared" ref="BA32:BA51" si="32">+SUM(X32:AC32)</f>
        <v>0</v>
      </c>
      <c r="BB32" s="37">
        <f t="shared" ref="BB32:BB51" si="33">+SUM(AD32:AH32)</f>
        <v>13</v>
      </c>
      <c r="BC32" s="37">
        <f t="shared" ref="BC32:BC51" si="34">+SUM(AJ32:AL32)</f>
        <v>13</v>
      </c>
      <c r="BD32" s="38">
        <f t="shared" ref="BD32:BD51" si="35">+SUM(AM32:AP32)</f>
        <v>6</v>
      </c>
      <c r="BE32" s="37">
        <f t="shared" si="14"/>
        <v>0</v>
      </c>
      <c r="BF32" s="54">
        <f t="shared" si="15"/>
        <v>32</v>
      </c>
    </row>
    <row r="33" spans="1:58" ht="30" x14ac:dyDescent="0.25">
      <c r="A33" s="353"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6</v>
      </c>
      <c r="H33" s="384">
        <v>0</v>
      </c>
      <c r="I33" s="384">
        <v>0</v>
      </c>
      <c r="J33" s="384">
        <v>6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2</v>
      </c>
      <c r="AO33" s="384">
        <v>2</v>
      </c>
      <c r="AP33" s="384">
        <v>2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27"/>
        <v>0</v>
      </c>
      <c r="AW33" s="37">
        <f t="shared" si="28"/>
        <v>0</v>
      </c>
      <c r="AX33" s="37">
        <f t="shared" si="29"/>
        <v>12</v>
      </c>
      <c r="AY33" s="37">
        <f t="shared" si="30"/>
        <v>0</v>
      </c>
      <c r="AZ33" s="37">
        <f t="shared" si="31"/>
        <v>0</v>
      </c>
      <c r="BA33" s="37">
        <f t="shared" si="32"/>
        <v>0</v>
      </c>
      <c r="BB33" s="37">
        <f t="shared" si="33"/>
        <v>0</v>
      </c>
      <c r="BC33" s="37">
        <f t="shared" si="34"/>
        <v>0</v>
      </c>
      <c r="BD33" s="38">
        <f t="shared" si="35"/>
        <v>6</v>
      </c>
      <c r="BE33" s="37">
        <f t="shared" si="14"/>
        <v>0</v>
      </c>
      <c r="BF33" s="54">
        <f t="shared" si="15"/>
        <v>18</v>
      </c>
    </row>
    <row r="34" spans="1:58" ht="30" x14ac:dyDescent="0.25">
      <c r="A34" s="353"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27"/>
        <v>0</v>
      </c>
      <c r="AW34" s="37">
        <f t="shared" si="28"/>
        <v>0</v>
      </c>
      <c r="AX34" s="37">
        <f t="shared" si="29"/>
        <v>0</v>
      </c>
      <c r="AY34" s="37">
        <f t="shared" si="30"/>
        <v>0</v>
      </c>
      <c r="AZ34" s="37">
        <f t="shared" si="31"/>
        <v>0</v>
      </c>
      <c r="BA34" s="37">
        <f t="shared" si="32"/>
        <v>0</v>
      </c>
      <c r="BB34" s="37">
        <f t="shared" si="33"/>
        <v>0</v>
      </c>
      <c r="BC34" s="37">
        <f t="shared" si="34"/>
        <v>0</v>
      </c>
      <c r="BD34" s="38">
        <f t="shared" si="35"/>
        <v>0</v>
      </c>
      <c r="BE34" s="37">
        <f t="shared" si="14"/>
        <v>0</v>
      </c>
      <c r="BF34" s="54">
        <f t="shared" si="15"/>
        <v>0</v>
      </c>
    </row>
    <row r="35" spans="1:58" ht="30" x14ac:dyDescent="0.25">
      <c r="A35" s="353"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1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27"/>
        <v>0</v>
      </c>
      <c r="AW35" s="37">
        <f t="shared" si="28"/>
        <v>0</v>
      </c>
      <c r="AX35" s="37">
        <f t="shared" si="29"/>
        <v>1</v>
      </c>
      <c r="AY35" s="37">
        <f t="shared" si="30"/>
        <v>0</v>
      </c>
      <c r="AZ35" s="37">
        <f t="shared" si="31"/>
        <v>0</v>
      </c>
      <c r="BA35" s="37">
        <f t="shared" si="32"/>
        <v>0</v>
      </c>
      <c r="BB35" s="37">
        <f t="shared" si="33"/>
        <v>0</v>
      </c>
      <c r="BC35" s="37">
        <f t="shared" si="34"/>
        <v>0</v>
      </c>
      <c r="BD35" s="38">
        <f t="shared" si="35"/>
        <v>0</v>
      </c>
      <c r="BE35" s="37">
        <f t="shared" si="14"/>
        <v>0</v>
      </c>
      <c r="BF35" s="54">
        <f t="shared" si="15"/>
        <v>1</v>
      </c>
    </row>
    <row r="36" spans="1:58" ht="30" x14ac:dyDescent="0.25">
      <c r="A36" s="353"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1272</v>
      </c>
      <c r="H36" s="384">
        <v>68</v>
      </c>
      <c r="I36" s="384">
        <v>0</v>
      </c>
      <c r="J36" s="384">
        <v>20</v>
      </c>
      <c r="K36" s="384">
        <v>0</v>
      </c>
      <c r="L36" s="384">
        <v>0</v>
      </c>
      <c r="M36" s="384">
        <v>31</v>
      </c>
      <c r="N36" s="384">
        <v>0</v>
      </c>
      <c r="O36" s="384">
        <v>0</v>
      </c>
      <c r="P36" s="384">
        <v>0</v>
      </c>
      <c r="Q36" s="384">
        <v>119</v>
      </c>
      <c r="R36" s="384">
        <v>0</v>
      </c>
      <c r="S36" s="384">
        <v>30</v>
      </c>
      <c r="T36" s="384">
        <v>0</v>
      </c>
      <c r="U36" s="384">
        <v>54</v>
      </c>
      <c r="V36" s="384">
        <v>0</v>
      </c>
      <c r="W36" s="384">
        <v>0</v>
      </c>
      <c r="X36" s="384">
        <v>0</v>
      </c>
      <c r="Y36" s="384">
        <v>603</v>
      </c>
      <c r="Z36" s="384">
        <v>0</v>
      </c>
      <c r="AA36" s="384">
        <v>0</v>
      </c>
      <c r="AB36" s="384">
        <v>0</v>
      </c>
      <c r="AC36" s="384">
        <v>0</v>
      </c>
      <c r="AD36" s="384">
        <v>197</v>
      </c>
      <c r="AE36" s="384">
        <v>17</v>
      </c>
      <c r="AF36" s="384">
        <v>23</v>
      </c>
      <c r="AG36" s="384">
        <v>0</v>
      </c>
      <c r="AH36" s="384">
        <v>12</v>
      </c>
      <c r="AI36" s="384">
        <v>0</v>
      </c>
      <c r="AJ36" s="384">
        <v>0</v>
      </c>
      <c r="AK36" s="384">
        <v>26</v>
      </c>
      <c r="AL36" s="384">
        <v>0</v>
      </c>
      <c r="AM36" s="384">
        <v>101</v>
      </c>
      <c r="AN36" s="384">
        <v>15</v>
      </c>
      <c r="AO36" s="384">
        <v>26</v>
      </c>
      <c r="AP36" s="384">
        <v>36</v>
      </c>
      <c r="AQ36" s="384">
        <v>104</v>
      </c>
      <c r="AR36" s="384">
        <v>0</v>
      </c>
      <c r="AS36" s="384">
        <v>0</v>
      </c>
      <c r="AT36" s="384">
        <v>0</v>
      </c>
      <c r="AV36" s="37">
        <f t="shared" si="27"/>
        <v>0</v>
      </c>
      <c r="AW36" s="37">
        <f t="shared" si="28"/>
        <v>0</v>
      </c>
      <c r="AX36" s="37">
        <f t="shared" si="29"/>
        <v>1391</v>
      </c>
      <c r="AY36" s="37">
        <f t="shared" si="30"/>
        <v>149</v>
      </c>
      <c r="AZ36" s="37">
        <f t="shared" si="31"/>
        <v>54</v>
      </c>
      <c r="BA36" s="37">
        <f t="shared" si="32"/>
        <v>603</v>
      </c>
      <c r="BB36" s="37">
        <f t="shared" si="33"/>
        <v>249</v>
      </c>
      <c r="BC36" s="37">
        <f t="shared" si="34"/>
        <v>26</v>
      </c>
      <c r="BD36" s="38">
        <f t="shared" si="35"/>
        <v>178</v>
      </c>
      <c r="BE36" s="37">
        <f t="shared" si="14"/>
        <v>104</v>
      </c>
      <c r="BF36" s="54">
        <f t="shared" si="15"/>
        <v>2754</v>
      </c>
    </row>
    <row r="37" spans="1:58" ht="30" x14ac:dyDescent="0.25">
      <c r="A37" s="353"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65</v>
      </c>
      <c r="H37" s="384">
        <v>0</v>
      </c>
      <c r="I37" s="384">
        <v>0</v>
      </c>
      <c r="J37" s="384">
        <v>0</v>
      </c>
      <c r="K37" s="384">
        <v>23</v>
      </c>
      <c r="L37" s="384">
        <v>0</v>
      </c>
      <c r="M37" s="384">
        <v>0</v>
      </c>
      <c r="N37" s="384">
        <v>3</v>
      </c>
      <c r="O37" s="384">
        <v>0</v>
      </c>
      <c r="P37" s="384">
        <v>0</v>
      </c>
      <c r="Q37" s="384">
        <v>92</v>
      </c>
      <c r="R37" s="384">
        <v>0</v>
      </c>
      <c r="S37" s="384">
        <v>30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157</v>
      </c>
      <c r="AN37" s="384">
        <v>12</v>
      </c>
      <c r="AO37" s="384">
        <v>0</v>
      </c>
      <c r="AP37" s="384">
        <v>24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27"/>
        <v>0</v>
      </c>
      <c r="AW37" s="37">
        <f t="shared" si="28"/>
        <v>0</v>
      </c>
      <c r="AX37" s="37">
        <f t="shared" si="29"/>
        <v>91</v>
      </c>
      <c r="AY37" s="37">
        <f t="shared" si="30"/>
        <v>122</v>
      </c>
      <c r="AZ37" s="37">
        <f t="shared" si="31"/>
        <v>0</v>
      </c>
      <c r="BA37" s="37">
        <f t="shared" si="32"/>
        <v>0</v>
      </c>
      <c r="BB37" s="37">
        <f t="shared" si="33"/>
        <v>0</v>
      </c>
      <c r="BC37" s="37">
        <f t="shared" si="34"/>
        <v>0</v>
      </c>
      <c r="BD37" s="38">
        <f t="shared" si="35"/>
        <v>193</v>
      </c>
      <c r="BE37" s="37">
        <f t="shared" si="14"/>
        <v>0</v>
      </c>
      <c r="BF37" s="54">
        <f t="shared" si="15"/>
        <v>406</v>
      </c>
    </row>
    <row r="38" spans="1:58" ht="30" x14ac:dyDescent="0.25">
      <c r="A38" s="353"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3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1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27"/>
        <v>0</v>
      </c>
      <c r="AW38" s="37">
        <f t="shared" si="28"/>
        <v>0</v>
      </c>
      <c r="AX38" s="37">
        <f t="shared" si="29"/>
        <v>3</v>
      </c>
      <c r="AY38" s="37">
        <f t="shared" si="30"/>
        <v>0</v>
      </c>
      <c r="AZ38" s="37">
        <f t="shared" si="31"/>
        <v>0</v>
      </c>
      <c r="BA38" s="37">
        <f t="shared" si="32"/>
        <v>0</v>
      </c>
      <c r="BB38" s="37">
        <f t="shared" si="33"/>
        <v>0</v>
      </c>
      <c r="BC38" s="37">
        <f t="shared" si="34"/>
        <v>0</v>
      </c>
      <c r="BD38" s="38">
        <f t="shared" si="35"/>
        <v>1</v>
      </c>
      <c r="BE38" s="37">
        <f t="shared" si="14"/>
        <v>0</v>
      </c>
      <c r="BF38" s="54">
        <f t="shared" si="15"/>
        <v>4</v>
      </c>
    </row>
    <row r="39" spans="1:58" ht="30" x14ac:dyDescent="0.25">
      <c r="A39" s="353"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27"/>
        <v>0</v>
      </c>
      <c r="AW39" s="37">
        <f t="shared" si="28"/>
        <v>0</v>
      </c>
      <c r="AX39" s="37">
        <f t="shared" si="29"/>
        <v>0</v>
      </c>
      <c r="AY39" s="37">
        <f t="shared" si="30"/>
        <v>0</v>
      </c>
      <c r="AZ39" s="37">
        <f t="shared" si="31"/>
        <v>0</v>
      </c>
      <c r="BA39" s="37">
        <f t="shared" si="32"/>
        <v>0</v>
      </c>
      <c r="BB39" s="37">
        <f t="shared" si="33"/>
        <v>0</v>
      </c>
      <c r="BC39" s="37">
        <f t="shared" si="34"/>
        <v>0</v>
      </c>
      <c r="BD39" s="38">
        <f t="shared" si="35"/>
        <v>0</v>
      </c>
      <c r="BE39" s="37">
        <f t="shared" si="14"/>
        <v>0</v>
      </c>
      <c r="BF39" s="54">
        <f t="shared" si="15"/>
        <v>0</v>
      </c>
    </row>
    <row r="40" spans="1:58" ht="30" x14ac:dyDescent="0.25">
      <c r="A40" s="353"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31</v>
      </c>
      <c r="H40" s="384">
        <v>0</v>
      </c>
      <c r="I40" s="384">
        <v>0</v>
      </c>
      <c r="J40" s="384">
        <v>1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6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1</v>
      </c>
      <c r="AO40" s="384">
        <v>1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27"/>
        <v>0</v>
      </c>
      <c r="AW40" s="37">
        <f t="shared" si="28"/>
        <v>0</v>
      </c>
      <c r="AX40" s="37">
        <f t="shared" si="29"/>
        <v>32</v>
      </c>
      <c r="AY40" s="37">
        <f t="shared" si="30"/>
        <v>0</v>
      </c>
      <c r="AZ40" s="37">
        <f t="shared" si="31"/>
        <v>0</v>
      </c>
      <c r="BA40" s="37">
        <f t="shared" si="32"/>
        <v>0</v>
      </c>
      <c r="BB40" s="37">
        <f t="shared" si="33"/>
        <v>6</v>
      </c>
      <c r="BC40" s="37">
        <f t="shared" si="34"/>
        <v>0</v>
      </c>
      <c r="BD40" s="38">
        <f t="shared" si="35"/>
        <v>2</v>
      </c>
      <c r="BE40" s="37">
        <f t="shared" si="14"/>
        <v>0</v>
      </c>
      <c r="BF40" s="54">
        <f t="shared" si="15"/>
        <v>40</v>
      </c>
    </row>
    <row r="41" spans="1:58" ht="30" x14ac:dyDescent="0.25">
      <c r="A41" s="353"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41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384">
        <v>36</v>
      </c>
      <c r="R41" s="384">
        <v>8</v>
      </c>
      <c r="S41" s="384">
        <v>7</v>
      </c>
      <c r="T41" s="384">
        <v>52</v>
      </c>
      <c r="U41" s="384">
        <v>13</v>
      </c>
      <c r="V41" s="384">
        <v>0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31</v>
      </c>
      <c r="AK41" s="384">
        <v>0</v>
      </c>
      <c r="AL41" s="384">
        <v>0</v>
      </c>
      <c r="AM41" s="384">
        <v>37</v>
      </c>
      <c r="AN41" s="384">
        <v>0</v>
      </c>
      <c r="AO41" s="384">
        <v>23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27"/>
        <v>0</v>
      </c>
      <c r="AW41" s="37">
        <f t="shared" si="28"/>
        <v>0</v>
      </c>
      <c r="AX41" s="37">
        <f t="shared" si="29"/>
        <v>41</v>
      </c>
      <c r="AY41" s="37">
        <f t="shared" si="30"/>
        <v>51</v>
      </c>
      <c r="AZ41" s="37">
        <f t="shared" si="31"/>
        <v>65</v>
      </c>
      <c r="BA41" s="37">
        <f t="shared" si="32"/>
        <v>0</v>
      </c>
      <c r="BB41" s="37">
        <f t="shared" si="33"/>
        <v>0</v>
      </c>
      <c r="BC41" s="37">
        <f t="shared" si="34"/>
        <v>31</v>
      </c>
      <c r="BD41" s="38">
        <f t="shared" si="35"/>
        <v>60</v>
      </c>
      <c r="BE41" s="37">
        <f t="shared" si="14"/>
        <v>0</v>
      </c>
      <c r="BF41" s="54">
        <f t="shared" si="15"/>
        <v>248</v>
      </c>
    </row>
    <row r="42" spans="1:58" ht="30" x14ac:dyDescent="0.25">
      <c r="A42" s="353"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27"/>
        <v>0</v>
      </c>
      <c r="AW42" s="37">
        <f t="shared" si="28"/>
        <v>0</v>
      </c>
      <c r="AX42" s="37">
        <f t="shared" si="29"/>
        <v>0</v>
      </c>
      <c r="AY42" s="37">
        <f t="shared" si="30"/>
        <v>0</v>
      </c>
      <c r="AZ42" s="37">
        <f t="shared" si="31"/>
        <v>0</v>
      </c>
      <c r="BA42" s="37">
        <f t="shared" si="32"/>
        <v>0</v>
      </c>
      <c r="BB42" s="37">
        <f t="shared" si="33"/>
        <v>0</v>
      </c>
      <c r="BC42" s="37">
        <f t="shared" si="34"/>
        <v>0</v>
      </c>
      <c r="BD42" s="38">
        <f t="shared" si="35"/>
        <v>0</v>
      </c>
      <c r="BE42" s="37">
        <f t="shared" si="14"/>
        <v>0</v>
      </c>
      <c r="BF42" s="54">
        <f t="shared" si="15"/>
        <v>0</v>
      </c>
    </row>
    <row r="43" spans="1:58" ht="30" x14ac:dyDescent="0.25">
      <c r="A43" s="353"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21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45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2</v>
      </c>
      <c r="AO43" s="384">
        <v>0</v>
      </c>
      <c r="AP43" s="384">
        <v>2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27"/>
        <v>0</v>
      </c>
      <c r="AW43" s="37">
        <f t="shared" si="28"/>
        <v>0</v>
      </c>
      <c r="AX43" s="37">
        <f t="shared" si="29"/>
        <v>21</v>
      </c>
      <c r="AY43" s="37">
        <f t="shared" si="30"/>
        <v>0</v>
      </c>
      <c r="AZ43" s="37">
        <f t="shared" si="31"/>
        <v>0</v>
      </c>
      <c r="BA43" s="37">
        <f t="shared" si="32"/>
        <v>45</v>
      </c>
      <c r="BB43" s="37">
        <f t="shared" si="33"/>
        <v>0</v>
      </c>
      <c r="BC43" s="37">
        <f t="shared" si="34"/>
        <v>0</v>
      </c>
      <c r="BD43" s="38">
        <f t="shared" si="35"/>
        <v>4</v>
      </c>
      <c r="BE43" s="37">
        <f t="shared" si="14"/>
        <v>0</v>
      </c>
      <c r="BF43" s="54">
        <f t="shared" si="15"/>
        <v>70</v>
      </c>
    </row>
    <row r="44" spans="1:58" ht="30" x14ac:dyDescent="0.25">
      <c r="A44" s="353"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27"/>
        <v>0</v>
      </c>
      <c r="AW44" s="37">
        <f t="shared" si="28"/>
        <v>0</v>
      </c>
      <c r="AX44" s="37">
        <f t="shared" si="29"/>
        <v>0</v>
      </c>
      <c r="AY44" s="37">
        <f t="shared" si="30"/>
        <v>0</v>
      </c>
      <c r="AZ44" s="37">
        <f t="shared" si="31"/>
        <v>0</v>
      </c>
      <c r="BA44" s="37">
        <f t="shared" si="32"/>
        <v>0</v>
      </c>
      <c r="BB44" s="37">
        <f t="shared" si="33"/>
        <v>0</v>
      </c>
      <c r="BC44" s="37">
        <f t="shared" si="34"/>
        <v>0</v>
      </c>
      <c r="BD44" s="38">
        <f t="shared" si="35"/>
        <v>0</v>
      </c>
      <c r="BE44" s="37">
        <f t="shared" si="14"/>
        <v>0</v>
      </c>
      <c r="BF44" s="54">
        <f t="shared" si="15"/>
        <v>0</v>
      </c>
    </row>
    <row r="45" spans="1:58" ht="30" x14ac:dyDescent="0.25">
      <c r="A45" s="353"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27"/>
        <v>0</v>
      </c>
      <c r="AW45" s="37">
        <f t="shared" si="28"/>
        <v>0</v>
      </c>
      <c r="AX45" s="37">
        <f t="shared" si="29"/>
        <v>0</v>
      </c>
      <c r="AY45" s="37">
        <f t="shared" si="30"/>
        <v>0</v>
      </c>
      <c r="AZ45" s="37">
        <f t="shared" si="31"/>
        <v>0</v>
      </c>
      <c r="BA45" s="37">
        <f t="shared" si="32"/>
        <v>0</v>
      </c>
      <c r="BB45" s="37">
        <f t="shared" si="33"/>
        <v>0</v>
      </c>
      <c r="BC45" s="37">
        <f t="shared" si="34"/>
        <v>0</v>
      </c>
      <c r="BD45" s="38">
        <f t="shared" si="35"/>
        <v>0</v>
      </c>
      <c r="BE45" s="37">
        <f t="shared" si="14"/>
        <v>0</v>
      </c>
      <c r="BF45" s="54">
        <f t="shared" si="15"/>
        <v>0</v>
      </c>
    </row>
    <row r="46" spans="1:58" ht="30" x14ac:dyDescent="0.25">
      <c r="A46" s="353"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21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1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27"/>
        <v>0</v>
      </c>
      <c r="AW46" s="37">
        <f t="shared" si="28"/>
        <v>0</v>
      </c>
      <c r="AX46" s="37">
        <f t="shared" si="29"/>
        <v>21</v>
      </c>
      <c r="AY46" s="37">
        <f t="shared" si="30"/>
        <v>0</v>
      </c>
      <c r="AZ46" s="37">
        <f t="shared" si="31"/>
        <v>0</v>
      </c>
      <c r="BA46" s="37">
        <f t="shared" si="32"/>
        <v>0</v>
      </c>
      <c r="BB46" s="37">
        <f t="shared" si="33"/>
        <v>0</v>
      </c>
      <c r="BC46" s="37">
        <f t="shared" si="34"/>
        <v>0</v>
      </c>
      <c r="BD46" s="38">
        <f t="shared" si="35"/>
        <v>1</v>
      </c>
      <c r="BE46" s="37">
        <f t="shared" si="14"/>
        <v>0</v>
      </c>
      <c r="BF46" s="54">
        <f t="shared" si="15"/>
        <v>22</v>
      </c>
    </row>
    <row r="47" spans="1:58" ht="30" x14ac:dyDescent="0.25">
      <c r="A47" s="353"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12</v>
      </c>
      <c r="L47" s="384">
        <v>0</v>
      </c>
      <c r="M47" s="384">
        <v>0</v>
      </c>
      <c r="N47" s="384">
        <v>0</v>
      </c>
      <c r="O47" s="384">
        <v>0</v>
      </c>
      <c r="P47" s="384">
        <v>33</v>
      </c>
      <c r="Q47" s="384">
        <v>11</v>
      </c>
      <c r="R47" s="384">
        <v>0</v>
      </c>
      <c r="S47" s="384">
        <v>0</v>
      </c>
      <c r="T47" s="384">
        <v>56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64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195</v>
      </c>
      <c r="AK47" s="384">
        <v>0</v>
      </c>
      <c r="AL47" s="384">
        <v>33</v>
      </c>
      <c r="AM47" s="384">
        <v>0</v>
      </c>
      <c r="AN47" s="384">
        <v>10</v>
      </c>
      <c r="AO47" s="384">
        <v>2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27"/>
        <v>0</v>
      </c>
      <c r="AW47" s="37">
        <f t="shared" si="28"/>
        <v>0</v>
      </c>
      <c r="AX47" s="37">
        <f t="shared" si="29"/>
        <v>45</v>
      </c>
      <c r="AY47" s="37">
        <f t="shared" si="30"/>
        <v>11</v>
      </c>
      <c r="AZ47" s="37">
        <f t="shared" si="31"/>
        <v>56</v>
      </c>
      <c r="BA47" s="37">
        <f t="shared" si="32"/>
        <v>0</v>
      </c>
      <c r="BB47" s="37">
        <f t="shared" si="33"/>
        <v>64</v>
      </c>
      <c r="BC47" s="37">
        <f t="shared" si="34"/>
        <v>228</v>
      </c>
      <c r="BD47" s="38">
        <f t="shared" si="35"/>
        <v>12</v>
      </c>
      <c r="BE47" s="37">
        <f t="shared" si="14"/>
        <v>0</v>
      </c>
      <c r="BF47" s="54">
        <f t="shared" si="15"/>
        <v>416</v>
      </c>
    </row>
    <row r="48" spans="1:58" ht="30" x14ac:dyDescent="0.25">
      <c r="A48" s="353"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5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27"/>
        <v>0</v>
      </c>
      <c r="AW48" s="37">
        <f t="shared" si="28"/>
        <v>0</v>
      </c>
      <c r="AX48" s="37">
        <f t="shared" si="29"/>
        <v>0</v>
      </c>
      <c r="AY48" s="37">
        <f t="shared" si="30"/>
        <v>0</v>
      </c>
      <c r="AZ48" s="37">
        <f t="shared" si="31"/>
        <v>0</v>
      </c>
      <c r="BA48" s="37">
        <f t="shared" si="32"/>
        <v>0</v>
      </c>
      <c r="BB48" s="37">
        <f t="shared" si="33"/>
        <v>0</v>
      </c>
      <c r="BC48" s="37">
        <f t="shared" si="34"/>
        <v>0</v>
      </c>
      <c r="BD48" s="38">
        <f t="shared" si="35"/>
        <v>5</v>
      </c>
      <c r="BE48" s="37">
        <f t="shared" si="14"/>
        <v>0</v>
      </c>
      <c r="BF48" s="54">
        <f t="shared" si="15"/>
        <v>5</v>
      </c>
    </row>
    <row r="49" spans="1:58" x14ac:dyDescent="0.25">
      <c r="A49" s="353"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27"/>
        <v>0</v>
      </c>
      <c r="AW49" s="37">
        <f t="shared" si="28"/>
        <v>0</v>
      </c>
      <c r="AX49" s="37">
        <f t="shared" si="29"/>
        <v>0</v>
      </c>
      <c r="AY49" s="37">
        <f t="shared" si="30"/>
        <v>0</v>
      </c>
      <c r="AZ49" s="37">
        <f t="shared" si="31"/>
        <v>0</v>
      </c>
      <c r="BA49" s="37">
        <f t="shared" si="32"/>
        <v>0</v>
      </c>
      <c r="BB49" s="37">
        <f t="shared" si="33"/>
        <v>0</v>
      </c>
      <c r="BC49" s="37">
        <f t="shared" si="34"/>
        <v>0</v>
      </c>
      <c r="BD49" s="38">
        <f t="shared" si="35"/>
        <v>0</v>
      </c>
      <c r="BE49" s="37">
        <f t="shared" si="14"/>
        <v>0</v>
      </c>
      <c r="BF49" s="54">
        <f t="shared" si="15"/>
        <v>0</v>
      </c>
    </row>
    <row r="50" spans="1:58" x14ac:dyDescent="0.25">
      <c r="A50" s="353"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1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27"/>
        <v>0</v>
      </c>
      <c r="AW50" s="37">
        <f t="shared" si="28"/>
        <v>0</v>
      </c>
      <c r="AX50" s="37">
        <f t="shared" si="29"/>
        <v>0</v>
      </c>
      <c r="AY50" s="37">
        <f t="shared" si="30"/>
        <v>0</v>
      </c>
      <c r="AZ50" s="37">
        <f t="shared" si="31"/>
        <v>0</v>
      </c>
      <c r="BA50" s="37">
        <f t="shared" si="32"/>
        <v>0</v>
      </c>
      <c r="BB50" s="37">
        <f t="shared" si="33"/>
        <v>0</v>
      </c>
      <c r="BC50" s="37">
        <f t="shared" si="34"/>
        <v>0</v>
      </c>
      <c r="BD50" s="38">
        <f t="shared" si="35"/>
        <v>1</v>
      </c>
      <c r="BE50" s="37">
        <f t="shared" si="14"/>
        <v>0</v>
      </c>
      <c r="BF50" s="54">
        <f t="shared" si="15"/>
        <v>1</v>
      </c>
    </row>
    <row r="51" spans="1:58" ht="30" x14ac:dyDescent="0.25">
      <c r="A51" s="353"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27"/>
        <v>0</v>
      </c>
      <c r="AW51" s="37">
        <f t="shared" si="28"/>
        <v>0</v>
      </c>
      <c r="AX51" s="37">
        <f t="shared" si="29"/>
        <v>0</v>
      </c>
      <c r="AY51" s="37">
        <f t="shared" si="30"/>
        <v>0</v>
      </c>
      <c r="AZ51" s="37">
        <f t="shared" si="31"/>
        <v>0</v>
      </c>
      <c r="BA51" s="37">
        <f t="shared" si="32"/>
        <v>0</v>
      </c>
      <c r="BB51" s="37">
        <f t="shared" si="33"/>
        <v>0</v>
      </c>
      <c r="BC51" s="37">
        <f t="shared" si="34"/>
        <v>0</v>
      </c>
      <c r="BD51" s="38">
        <f t="shared" si="35"/>
        <v>0</v>
      </c>
      <c r="BE51" s="37">
        <f t="shared" si="14"/>
        <v>0</v>
      </c>
      <c r="BF51" s="54">
        <f t="shared" si="15"/>
        <v>0</v>
      </c>
    </row>
    <row r="52" spans="1:58" x14ac:dyDescent="0.25">
      <c r="A52" s="353">
        <v>49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19</v>
      </c>
      <c r="H52" s="375">
        <v>1</v>
      </c>
      <c r="I52" s="375">
        <v>0</v>
      </c>
      <c r="J52" s="375">
        <v>0</v>
      </c>
      <c r="K52" s="375">
        <v>0</v>
      </c>
      <c r="L52" s="375">
        <v>0</v>
      </c>
      <c r="M52" s="375">
        <v>1</v>
      </c>
      <c r="N52" s="375">
        <v>0</v>
      </c>
      <c r="O52" s="375">
        <v>0</v>
      </c>
      <c r="P52" s="375">
        <v>1</v>
      </c>
      <c r="Q52" s="375">
        <v>1</v>
      </c>
      <c r="R52" s="375">
        <v>0</v>
      </c>
      <c r="S52" s="375">
        <v>0</v>
      </c>
      <c r="T52" s="375">
        <v>0</v>
      </c>
      <c r="U52" s="375">
        <v>0</v>
      </c>
      <c r="V52" s="375">
        <v>0</v>
      </c>
      <c r="W52" s="375">
        <v>1</v>
      </c>
      <c r="X52" s="375">
        <v>1</v>
      </c>
      <c r="Y52" s="375">
        <v>5</v>
      </c>
      <c r="Z52" s="375">
        <v>1</v>
      </c>
      <c r="AA52" s="375">
        <v>0</v>
      </c>
      <c r="AB52" s="375">
        <v>0</v>
      </c>
      <c r="AC52" s="375">
        <v>0</v>
      </c>
      <c r="AD52" s="375">
        <v>1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1</v>
      </c>
      <c r="AK52" s="375">
        <v>0</v>
      </c>
      <c r="AL52" s="375">
        <v>0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58">
        <f t="shared" ref="AV52:AV59" si="36">SUM(D52)</f>
        <v>0</v>
      </c>
      <c r="AW52" s="358">
        <f t="shared" ref="AW52:AW59" si="37">+E52</f>
        <v>0</v>
      </c>
      <c r="AX52" s="358">
        <f t="shared" ref="AX52:AX59" si="38">+SUM(G52:P52)</f>
        <v>22</v>
      </c>
      <c r="AY52" s="358">
        <f t="shared" ref="AY52:AY59" si="39">+SUM(Q52:S52)</f>
        <v>1</v>
      </c>
      <c r="AZ52" s="358">
        <f t="shared" ref="AZ52:AZ59" si="40">+SUM(T52:W52)</f>
        <v>1</v>
      </c>
      <c r="BA52" s="358">
        <f t="shared" ref="BA52:BA59" si="41">+SUM(X52:AC52)</f>
        <v>7</v>
      </c>
      <c r="BB52" s="358">
        <f t="shared" ref="BB52:BB59" si="42">+SUM(AD52:AH52)</f>
        <v>1</v>
      </c>
      <c r="BC52" s="358">
        <f t="shared" ref="BC52:BC59" si="43">+SUM(AJ52:AL52)</f>
        <v>1</v>
      </c>
      <c r="BD52" s="359">
        <f t="shared" ref="BD52:BD59" si="44">+SUM(AM52:AP52)</f>
        <v>1</v>
      </c>
      <c r="BE52" s="358">
        <f t="shared" ref="BE52:BE59" si="45">+SUM(AQ52:AT52)</f>
        <v>0</v>
      </c>
      <c r="BF52" s="54">
        <f t="shared" ref="BF52:BF59" si="46">SUM(AV52:BE52)</f>
        <v>34</v>
      </c>
    </row>
    <row r="53" spans="1:58" x14ac:dyDescent="0.25">
      <c r="A53" s="353">
        <v>50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8</v>
      </c>
      <c r="H53" s="375">
        <v>0</v>
      </c>
      <c r="I53" s="375">
        <v>1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1</v>
      </c>
      <c r="Y53" s="375">
        <v>1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1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58">
        <f t="shared" si="36"/>
        <v>0</v>
      </c>
      <c r="AW53" s="358">
        <f t="shared" si="37"/>
        <v>0</v>
      </c>
      <c r="AX53" s="358">
        <f t="shared" si="38"/>
        <v>9</v>
      </c>
      <c r="AY53" s="358">
        <f t="shared" si="39"/>
        <v>0</v>
      </c>
      <c r="AZ53" s="358">
        <f t="shared" si="40"/>
        <v>0</v>
      </c>
      <c r="BA53" s="358">
        <f t="shared" si="41"/>
        <v>2</v>
      </c>
      <c r="BB53" s="358">
        <f t="shared" si="42"/>
        <v>0</v>
      </c>
      <c r="BC53" s="358">
        <f t="shared" si="43"/>
        <v>0</v>
      </c>
      <c r="BD53" s="359">
        <f t="shared" si="44"/>
        <v>1</v>
      </c>
      <c r="BE53" s="358">
        <f t="shared" si="45"/>
        <v>0</v>
      </c>
      <c r="BF53" s="54">
        <f t="shared" si="46"/>
        <v>12</v>
      </c>
    </row>
    <row r="54" spans="1:58" x14ac:dyDescent="0.25">
      <c r="A54" s="353">
        <v>51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2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3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1</v>
      </c>
      <c r="Z54" s="375">
        <v>0</v>
      </c>
      <c r="AA54" s="375">
        <v>0</v>
      </c>
      <c r="AB54" s="375">
        <v>0</v>
      </c>
      <c r="AC54" s="375">
        <v>0</v>
      </c>
      <c r="AD54" s="375">
        <v>1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58">
        <f t="shared" si="36"/>
        <v>0</v>
      </c>
      <c r="AW54" s="358">
        <f t="shared" si="37"/>
        <v>0</v>
      </c>
      <c r="AX54" s="358">
        <f t="shared" si="38"/>
        <v>2</v>
      </c>
      <c r="AY54" s="358">
        <f t="shared" si="39"/>
        <v>3</v>
      </c>
      <c r="AZ54" s="358">
        <f t="shared" si="40"/>
        <v>0</v>
      </c>
      <c r="BA54" s="358">
        <f t="shared" si="41"/>
        <v>1</v>
      </c>
      <c r="BB54" s="358">
        <f t="shared" si="42"/>
        <v>1</v>
      </c>
      <c r="BC54" s="358">
        <f t="shared" si="43"/>
        <v>0</v>
      </c>
      <c r="BD54" s="359">
        <f t="shared" si="44"/>
        <v>0</v>
      </c>
      <c r="BE54" s="358">
        <f t="shared" si="45"/>
        <v>0</v>
      </c>
      <c r="BF54" s="54">
        <f t="shared" si="46"/>
        <v>7</v>
      </c>
    </row>
    <row r="55" spans="1:58" x14ac:dyDescent="0.25">
      <c r="A55" s="353">
        <v>52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3</v>
      </c>
      <c r="H55" s="375">
        <v>0</v>
      </c>
      <c r="I55" s="375">
        <v>1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58">
        <f t="shared" si="36"/>
        <v>0</v>
      </c>
      <c r="AW55" s="358">
        <f t="shared" si="37"/>
        <v>0</v>
      </c>
      <c r="AX55" s="358">
        <f t="shared" si="38"/>
        <v>4</v>
      </c>
      <c r="AY55" s="358">
        <f t="shared" si="39"/>
        <v>0</v>
      </c>
      <c r="AZ55" s="358">
        <f t="shared" si="40"/>
        <v>0</v>
      </c>
      <c r="BA55" s="358">
        <f t="shared" si="41"/>
        <v>0</v>
      </c>
      <c r="BB55" s="358">
        <f t="shared" si="42"/>
        <v>0</v>
      </c>
      <c r="BC55" s="358">
        <f t="shared" si="43"/>
        <v>0</v>
      </c>
      <c r="BD55" s="359">
        <f t="shared" si="44"/>
        <v>0</v>
      </c>
      <c r="BE55" s="358">
        <f t="shared" si="45"/>
        <v>0</v>
      </c>
      <c r="BF55" s="54">
        <f t="shared" si="46"/>
        <v>4</v>
      </c>
    </row>
    <row r="56" spans="1:58" x14ac:dyDescent="0.25">
      <c r="A56" s="353">
        <v>53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58">
        <f t="shared" si="36"/>
        <v>0</v>
      </c>
      <c r="AW56" s="358">
        <f t="shared" si="37"/>
        <v>0</v>
      </c>
      <c r="AX56" s="358">
        <f t="shared" si="38"/>
        <v>0</v>
      </c>
      <c r="AY56" s="358">
        <f t="shared" si="39"/>
        <v>0</v>
      </c>
      <c r="AZ56" s="358">
        <f t="shared" si="40"/>
        <v>0</v>
      </c>
      <c r="BA56" s="358">
        <f t="shared" si="41"/>
        <v>0</v>
      </c>
      <c r="BB56" s="358">
        <f t="shared" si="42"/>
        <v>0</v>
      </c>
      <c r="BC56" s="358">
        <f t="shared" si="43"/>
        <v>0</v>
      </c>
      <c r="BD56" s="359">
        <f t="shared" si="44"/>
        <v>0</v>
      </c>
      <c r="BE56" s="358">
        <f t="shared" si="45"/>
        <v>0</v>
      </c>
      <c r="BF56" s="54">
        <f t="shared" si="46"/>
        <v>0</v>
      </c>
    </row>
    <row r="57" spans="1:58" x14ac:dyDescent="0.25">
      <c r="A57" s="353">
        <v>54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58">
        <f t="shared" si="36"/>
        <v>0</v>
      </c>
      <c r="AW57" s="358">
        <f t="shared" si="37"/>
        <v>0</v>
      </c>
      <c r="AX57" s="358">
        <f t="shared" si="38"/>
        <v>0</v>
      </c>
      <c r="AY57" s="358">
        <f t="shared" si="39"/>
        <v>0</v>
      </c>
      <c r="AZ57" s="358">
        <f t="shared" si="40"/>
        <v>0</v>
      </c>
      <c r="BA57" s="358">
        <f t="shared" si="41"/>
        <v>0</v>
      </c>
      <c r="BB57" s="358">
        <f t="shared" si="42"/>
        <v>0</v>
      </c>
      <c r="BC57" s="358">
        <f t="shared" si="43"/>
        <v>0</v>
      </c>
      <c r="BD57" s="359">
        <f t="shared" si="44"/>
        <v>0</v>
      </c>
      <c r="BE57" s="358">
        <f t="shared" si="45"/>
        <v>0</v>
      </c>
      <c r="BF57" s="54">
        <f t="shared" si="46"/>
        <v>0</v>
      </c>
    </row>
    <row r="58" spans="1:58" x14ac:dyDescent="0.25">
      <c r="A58" s="353">
        <v>55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58">
        <f t="shared" si="36"/>
        <v>0</v>
      </c>
      <c r="AW58" s="358">
        <f t="shared" si="37"/>
        <v>0</v>
      </c>
      <c r="AX58" s="358">
        <f t="shared" si="38"/>
        <v>0</v>
      </c>
      <c r="AY58" s="358">
        <f t="shared" si="39"/>
        <v>0</v>
      </c>
      <c r="AZ58" s="358">
        <f t="shared" si="40"/>
        <v>0</v>
      </c>
      <c r="BA58" s="358">
        <f t="shared" si="41"/>
        <v>0</v>
      </c>
      <c r="BB58" s="358">
        <f t="shared" si="42"/>
        <v>0</v>
      </c>
      <c r="BC58" s="358">
        <f t="shared" si="43"/>
        <v>0</v>
      </c>
      <c r="BD58" s="359">
        <f t="shared" si="44"/>
        <v>0</v>
      </c>
      <c r="BE58" s="358">
        <f t="shared" si="45"/>
        <v>0</v>
      </c>
      <c r="BF58" s="54">
        <f t="shared" si="46"/>
        <v>0</v>
      </c>
    </row>
    <row r="59" spans="1:58" x14ac:dyDescent="0.25">
      <c r="A59" s="353">
        <v>56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18</v>
      </c>
      <c r="H59" s="375">
        <v>1</v>
      </c>
      <c r="I59" s="375">
        <v>1</v>
      </c>
      <c r="J59" s="375">
        <v>0</v>
      </c>
      <c r="K59" s="375">
        <v>0</v>
      </c>
      <c r="L59" s="375">
        <v>0</v>
      </c>
      <c r="M59" s="375">
        <v>1</v>
      </c>
      <c r="N59" s="375">
        <v>0</v>
      </c>
      <c r="O59" s="375">
        <v>0</v>
      </c>
      <c r="P59" s="375">
        <v>0</v>
      </c>
      <c r="Q59" s="375">
        <v>1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1</v>
      </c>
      <c r="Y59" s="375">
        <v>4</v>
      </c>
      <c r="Z59" s="375">
        <v>1</v>
      </c>
      <c r="AA59" s="375">
        <v>0</v>
      </c>
      <c r="AB59" s="375">
        <v>0</v>
      </c>
      <c r="AC59" s="375">
        <v>0</v>
      </c>
      <c r="AD59" s="375">
        <v>1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58">
        <f t="shared" si="36"/>
        <v>0</v>
      </c>
      <c r="AW59" s="358">
        <f t="shared" si="37"/>
        <v>0</v>
      </c>
      <c r="AX59" s="358">
        <f t="shared" si="38"/>
        <v>21</v>
      </c>
      <c r="AY59" s="358">
        <f t="shared" si="39"/>
        <v>1</v>
      </c>
      <c r="AZ59" s="358">
        <f t="shared" si="40"/>
        <v>0</v>
      </c>
      <c r="BA59" s="358">
        <f t="shared" si="41"/>
        <v>6</v>
      </c>
      <c r="BB59" s="358">
        <f t="shared" si="42"/>
        <v>1</v>
      </c>
      <c r="BC59" s="358">
        <f t="shared" si="43"/>
        <v>0</v>
      </c>
      <c r="BD59" s="359">
        <f t="shared" si="44"/>
        <v>0</v>
      </c>
      <c r="BE59" s="358">
        <f t="shared" si="45"/>
        <v>0</v>
      </c>
      <c r="BF59" s="54">
        <f t="shared" si="46"/>
        <v>29</v>
      </c>
    </row>
    <row r="60" spans="1:58" x14ac:dyDescent="0.25">
      <c r="A60" s="353">
        <v>57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58">
        <f t="shared" ref="AV60" si="47">SUM(D60)</f>
        <v>0</v>
      </c>
      <c r="AW60" s="358">
        <f t="shared" ref="AW60" si="48">+E60</f>
        <v>0</v>
      </c>
      <c r="AX60" s="358">
        <f t="shared" ref="AX60" si="49">+SUM(G60:P60)</f>
        <v>0</v>
      </c>
      <c r="AY60" s="358">
        <f t="shared" ref="AY60" si="50">+SUM(Q60:S60)</f>
        <v>0</v>
      </c>
      <c r="AZ60" s="358">
        <f t="shared" ref="AZ60" si="51">+SUM(T60:W60)</f>
        <v>0</v>
      </c>
      <c r="BA60" s="358">
        <f t="shared" ref="BA60" si="52">+SUM(X60:AC60)</f>
        <v>0</v>
      </c>
      <c r="BB60" s="358">
        <f t="shared" ref="BB60" si="53">+SUM(AD60:AH60)</f>
        <v>0</v>
      </c>
      <c r="BC60" s="358">
        <f t="shared" ref="BC60" si="54">+SUM(AJ60:AL60)</f>
        <v>0</v>
      </c>
      <c r="BD60" s="359">
        <f t="shared" ref="BD60" si="55">+SUM(AM60:AP60)</f>
        <v>0</v>
      </c>
      <c r="BE60" s="358">
        <f t="shared" ref="BE60" si="56">+SUM(AQ60:AT60)</f>
        <v>0</v>
      </c>
      <c r="BF60" s="54">
        <f t="shared" ref="BF60" si="57">SUM(AV60:BE60)</f>
        <v>0</v>
      </c>
    </row>
  </sheetData>
  <sheetProtection selectLockedCells="1"/>
  <autoFilter ref="A3:BS59" xr:uid="{00000000-0009-0000-0000-000004000000}"/>
  <conditionalFormatting sqref="A3:AT3">
    <cfRule type="expression" dxfId="1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S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A53" sqref="BA5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3">
        <f>+Mar!A4</f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2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2</v>
      </c>
      <c r="R4" s="387">
        <v>0</v>
      </c>
      <c r="S4" s="387">
        <v>0</v>
      </c>
      <c r="T4" s="387">
        <v>2</v>
      </c>
      <c r="U4" s="387">
        <v>0</v>
      </c>
      <c r="V4" s="387">
        <v>0</v>
      </c>
      <c r="W4" s="387">
        <v>0</v>
      </c>
      <c r="X4" s="387">
        <v>0</v>
      </c>
      <c r="Y4" s="387">
        <v>1</v>
      </c>
      <c r="Z4" s="387">
        <v>0</v>
      </c>
      <c r="AA4" s="387">
        <v>0</v>
      </c>
      <c r="AB4" s="387">
        <v>1</v>
      </c>
      <c r="AC4" s="387">
        <v>0</v>
      </c>
      <c r="AD4" s="387">
        <v>1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 t="shared" ref="AV4" si="0">SUM(D4)</f>
        <v>0</v>
      </c>
      <c r="AW4" s="37">
        <f t="shared" ref="AW4" si="1">+E4</f>
        <v>0</v>
      </c>
      <c r="AX4" s="37">
        <f t="shared" ref="AX4" si="2">+SUM(G4:P4)</f>
        <v>2</v>
      </c>
      <c r="AY4" s="37">
        <f t="shared" ref="AY4" si="3">+SUM(Q4:S4)</f>
        <v>2</v>
      </c>
      <c r="AZ4" s="37">
        <f t="shared" ref="AZ4" si="4">+SUM(T4:W4)</f>
        <v>2</v>
      </c>
      <c r="BA4" s="37">
        <f t="shared" ref="BA4" si="5">+SUM(X4:AC4)</f>
        <v>2</v>
      </c>
      <c r="BB4" s="37">
        <f t="shared" ref="BB4" si="6">+SUM(AD4:AH4)</f>
        <v>1</v>
      </c>
      <c r="BC4" s="37">
        <f t="shared" ref="BC4" si="7">+SUM(AJ4:AL4)</f>
        <v>0</v>
      </c>
      <c r="BD4" s="38">
        <f t="shared" ref="BD4" si="8">+SUM(AM4:AP4)</f>
        <v>0</v>
      </c>
      <c r="BE4" s="37">
        <f>SUM(AQ4:AT4)</f>
        <v>0</v>
      </c>
      <c r="BF4" s="54">
        <f>SUM(AV4:BE4)</f>
        <v>9</v>
      </c>
    </row>
    <row r="5" spans="1:71" x14ac:dyDescent="0.25">
      <c r="A5" s="353">
        <f>+Mar!A5</f>
        <v>2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1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9">SUM(D5)</f>
        <v>0</v>
      </c>
      <c r="AW5" s="37">
        <f t="shared" ref="AW5:AW31" si="10">+E5</f>
        <v>0</v>
      </c>
      <c r="AX5" s="37">
        <f t="shared" ref="AX5:AX31" si="11">+SUM(G5:P5)</f>
        <v>0</v>
      </c>
      <c r="AY5" s="37">
        <f t="shared" ref="AY5:AY31" si="12">+SUM(Q5:S5)</f>
        <v>0</v>
      </c>
      <c r="AZ5" s="37">
        <f t="shared" ref="AZ5:AZ31" si="13">+SUM(T5:W5)</f>
        <v>0</v>
      </c>
      <c r="BA5" s="37">
        <f t="shared" ref="BA5:BA31" si="14">+SUM(X5:AC5)</f>
        <v>1</v>
      </c>
      <c r="BB5" s="37">
        <f t="shared" ref="BB5:BB31" si="15">+SUM(AD5:AH5)</f>
        <v>0</v>
      </c>
      <c r="BC5" s="37">
        <f t="shared" ref="BC5:BC31" si="16">+SUM(AJ5:AL5)</f>
        <v>0</v>
      </c>
      <c r="BD5" s="38">
        <f t="shared" ref="BD5:BD31" si="17">+SUM(AM5:AP5)</f>
        <v>0</v>
      </c>
      <c r="BE5" s="37">
        <f t="shared" ref="BE5:BE51" si="18">SUM(AQ5:AT5)</f>
        <v>0</v>
      </c>
      <c r="BF5" s="54">
        <f t="shared" ref="BF5:BF59" si="19">SUM(AV5:BE5)</f>
        <v>1</v>
      </c>
    </row>
    <row r="6" spans="1:71" ht="30" x14ac:dyDescent="0.25">
      <c r="A6" s="353">
        <f>+Mar!A6</f>
        <v>3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0</v>
      </c>
      <c r="AD6" s="387">
        <v>387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371</v>
      </c>
      <c r="AK6" s="387">
        <v>0</v>
      </c>
      <c r="AL6" s="387">
        <v>0</v>
      </c>
      <c r="AM6" s="387">
        <v>545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9"/>
        <v>0</v>
      </c>
      <c r="AW6" s="37">
        <f t="shared" si="10"/>
        <v>0</v>
      </c>
      <c r="AX6" s="37">
        <f t="shared" si="11"/>
        <v>0</v>
      </c>
      <c r="AY6" s="37">
        <f t="shared" si="12"/>
        <v>0</v>
      </c>
      <c r="AZ6" s="37">
        <f t="shared" si="13"/>
        <v>0</v>
      </c>
      <c r="BA6" s="37">
        <f t="shared" si="14"/>
        <v>0</v>
      </c>
      <c r="BB6" s="37">
        <f t="shared" si="15"/>
        <v>387</v>
      </c>
      <c r="BC6" s="37">
        <f t="shared" si="16"/>
        <v>371</v>
      </c>
      <c r="BD6" s="38">
        <f t="shared" si="17"/>
        <v>545</v>
      </c>
      <c r="BE6" s="37">
        <f t="shared" si="18"/>
        <v>0</v>
      </c>
      <c r="BF6" s="54">
        <f t="shared" si="19"/>
        <v>1303</v>
      </c>
    </row>
    <row r="7" spans="1:71" ht="30" x14ac:dyDescent="0.25">
      <c r="A7" s="353">
        <f>+Mar!A7</f>
        <v>4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11816</v>
      </c>
      <c r="H7" s="387">
        <v>110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91</v>
      </c>
      <c r="T7" s="387">
        <v>1040</v>
      </c>
      <c r="U7" s="387">
        <v>0</v>
      </c>
      <c r="V7" s="387">
        <v>0</v>
      </c>
      <c r="W7" s="387">
        <v>0</v>
      </c>
      <c r="X7" s="387">
        <v>925</v>
      </c>
      <c r="Y7" s="387">
        <v>3831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1376</v>
      </c>
      <c r="AN7" s="387">
        <v>0</v>
      </c>
      <c r="AO7" s="387">
        <v>0</v>
      </c>
      <c r="AP7" s="387">
        <v>0</v>
      </c>
      <c r="AQ7" s="387">
        <v>764</v>
      </c>
      <c r="AR7" s="387">
        <v>0</v>
      </c>
      <c r="AS7" s="387">
        <v>0</v>
      </c>
      <c r="AT7" s="387">
        <v>0</v>
      </c>
      <c r="AV7" s="37">
        <f t="shared" si="9"/>
        <v>0</v>
      </c>
      <c r="AW7" s="37">
        <f t="shared" si="10"/>
        <v>0</v>
      </c>
      <c r="AX7" s="37">
        <f t="shared" si="11"/>
        <v>11926</v>
      </c>
      <c r="AY7" s="37">
        <f t="shared" si="12"/>
        <v>91</v>
      </c>
      <c r="AZ7" s="37">
        <f t="shared" si="13"/>
        <v>1040</v>
      </c>
      <c r="BA7" s="37">
        <f t="shared" si="14"/>
        <v>4756</v>
      </c>
      <c r="BB7" s="37">
        <f t="shared" si="15"/>
        <v>0</v>
      </c>
      <c r="BC7" s="37">
        <f t="shared" si="16"/>
        <v>0</v>
      </c>
      <c r="BD7" s="38">
        <f t="shared" si="17"/>
        <v>1376</v>
      </c>
      <c r="BE7" s="37">
        <f t="shared" si="18"/>
        <v>764</v>
      </c>
      <c r="BF7" s="54">
        <f t="shared" si="19"/>
        <v>19953</v>
      </c>
    </row>
    <row r="8" spans="1:71" x14ac:dyDescent="0.25">
      <c r="A8" s="353">
        <f>+Mar!A8</f>
        <v>5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15</v>
      </c>
      <c r="Y8" s="387">
        <v>31</v>
      </c>
      <c r="Z8" s="387">
        <v>6</v>
      </c>
      <c r="AA8" s="387">
        <v>15</v>
      </c>
      <c r="AB8" s="387">
        <v>7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11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20">SUM(D8)</f>
        <v>0</v>
      </c>
      <c r="AW8" s="37">
        <f t="shared" ref="AW8" si="21">+E8</f>
        <v>0</v>
      </c>
      <c r="AX8" s="37">
        <f t="shared" ref="AX8" si="22">+SUM(G8:P8)</f>
        <v>0</v>
      </c>
      <c r="AY8" s="37">
        <f t="shared" ref="AY8" si="23">+SUM(Q8:S8)</f>
        <v>0</v>
      </c>
      <c r="AZ8" s="37">
        <f t="shared" ref="AZ8" si="24">+SUM(T8:W8)</f>
        <v>0</v>
      </c>
      <c r="BA8" s="37">
        <f t="shared" ref="BA8" si="25">+SUM(X8:AC8)</f>
        <v>84</v>
      </c>
      <c r="BB8" s="37">
        <f t="shared" ref="BB8" si="26">+SUM(AD8:AH8)</f>
        <v>0</v>
      </c>
      <c r="BC8" s="37">
        <f t="shared" ref="BC8" si="27">+SUM(AJ8:AL8)</f>
        <v>0</v>
      </c>
      <c r="BD8" s="38">
        <f t="shared" ref="BD8" si="28">+SUM(AM8:AP8)</f>
        <v>11</v>
      </c>
      <c r="BE8" s="37">
        <f t="shared" ref="BE8" si="29">SUM(AQ8:AT8)</f>
        <v>0</v>
      </c>
      <c r="BF8" s="54">
        <f t="shared" ref="BF8" si="30">SUM(AV8:BE8)</f>
        <v>95</v>
      </c>
    </row>
    <row r="9" spans="1:71" x14ac:dyDescent="0.25">
      <c r="A9" s="353">
        <f>+Mar!A9</f>
        <v>6</v>
      </c>
      <c r="B9" s="376" t="str">
        <f>Ene!B9</f>
        <v xml:space="preserve">ATENCIONES 15 A MAS </v>
      </c>
      <c r="C9" s="377" t="s">
        <v>506</v>
      </c>
      <c r="D9" s="378">
        <v>1042</v>
      </c>
      <c r="E9" s="378">
        <v>35</v>
      </c>
      <c r="F9" s="378">
        <v>0</v>
      </c>
      <c r="G9" s="378">
        <v>537</v>
      </c>
      <c r="H9" s="378">
        <v>103</v>
      </c>
      <c r="I9" s="378">
        <v>20</v>
      </c>
      <c r="J9" s="378">
        <v>49</v>
      </c>
      <c r="K9" s="378">
        <v>28</v>
      </c>
      <c r="L9" s="378">
        <v>1</v>
      </c>
      <c r="M9" s="378">
        <v>13</v>
      </c>
      <c r="N9" s="378">
        <v>16</v>
      </c>
      <c r="O9" s="378">
        <v>12</v>
      </c>
      <c r="P9" s="378">
        <v>121</v>
      </c>
      <c r="Q9" s="378">
        <v>118</v>
      </c>
      <c r="R9" s="378">
        <v>9</v>
      </c>
      <c r="S9" s="378">
        <v>60</v>
      </c>
      <c r="T9" s="378">
        <v>203</v>
      </c>
      <c r="U9" s="378">
        <v>31</v>
      </c>
      <c r="V9" s="378">
        <v>14</v>
      </c>
      <c r="W9" s="378">
        <v>83</v>
      </c>
      <c r="X9" s="378">
        <v>48</v>
      </c>
      <c r="Y9" s="378">
        <v>367</v>
      </c>
      <c r="Z9" s="378">
        <v>19</v>
      </c>
      <c r="AA9" s="378">
        <v>34</v>
      </c>
      <c r="AB9" s="378">
        <v>46</v>
      </c>
      <c r="AC9" s="378">
        <v>49</v>
      </c>
      <c r="AD9" s="378">
        <v>264</v>
      </c>
      <c r="AE9" s="378">
        <v>13</v>
      </c>
      <c r="AF9" s="378">
        <v>67</v>
      </c>
      <c r="AG9" s="378">
        <v>43</v>
      </c>
      <c r="AH9" s="378">
        <v>16</v>
      </c>
      <c r="AI9" s="378">
        <v>0</v>
      </c>
      <c r="AJ9" s="378">
        <v>78</v>
      </c>
      <c r="AK9" s="378">
        <v>7</v>
      </c>
      <c r="AL9" s="378">
        <v>9</v>
      </c>
      <c r="AM9" s="378">
        <v>133</v>
      </c>
      <c r="AN9" s="378">
        <v>6</v>
      </c>
      <c r="AO9" s="378">
        <v>16</v>
      </c>
      <c r="AP9" s="378">
        <v>5</v>
      </c>
      <c r="AQ9" s="378">
        <v>60</v>
      </c>
      <c r="AR9" s="378">
        <v>11</v>
      </c>
      <c r="AS9" s="378">
        <v>25</v>
      </c>
      <c r="AT9" s="378">
        <v>16</v>
      </c>
      <c r="AV9" s="37">
        <f t="shared" si="9"/>
        <v>1042</v>
      </c>
      <c r="AW9" s="37">
        <f t="shared" si="10"/>
        <v>35</v>
      </c>
      <c r="AX9" s="37">
        <f t="shared" si="11"/>
        <v>900</v>
      </c>
      <c r="AY9" s="37">
        <f t="shared" si="12"/>
        <v>187</v>
      </c>
      <c r="AZ9" s="37">
        <f t="shared" si="13"/>
        <v>331</v>
      </c>
      <c r="BA9" s="37">
        <f t="shared" si="14"/>
        <v>563</v>
      </c>
      <c r="BB9" s="37">
        <f t="shared" si="15"/>
        <v>403</v>
      </c>
      <c r="BC9" s="37">
        <f t="shared" si="16"/>
        <v>94</v>
      </c>
      <c r="BD9" s="38">
        <f t="shared" si="17"/>
        <v>160</v>
      </c>
      <c r="BE9" s="37">
        <f t="shared" si="18"/>
        <v>112</v>
      </c>
      <c r="BF9" s="54">
        <f t="shared" si="19"/>
        <v>3827</v>
      </c>
    </row>
    <row r="10" spans="1:71" x14ac:dyDescent="0.25">
      <c r="A10" s="353">
        <f>+Mar!A10</f>
        <v>7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57</v>
      </c>
      <c r="E10" s="378">
        <v>0</v>
      </c>
      <c r="F10" s="378">
        <v>0</v>
      </c>
      <c r="G10" s="378">
        <v>15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22</v>
      </c>
      <c r="R10" s="378">
        <v>8</v>
      </c>
      <c r="S10" s="378">
        <v>2</v>
      </c>
      <c r="T10" s="378">
        <v>0</v>
      </c>
      <c r="U10" s="378">
        <v>0</v>
      </c>
      <c r="V10" s="378">
        <v>5</v>
      </c>
      <c r="W10" s="378">
        <v>8</v>
      </c>
      <c r="X10" s="378">
        <v>5</v>
      </c>
      <c r="Y10" s="378">
        <v>44</v>
      </c>
      <c r="Z10" s="378">
        <v>8</v>
      </c>
      <c r="AA10" s="378">
        <v>9</v>
      </c>
      <c r="AB10" s="378">
        <v>4</v>
      </c>
      <c r="AC10" s="378">
        <v>5</v>
      </c>
      <c r="AD10" s="378">
        <v>3</v>
      </c>
      <c r="AE10" s="378">
        <v>0</v>
      </c>
      <c r="AF10" s="378">
        <v>1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31</v>
      </c>
      <c r="AN10" s="378">
        <v>0</v>
      </c>
      <c r="AO10" s="378">
        <v>0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si="9"/>
        <v>57</v>
      </c>
      <c r="AW10" s="37">
        <f t="shared" si="10"/>
        <v>0</v>
      </c>
      <c r="AX10" s="37">
        <f t="shared" si="11"/>
        <v>15</v>
      </c>
      <c r="AY10" s="37">
        <f t="shared" si="12"/>
        <v>32</v>
      </c>
      <c r="AZ10" s="37">
        <f t="shared" si="13"/>
        <v>13</v>
      </c>
      <c r="BA10" s="37">
        <f t="shared" si="14"/>
        <v>75</v>
      </c>
      <c r="BB10" s="37">
        <f t="shared" si="15"/>
        <v>4</v>
      </c>
      <c r="BC10" s="37">
        <f t="shared" si="16"/>
        <v>0</v>
      </c>
      <c r="BD10" s="38">
        <f t="shared" si="17"/>
        <v>31</v>
      </c>
      <c r="BE10" s="37">
        <f t="shared" si="18"/>
        <v>0</v>
      </c>
      <c r="BF10" s="54">
        <f t="shared" si="19"/>
        <v>227</v>
      </c>
    </row>
    <row r="11" spans="1:71" x14ac:dyDescent="0.25">
      <c r="A11" s="353">
        <f>+Mar!A11</f>
        <v>8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9</v>
      </c>
      <c r="H11" s="378">
        <v>0</v>
      </c>
      <c r="I11" s="378">
        <v>4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2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9"/>
        <v>0</v>
      </c>
      <c r="AW11" s="37">
        <f t="shared" si="10"/>
        <v>0</v>
      </c>
      <c r="AX11" s="37">
        <f t="shared" si="11"/>
        <v>13</v>
      </c>
      <c r="AY11" s="37">
        <f t="shared" si="12"/>
        <v>0</v>
      </c>
      <c r="AZ11" s="37">
        <f t="shared" si="13"/>
        <v>0</v>
      </c>
      <c r="BA11" s="37">
        <f t="shared" si="14"/>
        <v>2</v>
      </c>
      <c r="BB11" s="37">
        <f t="shared" si="15"/>
        <v>0</v>
      </c>
      <c r="BC11" s="37">
        <f t="shared" si="16"/>
        <v>0</v>
      </c>
      <c r="BD11" s="38">
        <f t="shared" si="17"/>
        <v>0</v>
      </c>
      <c r="BE11" s="37">
        <f t="shared" si="18"/>
        <v>0</v>
      </c>
      <c r="BF11" s="54">
        <f t="shared" si="19"/>
        <v>15</v>
      </c>
    </row>
    <row r="12" spans="1:71" x14ac:dyDescent="0.25">
      <c r="A12" s="353">
        <f>+Mar!A12</f>
        <v>9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8</v>
      </c>
      <c r="H12" s="378">
        <v>0</v>
      </c>
      <c r="I12" s="378">
        <v>1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2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9"/>
        <v>0</v>
      </c>
      <c r="AW12" s="37">
        <f t="shared" si="10"/>
        <v>0</v>
      </c>
      <c r="AX12" s="37">
        <f t="shared" si="11"/>
        <v>9</v>
      </c>
      <c r="AY12" s="37">
        <f t="shared" si="12"/>
        <v>0</v>
      </c>
      <c r="AZ12" s="37">
        <f t="shared" si="13"/>
        <v>0</v>
      </c>
      <c r="BA12" s="37">
        <f t="shared" si="14"/>
        <v>2</v>
      </c>
      <c r="BB12" s="37">
        <f t="shared" si="15"/>
        <v>0</v>
      </c>
      <c r="BC12" s="37">
        <f t="shared" si="16"/>
        <v>0</v>
      </c>
      <c r="BD12" s="38">
        <f t="shared" si="17"/>
        <v>0</v>
      </c>
      <c r="BE12" s="37">
        <f t="shared" si="18"/>
        <v>0</v>
      </c>
      <c r="BF12" s="54">
        <f t="shared" si="19"/>
        <v>11</v>
      </c>
    </row>
    <row r="13" spans="1:71" x14ac:dyDescent="0.25">
      <c r="A13" s="353">
        <f>+Mar!A13</f>
        <v>10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1</v>
      </c>
      <c r="H13" s="378">
        <v>0</v>
      </c>
      <c r="I13" s="378">
        <v>1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1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9"/>
        <v>0</v>
      </c>
      <c r="AW13" s="37">
        <f t="shared" si="10"/>
        <v>0</v>
      </c>
      <c r="AX13" s="37">
        <f t="shared" si="11"/>
        <v>2</v>
      </c>
      <c r="AY13" s="37">
        <f t="shared" si="12"/>
        <v>0</v>
      </c>
      <c r="AZ13" s="37">
        <f t="shared" si="13"/>
        <v>0</v>
      </c>
      <c r="BA13" s="37">
        <f t="shared" si="14"/>
        <v>1</v>
      </c>
      <c r="BB13" s="37">
        <f t="shared" si="15"/>
        <v>0</v>
      </c>
      <c r="BC13" s="37">
        <f t="shared" si="16"/>
        <v>0</v>
      </c>
      <c r="BD13" s="38">
        <f t="shared" si="17"/>
        <v>0</v>
      </c>
      <c r="BE13" s="37">
        <f t="shared" si="18"/>
        <v>0</v>
      </c>
      <c r="BF13" s="54">
        <f t="shared" si="19"/>
        <v>3</v>
      </c>
    </row>
    <row r="14" spans="1:71" x14ac:dyDescent="0.25">
      <c r="A14" s="353">
        <f>+Mar!A14</f>
        <v>11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1</v>
      </c>
      <c r="H14" s="378">
        <v>0</v>
      </c>
      <c r="I14" s="378">
        <v>1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1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9"/>
        <v>0</v>
      </c>
      <c r="AW14" s="37">
        <f t="shared" si="10"/>
        <v>0</v>
      </c>
      <c r="AX14" s="37">
        <f t="shared" si="11"/>
        <v>2</v>
      </c>
      <c r="AY14" s="37">
        <f t="shared" si="12"/>
        <v>0</v>
      </c>
      <c r="AZ14" s="37">
        <f t="shared" si="13"/>
        <v>0</v>
      </c>
      <c r="BA14" s="37">
        <f t="shared" si="14"/>
        <v>1</v>
      </c>
      <c r="BB14" s="37">
        <f t="shared" si="15"/>
        <v>0</v>
      </c>
      <c r="BC14" s="37">
        <f t="shared" si="16"/>
        <v>0</v>
      </c>
      <c r="BD14" s="38">
        <f t="shared" si="17"/>
        <v>0</v>
      </c>
      <c r="BE14" s="37">
        <f t="shared" si="18"/>
        <v>0</v>
      </c>
      <c r="BF14" s="54">
        <f t="shared" si="19"/>
        <v>3</v>
      </c>
      <c r="BH14" t="s">
        <v>784</v>
      </c>
    </row>
    <row r="15" spans="1:71" ht="30" x14ac:dyDescent="0.25">
      <c r="A15" s="353">
        <f>+Mar!A15</f>
        <v>12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216</v>
      </c>
      <c r="E15" s="381">
        <v>0</v>
      </c>
      <c r="F15" s="381">
        <v>0</v>
      </c>
      <c r="G15" s="381">
        <v>6</v>
      </c>
      <c r="H15" s="381">
        <v>0</v>
      </c>
      <c r="I15" s="381">
        <v>1</v>
      </c>
      <c r="J15" s="381">
        <v>0</v>
      </c>
      <c r="K15" s="381">
        <v>10</v>
      </c>
      <c r="L15" s="381">
        <v>0</v>
      </c>
      <c r="M15" s="381">
        <v>2</v>
      </c>
      <c r="N15" s="381">
        <v>12</v>
      </c>
      <c r="O15" s="381">
        <v>1</v>
      </c>
      <c r="P15" s="381">
        <v>0</v>
      </c>
      <c r="Q15" s="381">
        <v>20</v>
      </c>
      <c r="R15" s="381">
        <v>2</v>
      </c>
      <c r="S15" s="381">
        <v>6</v>
      </c>
      <c r="T15" s="381">
        <v>21</v>
      </c>
      <c r="U15" s="381">
        <v>0</v>
      </c>
      <c r="V15" s="381">
        <v>0</v>
      </c>
      <c r="W15" s="381">
        <v>4</v>
      </c>
      <c r="X15" s="381">
        <v>26</v>
      </c>
      <c r="Y15" s="381">
        <v>9</v>
      </c>
      <c r="Z15" s="381">
        <v>14</v>
      </c>
      <c r="AA15" s="381">
        <v>7</v>
      </c>
      <c r="AB15" s="381">
        <v>6</v>
      </c>
      <c r="AC15" s="381">
        <v>0</v>
      </c>
      <c r="AD15" s="381">
        <v>1</v>
      </c>
      <c r="AE15" s="381">
        <v>5</v>
      </c>
      <c r="AF15" s="381">
        <v>0</v>
      </c>
      <c r="AG15" s="381">
        <v>5</v>
      </c>
      <c r="AH15" s="381">
        <v>0</v>
      </c>
      <c r="AI15" s="381">
        <v>0</v>
      </c>
      <c r="AJ15" s="381">
        <v>13</v>
      </c>
      <c r="AK15" s="381">
        <v>0</v>
      </c>
      <c r="AL15" s="381">
        <v>9</v>
      </c>
      <c r="AM15" s="381">
        <v>12</v>
      </c>
      <c r="AN15" s="381">
        <v>4</v>
      </c>
      <c r="AO15" s="381">
        <v>7</v>
      </c>
      <c r="AP15" s="381">
        <v>0</v>
      </c>
      <c r="AQ15" s="381">
        <v>1</v>
      </c>
      <c r="AR15" s="381">
        <v>0</v>
      </c>
      <c r="AS15" s="381">
        <v>0</v>
      </c>
      <c r="AT15" s="381">
        <v>0</v>
      </c>
      <c r="AV15" s="37">
        <f t="shared" si="9"/>
        <v>216</v>
      </c>
      <c r="AW15" s="37">
        <f t="shared" si="10"/>
        <v>0</v>
      </c>
      <c r="AX15" s="37">
        <f t="shared" si="11"/>
        <v>32</v>
      </c>
      <c r="AY15" s="37">
        <f t="shared" si="12"/>
        <v>28</v>
      </c>
      <c r="AZ15" s="37">
        <f t="shared" si="13"/>
        <v>25</v>
      </c>
      <c r="BA15" s="37">
        <f t="shared" si="14"/>
        <v>62</v>
      </c>
      <c r="BB15" s="37">
        <f t="shared" si="15"/>
        <v>11</v>
      </c>
      <c r="BC15" s="37">
        <f t="shared" si="16"/>
        <v>22</v>
      </c>
      <c r="BD15" s="38">
        <f t="shared" si="17"/>
        <v>23</v>
      </c>
      <c r="BE15" s="37">
        <f t="shared" si="18"/>
        <v>1</v>
      </c>
      <c r="BF15" s="54">
        <f t="shared" si="19"/>
        <v>420</v>
      </c>
    </row>
    <row r="16" spans="1:71" x14ac:dyDescent="0.25">
      <c r="A16" s="353">
        <f>+Mar!A16</f>
        <v>13</v>
      </c>
      <c r="B16" s="379" t="str">
        <f>Ene!B16</f>
        <v>PORCENTAJE DE ADULTOS Y JOVENES QUE RECIBEN TAMIZAJE  DE ITS Y VIH/SIDA</v>
      </c>
      <c r="C16" s="380" t="s">
        <v>144</v>
      </c>
      <c r="D16" s="381">
        <v>216</v>
      </c>
      <c r="E16" s="381">
        <v>0</v>
      </c>
      <c r="F16" s="381">
        <v>0</v>
      </c>
      <c r="G16" s="381">
        <v>4</v>
      </c>
      <c r="H16" s="381">
        <v>0</v>
      </c>
      <c r="I16" s="381">
        <v>1</v>
      </c>
      <c r="J16" s="381">
        <v>0</v>
      </c>
      <c r="K16" s="381">
        <v>8</v>
      </c>
      <c r="L16" s="381">
        <v>0</v>
      </c>
      <c r="M16" s="381">
        <v>2</v>
      </c>
      <c r="N16" s="381">
        <v>12</v>
      </c>
      <c r="O16" s="381">
        <v>1</v>
      </c>
      <c r="P16" s="381">
        <v>0</v>
      </c>
      <c r="Q16" s="381">
        <v>20</v>
      </c>
      <c r="R16" s="381">
        <v>2</v>
      </c>
      <c r="S16" s="381">
        <v>6</v>
      </c>
      <c r="T16" s="381">
        <v>10</v>
      </c>
      <c r="U16" s="381">
        <v>0</v>
      </c>
      <c r="V16" s="381">
        <v>0</v>
      </c>
      <c r="W16" s="381">
        <v>2</v>
      </c>
      <c r="X16" s="381">
        <v>26</v>
      </c>
      <c r="Y16" s="381">
        <v>7</v>
      </c>
      <c r="Z16" s="381">
        <v>14</v>
      </c>
      <c r="AA16" s="381">
        <v>7</v>
      </c>
      <c r="AB16" s="381">
        <v>6</v>
      </c>
      <c r="AC16" s="381">
        <v>0</v>
      </c>
      <c r="AD16" s="381">
        <v>1</v>
      </c>
      <c r="AE16" s="381">
        <v>5</v>
      </c>
      <c r="AF16" s="381">
        <v>0</v>
      </c>
      <c r="AG16" s="381">
        <v>5</v>
      </c>
      <c r="AH16" s="381">
        <v>0</v>
      </c>
      <c r="AI16" s="381">
        <v>0</v>
      </c>
      <c r="AJ16" s="381">
        <v>13</v>
      </c>
      <c r="AK16" s="381">
        <v>0</v>
      </c>
      <c r="AL16" s="381">
        <v>9</v>
      </c>
      <c r="AM16" s="381">
        <v>11</v>
      </c>
      <c r="AN16" s="381">
        <v>4</v>
      </c>
      <c r="AO16" s="381">
        <v>5</v>
      </c>
      <c r="AP16" s="381">
        <v>0</v>
      </c>
      <c r="AQ16" s="381">
        <v>1</v>
      </c>
      <c r="AR16" s="381">
        <v>0</v>
      </c>
      <c r="AS16" s="381">
        <v>0</v>
      </c>
      <c r="AT16" s="381">
        <v>0</v>
      </c>
      <c r="AV16" s="37">
        <f t="shared" si="9"/>
        <v>216</v>
      </c>
      <c r="AW16" s="37">
        <f t="shared" si="10"/>
        <v>0</v>
      </c>
      <c r="AX16" s="37">
        <f t="shared" si="11"/>
        <v>28</v>
      </c>
      <c r="AY16" s="37">
        <f t="shared" si="12"/>
        <v>28</v>
      </c>
      <c r="AZ16" s="37">
        <f t="shared" si="13"/>
        <v>12</v>
      </c>
      <c r="BA16" s="37">
        <f t="shared" si="14"/>
        <v>60</v>
      </c>
      <c r="BB16" s="37">
        <f t="shared" si="15"/>
        <v>11</v>
      </c>
      <c r="BC16" s="37">
        <f t="shared" si="16"/>
        <v>22</v>
      </c>
      <c r="BD16" s="38">
        <f t="shared" si="17"/>
        <v>20</v>
      </c>
      <c r="BE16" s="37">
        <f t="shared" si="18"/>
        <v>1</v>
      </c>
      <c r="BF16" s="54">
        <f t="shared" si="19"/>
        <v>398</v>
      </c>
    </row>
    <row r="17" spans="1:58" x14ac:dyDescent="0.25">
      <c r="A17" s="353">
        <f>+Mar!A17</f>
        <v>14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1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1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9"/>
        <v>0</v>
      </c>
      <c r="AW17" s="37">
        <f t="shared" si="10"/>
        <v>0</v>
      </c>
      <c r="AX17" s="37">
        <f t="shared" si="11"/>
        <v>1</v>
      </c>
      <c r="AY17" s="37">
        <f t="shared" si="12"/>
        <v>0</v>
      </c>
      <c r="AZ17" s="37">
        <f t="shared" si="13"/>
        <v>0</v>
      </c>
      <c r="BA17" s="37">
        <f t="shared" si="14"/>
        <v>1</v>
      </c>
      <c r="BB17" s="37">
        <f t="shared" si="15"/>
        <v>0</v>
      </c>
      <c r="BC17" s="37">
        <f t="shared" si="16"/>
        <v>0</v>
      </c>
      <c r="BD17" s="38">
        <f t="shared" si="17"/>
        <v>0</v>
      </c>
      <c r="BE17" s="37">
        <f t="shared" si="18"/>
        <v>0</v>
      </c>
      <c r="BF17" s="54">
        <f t="shared" si="19"/>
        <v>2</v>
      </c>
    </row>
    <row r="18" spans="1:58" x14ac:dyDescent="0.25">
      <c r="A18" s="353">
        <f>+Mar!A18</f>
        <v>15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1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9"/>
        <v>0</v>
      </c>
      <c r="AW18" s="37">
        <f t="shared" si="10"/>
        <v>0</v>
      </c>
      <c r="AX18" s="37">
        <f t="shared" si="11"/>
        <v>0</v>
      </c>
      <c r="AY18" s="37">
        <f t="shared" si="12"/>
        <v>0</v>
      </c>
      <c r="AZ18" s="37">
        <f t="shared" si="13"/>
        <v>0</v>
      </c>
      <c r="BA18" s="37">
        <f t="shared" si="14"/>
        <v>1</v>
      </c>
      <c r="BB18" s="37">
        <f t="shared" si="15"/>
        <v>0</v>
      </c>
      <c r="BC18" s="37">
        <f t="shared" si="16"/>
        <v>0</v>
      </c>
      <c r="BD18" s="38">
        <f t="shared" si="17"/>
        <v>0</v>
      </c>
      <c r="BE18" s="37">
        <f t="shared" si="18"/>
        <v>0</v>
      </c>
      <c r="BF18" s="54">
        <f t="shared" si="19"/>
        <v>1</v>
      </c>
    </row>
    <row r="19" spans="1:58" x14ac:dyDescent="0.25">
      <c r="A19" s="353">
        <f>+Mar!A19</f>
        <v>16</v>
      </c>
      <c r="B19" s="379" t="str">
        <f>Ene!B19</f>
        <v>CASOS  DE VIH-SIDA CONFIRMADOS</v>
      </c>
      <c r="C19" s="380" t="s">
        <v>144</v>
      </c>
      <c r="D19" s="381">
        <v>3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9"/>
        <v>3</v>
      </c>
      <c r="AW19" s="37">
        <f t="shared" si="10"/>
        <v>0</v>
      </c>
      <c r="AX19" s="37">
        <f t="shared" si="11"/>
        <v>0</v>
      </c>
      <c r="AY19" s="37">
        <f t="shared" si="12"/>
        <v>0</v>
      </c>
      <c r="AZ19" s="37">
        <f t="shared" si="13"/>
        <v>0</v>
      </c>
      <c r="BA19" s="37">
        <f t="shared" si="14"/>
        <v>0</v>
      </c>
      <c r="BB19" s="37">
        <f t="shared" si="15"/>
        <v>0</v>
      </c>
      <c r="BC19" s="37">
        <f t="shared" si="16"/>
        <v>0</v>
      </c>
      <c r="BD19" s="38">
        <f t="shared" si="17"/>
        <v>0</v>
      </c>
      <c r="BE19" s="37">
        <f t="shared" si="18"/>
        <v>0</v>
      </c>
      <c r="BF19" s="54">
        <f t="shared" si="19"/>
        <v>3</v>
      </c>
    </row>
    <row r="20" spans="1:58" ht="45" x14ac:dyDescent="0.25">
      <c r="A20" s="353">
        <f>+Mar!A20</f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24</v>
      </c>
      <c r="H20" s="384">
        <v>0</v>
      </c>
      <c r="I20" s="384">
        <v>0</v>
      </c>
      <c r="J20" s="384">
        <v>0</v>
      </c>
      <c r="K20" s="384">
        <v>2</v>
      </c>
      <c r="L20" s="384">
        <v>0</v>
      </c>
      <c r="M20" s="384">
        <v>3</v>
      </c>
      <c r="N20" s="384">
        <v>0</v>
      </c>
      <c r="O20" s="384">
        <v>0</v>
      </c>
      <c r="P20" s="384">
        <v>0</v>
      </c>
      <c r="Q20" s="384">
        <v>1</v>
      </c>
      <c r="R20" s="384">
        <v>0</v>
      </c>
      <c r="S20" s="384">
        <v>1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4">
        <v>2</v>
      </c>
      <c r="Z20" s="384">
        <v>0</v>
      </c>
      <c r="AA20" s="384">
        <v>0</v>
      </c>
      <c r="AB20" s="384">
        <v>0</v>
      </c>
      <c r="AC20" s="384">
        <v>0</v>
      </c>
      <c r="AD20" s="384">
        <v>2</v>
      </c>
      <c r="AE20" s="384">
        <v>2</v>
      </c>
      <c r="AF20" s="384">
        <v>0</v>
      </c>
      <c r="AG20" s="384">
        <v>0</v>
      </c>
      <c r="AH20" s="384">
        <v>3</v>
      </c>
      <c r="AI20" s="384">
        <v>0</v>
      </c>
      <c r="AJ20" s="384">
        <v>3</v>
      </c>
      <c r="AK20" s="384">
        <v>0</v>
      </c>
      <c r="AL20" s="384">
        <v>0</v>
      </c>
      <c r="AM20" s="384">
        <v>2</v>
      </c>
      <c r="AN20" s="384">
        <v>0</v>
      </c>
      <c r="AO20" s="384">
        <v>1</v>
      </c>
      <c r="AP20" s="384">
        <v>0</v>
      </c>
      <c r="AQ20" s="384">
        <v>4</v>
      </c>
      <c r="AR20" s="384">
        <v>0</v>
      </c>
      <c r="AS20" s="384">
        <v>0</v>
      </c>
      <c r="AT20" s="384">
        <v>0</v>
      </c>
      <c r="AV20" s="37">
        <f t="shared" si="9"/>
        <v>0</v>
      </c>
      <c r="AW20" s="37">
        <f t="shared" si="10"/>
        <v>0</v>
      </c>
      <c r="AX20" s="37">
        <f t="shared" si="11"/>
        <v>29</v>
      </c>
      <c r="AY20" s="37">
        <f t="shared" si="12"/>
        <v>2</v>
      </c>
      <c r="AZ20" s="37">
        <f t="shared" si="13"/>
        <v>0</v>
      </c>
      <c r="BA20" s="37">
        <f t="shared" si="14"/>
        <v>2</v>
      </c>
      <c r="BB20" s="37">
        <f t="shared" si="15"/>
        <v>7</v>
      </c>
      <c r="BC20" s="37">
        <f t="shared" si="16"/>
        <v>3</v>
      </c>
      <c r="BD20" s="38">
        <f t="shared" si="17"/>
        <v>3</v>
      </c>
      <c r="BE20" s="37">
        <f t="shared" si="18"/>
        <v>4</v>
      </c>
      <c r="BF20" s="54">
        <f t="shared" si="19"/>
        <v>50</v>
      </c>
    </row>
    <row r="21" spans="1:58" ht="30" x14ac:dyDescent="0.25">
      <c r="A21" s="353">
        <f>+Mar!A21</f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4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4</v>
      </c>
      <c r="AE21" s="384">
        <v>0</v>
      </c>
      <c r="AF21" s="384">
        <v>0</v>
      </c>
      <c r="AG21" s="384">
        <v>0</v>
      </c>
      <c r="AH21" s="384">
        <v>3</v>
      </c>
      <c r="AI21" s="384">
        <v>0</v>
      </c>
      <c r="AJ21" s="384">
        <v>0</v>
      </c>
      <c r="AK21" s="384">
        <v>0</v>
      </c>
      <c r="AL21" s="384">
        <v>0</v>
      </c>
      <c r="AM21" s="384">
        <v>7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9"/>
        <v>0</v>
      </c>
      <c r="AW21" s="37">
        <f t="shared" si="10"/>
        <v>0</v>
      </c>
      <c r="AX21" s="37">
        <f t="shared" si="11"/>
        <v>0</v>
      </c>
      <c r="AY21" s="37">
        <f t="shared" si="12"/>
        <v>4</v>
      </c>
      <c r="AZ21" s="37">
        <f t="shared" si="13"/>
        <v>0</v>
      </c>
      <c r="BA21" s="37">
        <f t="shared" si="14"/>
        <v>0</v>
      </c>
      <c r="BB21" s="37">
        <f t="shared" si="15"/>
        <v>7</v>
      </c>
      <c r="BC21" s="37">
        <f t="shared" si="16"/>
        <v>0</v>
      </c>
      <c r="BD21" s="38">
        <f t="shared" si="17"/>
        <v>7</v>
      </c>
      <c r="BE21" s="37">
        <f t="shared" si="18"/>
        <v>0</v>
      </c>
      <c r="BF21" s="54">
        <f t="shared" si="19"/>
        <v>18</v>
      </c>
    </row>
    <row r="22" spans="1:58" ht="30" x14ac:dyDescent="0.25">
      <c r="A22" s="353">
        <f>+Mar!A22</f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54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9</v>
      </c>
      <c r="AO22" s="384">
        <v>8</v>
      </c>
      <c r="AP22" s="384">
        <v>11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9"/>
        <v>0</v>
      </c>
      <c r="AW22" s="37">
        <f t="shared" si="10"/>
        <v>0</v>
      </c>
      <c r="AX22" s="37">
        <f t="shared" si="11"/>
        <v>0</v>
      </c>
      <c r="AY22" s="37">
        <f t="shared" si="12"/>
        <v>0</v>
      </c>
      <c r="AZ22" s="37">
        <f t="shared" si="13"/>
        <v>54</v>
      </c>
      <c r="BA22" s="37">
        <f t="shared" si="14"/>
        <v>0</v>
      </c>
      <c r="BB22" s="37">
        <f t="shared" si="15"/>
        <v>0</v>
      </c>
      <c r="BC22" s="37">
        <f t="shared" si="16"/>
        <v>0</v>
      </c>
      <c r="BD22" s="38">
        <f t="shared" si="17"/>
        <v>28</v>
      </c>
      <c r="BE22" s="37">
        <f t="shared" si="18"/>
        <v>0</v>
      </c>
      <c r="BF22" s="54">
        <f t="shared" si="19"/>
        <v>82</v>
      </c>
    </row>
    <row r="23" spans="1:58" x14ac:dyDescent="0.25">
      <c r="A23" s="353">
        <f>+Mar!A23</f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2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9"/>
        <v>0</v>
      </c>
      <c r="AW23" s="37">
        <f t="shared" si="10"/>
        <v>0</v>
      </c>
      <c r="AX23" s="37">
        <f t="shared" si="11"/>
        <v>2</v>
      </c>
      <c r="AY23" s="37">
        <f t="shared" si="12"/>
        <v>0</v>
      </c>
      <c r="AZ23" s="37">
        <f t="shared" si="13"/>
        <v>0</v>
      </c>
      <c r="BA23" s="37">
        <f t="shared" si="14"/>
        <v>0</v>
      </c>
      <c r="BB23" s="37">
        <f t="shared" si="15"/>
        <v>0</v>
      </c>
      <c r="BC23" s="37">
        <f t="shared" si="16"/>
        <v>0</v>
      </c>
      <c r="BD23" s="38">
        <f t="shared" si="17"/>
        <v>0</v>
      </c>
      <c r="BE23" s="37">
        <f t="shared" si="18"/>
        <v>0</v>
      </c>
      <c r="BF23" s="54">
        <f t="shared" si="19"/>
        <v>2</v>
      </c>
    </row>
    <row r="24" spans="1:58" ht="30" x14ac:dyDescent="0.25">
      <c r="A24" s="353">
        <f>+Mar!A24</f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9"/>
        <v>0</v>
      </c>
      <c r="AW24" s="37">
        <f t="shared" si="10"/>
        <v>0</v>
      </c>
      <c r="AX24" s="37">
        <f t="shared" si="11"/>
        <v>0</v>
      </c>
      <c r="AY24" s="37">
        <f t="shared" si="12"/>
        <v>0</v>
      </c>
      <c r="AZ24" s="37">
        <f t="shared" si="13"/>
        <v>0</v>
      </c>
      <c r="BA24" s="37">
        <f t="shared" si="14"/>
        <v>0</v>
      </c>
      <c r="BB24" s="37">
        <f t="shared" si="15"/>
        <v>0</v>
      </c>
      <c r="BC24" s="37">
        <f t="shared" si="16"/>
        <v>0</v>
      </c>
      <c r="BD24" s="38">
        <f t="shared" si="17"/>
        <v>0</v>
      </c>
      <c r="BE24" s="37">
        <f t="shared" si="18"/>
        <v>0</v>
      </c>
      <c r="BF24" s="54">
        <f t="shared" si="19"/>
        <v>0</v>
      </c>
    </row>
    <row r="25" spans="1:58" ht="30" x14ac:dyDescent="0.25">
      <c r="A25" s="353">
        <f>+Mar!A25</f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42</v>
      </c>
      <c r="H25" s="384">
        <v>1</v>
      </c>
      <c r="I25" s="384">
        <v>3</v>
      </c>
      <c r="J25" s="384">
        <v>1</v>
      </c>
      <c r="K25" s="384">
        <v>5</v>
      </c>
      <c r="L25" s="384">
        <v>1</v>
      </c>
      <c r="M25" s="384">
        <v>2</v>
      </c>
      <c r="N25" s="384">
        <v>2</v>
      </c>
      <c r="O25" s="384">
        <v>4</v>
      </c>
      <c r="P25" s="384">
        <v>14</v>
      </c>
      <c r="Q25" s="384">
        <v>4</v>
      </c>
      <c r="R25" s="384">
        <v>6</v>
      </c>
      <c r="S25" s="384">
        <v>3</v>
      </c>
      <c r="T25" s="384">
        <v>9</v>
      </c>
      <c r="U25" s="384">
        <v>2</v>
      </c>
      <c r="V25" s="384">
        <v>2</v>
      </c>
      <c r="W25" s="384">
        <v>7</v>
      </c>
      <c r="X25" s="384">
        <v>9</v>
      </c>
      <c r="Y25" s="384">
        <v>15</v>
      </c>
      <c r="Z25" s="384">
        <v>7</v>
      </c>
      <c r="AA25" s="384">
        <v>9</v>
      </c>
      <c r="AB25" s="384">
        <v>0</v>
      </c>
      <c r="AC25" s="384">
        <v>6</v>
      </c>
      <c r="AD25" s="384">
        <v>12</v>
      </c>
      <c r="AE25" s="384">
        <v>4</v>
      </c>
      <c r="AF25" s="384">
        <v>2</v>
      </c>
      <c r="AG25" s="384">
        <v>7</v>
      </c>
      <c r="AH25" s="384">
        <v>4</v>
      </c>
      <c r="AI25" s="384">
        <v>0</v>
      </c>
      <c r="AJ25" s="384">
        <v>11</v>
      </c>
      <c r="AK25" s="384">
        <v>9</v>
      </c>
      <c r="AL25" s="384">
        <v>7</v>
      </c>
      <c r="AM25" s="384">
        <v>10</v>
      </c>
      <c r="AN25" s="384">
        <v>0</v>
      </c>
      <c r="AO25" s="384">
        <v>2</v>
      </c>
      <c r="AP25" s="384">
        <v>1</v>
      </c>
      <c r="AQ25" s="384">
        <v>12</v>
      </c>
      <c r="AR25" s="384">
        <v>4</v>
      </c>
      <c r="AS25" s="384">
        <v>0</v>
      </c>
      <c r="AT25" s="384">
        <v>10</v>
      </c>
      <c r="AV25" s="37">
        <f t="shared" si="9"/>
        <v>0</v>
      </c>
      <c r="AW25" s="37">
        <f t="shared" si="10"/>
        <v>0</v>
      </c>
      <c r="AX25" s="37">
        <f t="shared" si="11"/>
        <v>75</v>
      </c>
      <c r="AY25" s="37">
        <f t="shared" si="12"/>
        <v>13</v>
      </c>
      <c r="AZ25" s="37">
        <f t="shared" si="13"/>
        <v>20</v>
      </c>
      <c r="BA25" s="37">
        <f t="shared" si="14"/>
        <v>46</v>
      </c>
      <c r="BB25" s="37">
        <f t="shared" si="15"/>
        <v>29</v>
      </c>
      <c r="BC25" s="37">
        <f t="shared" si="16"/>
        <v>27</v>
      </c>
      <c r="BD25" s="38">
        <f t="shared" si="17"/>
        <v>13</v>
      </c>
      <c r="BE25" s="37">
        <f t="shared" si="18"/>
        <v>26</v>
      </c>
      <c r="BF25" s="54">
        <f t="shared" si="19"/>
        <v>249</v>
      </c>
    </row>
    <row r="26" spans="1:58" x14ac:dyDescent="0.25">
      <c r="A26" s="353">
        <f>+Mar!A26</f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17</v>
      </c>
      <c r="H26" s="384">
        <v>0</v>
      </c>
      <c r="I26" s="384">
        <v>0</v>
      </c>
      <c r="J26" s="384">
        <v>1</v>
      </c>
      <c r="K26" s="384">
        <v>5</v>
      </c>
      <c r="L26" s="384">
        <v>0</v>
      </c>
      <c r="M26" s="384">
        <v>1</v>
      </c>
      <c r="N26" s="384">
        <v>2</v>
      </c>
      <c r="O26" s="384">
        <v>3</v>
      </c>
      <c r="P26" s="384">
        <v>0</v>
      </c>
      <c r="Q26" s="384">
        <v>5</v>
      </c>
      <c r="R26" s="384">
        <v>0</v>
      </c>
      <c r="S26" s="384">
        <v>0</v>
      </c>
      <c r="T26" s="384">
        <v>1</v>
      </c>
      <c r="U26" s="384">
        <v>0</v>
      </c>
      <c r="V26" s="384">
        <v>0</v>
      </c>
      <c r="W26" s="384">
        <v>1</v>
      </c>
      <c r="X26" s="384">
        <v>2</v>
      </c>
      <c r="Y26" s="384">
        <v>10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1</v>
      </c>
      <c r="AG26" s="384">
        <v>1</v>
      </c>
      <c r="AH26" s="384">
        <v>3</v>
      </c>
      <c r="AI26" s="384">
        <v>0</v>
      </c>
      <c r="AJ26" s="384">
        <v>2</v>
      </c>
      <c r="AK26" s="384">
        <v>0</v>
      </c>
      <c r="AL26" s="384">
        <v>1</v>
      </c>
      <c r="AM26" s="384">
        <v>4</v>
      </c>
      <c r="AN26" s="384">
        <v>0</v>
      </c>
      <c r="AO26" s="384">
        <v>1</v>
      </c>
      <c r="AP26" s="384">
        <v>1</v>
      </c>
      <c r="AQ26" s="384">
        <v>0</v>
      </c>
      <c r="AR26" s="384">
        <v>0</v>
      </c>
      <c r="AS26" s="384">
        <v>0</v>
      </c>
      <c r="AT26" s="384">
        <v>0</v>
      </c>
      <c r="AV26" s="37">
        <f t="shared" si="9"/>
        <v>0</v>
      </c>
      <c r="AW26" s="37">
        <f t="shared" si="10"/>
        <v>0</v>
      </c>
      <c r="AX26" s="37">
        <f t="shared" si="11"/>
        <v>29</v>
      </c>
      <c r="AY26" s="37">
        <f t="shared" si="12"/>
        <v>5</v>
      </c>
      <c r="AZ26" s="37">
        <f t="shared" si="13"/>
        <v>2</v>
      </c>
      <c r="BA26" s="37">
        <f t="shared" si="14"/>
        <v>12</v>
      </c>
      <c r="BB26" s="37">
        <f t="shared" si="15"/>
        <v>5</v>
      </c>
      <c r="BC26" s="37">
        <f t="shared" si="16"/>
        <v>3</v>
      </c>
      <c r="BD26" s="38">
        <f t="shared" si="17"/>
        <v>6</v>
      </c>
      <c r="BE26" s="37">
        <f t="shared" si="18"/>
        <v>0</v>
      </c>
      <c r="BF26" s="54">
        <f t="shared" si="19"/>
        <v>62</v>
      </c>
    </row>
    <row r="27" spans="1:58" ht="30" x14ac:dyDescent="0.25">
      <c r="A27" s="353">
        <f>+Mar!A27</f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9"/>
        <v>0</v>
      </c>
      <c r="AW27" s="37">
        <f t="shared" si="10"/>
        <v>0</v>
      </c>
      <c r="AX27" s="37">
        <f t="shared" si="11"/>
        <v>0</v>
      </c>
      <c r="AY27" s="37">
        <f t="shared" si="12"/>
        <v>0</v>
      </c>
      <c r="AZ27" s="37">
        <f t="shared" si="13"/>
        <v>0</v>
      </c>
      <c r="BA27" s="37">
        <f t="shared" si="14"/>
        <v>0</v>
      </c>
      <c r="BB27" s="37">
        <f t="shared" si="15"/>
        <v>0</v>
      </c>
      <c r="BC27" s="37">
        <f t="shared" si="16"/>
        <v>0</v>
      </c>
      <c r="BD27" s="38">
        <f t="shared" si="17"/>
        <v>0</v>
      </c>
      <c r="BE27" s="37">
        <f t="shared" si="18"/>
        <v>0</v>
      </c>
      <c r="BF27" s="54">
        <f t="shared" si="19"/>
        <v>0</v>
      </c>
    </row>
    <row r="28" spans="1:58" ht="45" x14ac:dyDescent="0.25">
      <c r="A28" s="353">
        <f>+Mar!A28</f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9"/>
        <v>0</v>
      </c>
      <c r="AW28" s="37">
        <f t="shared" si="10"/>
        <v>0</v>
      </c>
      <c r="AX28" s="37">
        <f t="shared" si="11"/>
        <v>0</v>
      </c>
      <c r="AY28" s="37">
        <f t="shared" si="12"/>
        <v>0</v>
      </c>
      <c r="AZ28" s="37">
        <f t="shared" si="13"/>
        <v>0</v>
      </c>
      <c r="BA28" s="37">
        <f t="shared" si="14"/>
        <v>0</v>
      </c>
      <c r="BB28" s="37">
        <f t="shared" si="15"/>
        <v>0</v>
      </c>
      <c r="BC28" s="37">
        <f t="shared" si="16"/>
        <v>0</v>
      </c>
      <c r="BD28" s="38">
        <f t="shared" si="17"/>
        <v>0</v>
      </c>
      <c r="BE28" s="37">
        <f t="shared" si="18"/>
        <v>0</v>
      </c>
      <c r="BF28" s="54">
        <f t="shared" si="19"/>
        <v>0</v>
      </c>
    </row>
    <row r="29" spans="1:58" ht="30" x14ac:dyDescent="0.25">
      <c r="A29" s="353">
        <f>+Mar!A29</f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20</v>
      </c>
      <c r="Z29" s="384">
        <v>0</v>
      </c>
      <c r="AA29" s="384">
        <v>0</v>
      </c>
      <c r="AB29" s="384">
        <v>0</v>
      </c>
      <c r="AC29" s="384">
        <v>0</v>
      </c>
      <c r="AD29" s="384">
        <v>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10</v>
      </c>
      <c r="AN29" s="384">
        <v>0</v>
      </c>
      <c r="AO29" s="384">
        <v>8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9"/>
        <v>0</v>
      </c>
      <c r="AW29" s="37">
        <f t="shared" si="10"/>
        <v>0</v>
      </c>
      <c r="AX29" s="37">
        <f t="shared" si="11"/>
        <v>0</v>
      </c>
      <c r="AY29" s="37">
        <f t="shared" si="12"/>
        <v>0</v>
      </c>
      <c r="AZ29" s="37">
        <f t="shared" si="13"/>
        <v>0</v>
      </c>
      <c r="BA29" s="37">
        <f t="shared" si="14"/>
        <v>20</v>
      </c>
      <c r="BB29" s="37">
        <f t="shared" si="15"/>
        <v>0</v>
      </c>
      <c r="BC29" s="37">
        <f t="shared" si="16"/>
        <v>0</v>
      </c>
      <c r="BD29" s="38">
        <f t="shared" si="17"/>
        <v>18</v>
      </c>
      <c r="BE29" s="37">
        <f t="shared" si="18"/>
        <v>0</v>
      </c>
      <c r="BF29" s="54">
        <f t="shared" si="19"/>
        <v>38</v>
      </c>
    </row>
    <row r="30" spans="1:58" ht="45" x14ac:dyDescent="0.25">
      <c r="A30" s="353">
        <f>+Mar!A30</f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9"/>
        <v>0</v>
      </c>
      <c r="AW30" s="37">
        <f t="shared" si="10"/>
        <v>0</v>
      </c>
      <c r="AX30" s="37">
        <f t="shared" si="11"/>
        <v>0</v>
      </c>
      <c r="AY30" s="37">
        <f t="shared" si="12"/>
        <v>0</v>
      </c>
      <c r="AZ30" s="37">
        <f t="shared" si="13"/>
        <v>0</v>
      </c>
      <c r="BA30" s="37">
        <f t="shared" si="14"/>
        <v>0</v>
      </c>
      <c r="BB30" s="37">
        <f t="shared" si="15"/>
        <v>0</v>
      </c>
      <c r="BC30" s="37">
        <f t="shared" si="16"/>
        <v>0</v>
      </c>
      <c r="BD30" s="38">
        <f t="shared" si="17"/>
        <v>0</v>
      </c>
      <c r="BE30" s="37">
        <f t="shared" si="18"/>
        <v>0</v>
      </c>
      <c r="BF30" s="54">
        <f t="shared" si="19"/>
        <v>0</v>
      </c>
    </row>
    <row r="31" spans="1:58" ht="30" x14ac:dyDescent="0.25">
      <c r="A31" s="353">
        <f>+Mar!A31</f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66</v>
      </c>
      <c r="H31" s="384">
        <v>24</v>
      </c>
      <c r="I31" s="384">
        <v>40</v>
      </c>
      <c r="J31" s="384">
        <v>28</v>
      </c>
      <c r="K31" s="384">
        <v>61</v>
      </c>
      <c r="L31" s="384">
        <v>3</v>
      </c>
      <c r="M31" s="384">
        <v>2</v>
      </c>
      <c r="N31" s="384">
        <v>1</v>
      </c>
      <c r="O31" s="384">
        <v>54</v>
      </c>
      <c r="P31" s="384">
        <v>0</v>
      </c>
      <c r="Q31" s="384">
        <v>5</v>
      </c>
      <c r="R31" s="384">
        <v>8</v>
      </c>
      <c r="S31" s="384">
        <v>22</v>
      </c>
      <c r="T31" s="384">
        <v>37</v>
      </c>
      <c r="U31" s="384">
        <v>0</v>
      </c>
      <c r="V31" s="384">
        <v>11</v>
      </c>
      <c r="W31" s="384">
        <v>30</v>
      </c>
      <c r="X31" s="384">
        <v>0</v>
      </c>
      <c r="Y31" s="384">
        <v>81</v>
      </c>
      <c r="Z31" s="384">
        <v>0</v>
      </c>
      <c r="AA31" s="384">
        <v>0</v>
      </c>
      <c r="AB31" s="384">
        <v>0</v>
      </c>
      <c r="AC31" s="384">
        <v>0</v>
      </c>
      <c r="AD31" s="384">
        <v>19</v>
      </c>
      <c r="AE31" s="384">
        <v>0</v>
      </c>
      <c r="AF31" s="384">
        <v>0</v>
      </c>
      <c r="AG31" s="384">
        <v>14</v>
      </c>
      <c r="AH31" s="384">
        <v>23</v>
      </c>
      <c r="AI31" s="384">
        <v>0</v>
      </c>
      <c r="AJ31" s="384">
        <v>18</v>
      </c>
      <c r="AK31" s="384">
        <v>0</v>
      </c>
      <c r="AL31" s="384">
        <v>33</v>
      </c>
      <c r="AM31" s="384">
        <v>0</v>
      </c>
      <c r="AN31" s="384">
        <v>6</v>
      </c>
      <c r="AO31" s="384">
        <v>24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9"/>
        <v>0</v>
      </c>
      <c r="AW31" s="37">
        <f t="shared" si="10"/>
        <v>0</v>
      </c>
      <c r="AX31" s="37">
        <f t="shared" si="11"/>
        <v>279</v>
      </c>
      <c r="AY31" s="37">
        <f t="shared" si="12"/>
        <v>35</v>
      </c>
      <c r="AZ31" s="37">
        <f t="shared" si="13"/>
        <v>78</v>
      </c>
      <c r="BA31" s="37">
        <f t="shared" si="14"/>
        <v>81</v>
      </c>
      <c r="BB31" s="37">
        <f t="shared" si="15"/>
        <v>56</v>
      </c>
      <c r="BC31" s="37">
        <f t="shared" si="16"/>
        <v>51</v>
      </c>
      <c r="BD31" s="38">
        <f t="shared" si="17"/>
        <v>30</v>
      </c>
      <c r="BE31" s="37">
        <f t="shared" si="18"/>
        <v>0</v>
      </c>
      <c r="BF31" s="54">
        <f t="shared" si="19"/>
        <v>610</v>
      </c>
    </row>
    <row r="32" spans="1:58" ht="30" x14ac:dyDescent="0.25">
      <c r="A32" s="353">
        <f>+Mar!A32</f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100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20</v>
      </c>
      <c r="P32" s="384">
        <v>0</v>
      </c>
      <c r="Q32" s="384">
        <v>20</v>
      </c>
      <c r="R32" s="384">
        <v>0</v>
      </c>
      <c r="S32" s="384">
        <v>0</v>
      </c>
      <c r="T32" s="384">
        <v>0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161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18</v>
      </c>
      <c r="AM32" s="384">
        <v>0</v>
      </c>
      <c r="AN32" s="384">
        <v>6</v>
      </c>
      <c r="AO32" s="384">
        <v>0</v>
      </c>
      <c r="AP32" s="384">
        <v>18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31">SUM(D32)</f>
        <v>0</v>
      </c>
      <c r="AW32" s="37">
        <f t="shared" ref="AW32:AW51" si="32">+E32</f>
        <v>0</v>
      </c>
      <c r="AX32" s="37">
        <f t="shared" ref="AX32:AX51" si="33">+SUM(G32:P32)</f>
        <v>120</v>
      </c>
      <c r="AY32" s="37">
        <f t="shared" ref="AY32:AY51" si="34">+SUM(Q32:S32)</f>
        <v>20</v>
      </c>
      <c r="AZ32" s="37">
        <f t="shared" ref="AZ32:AZ51" si="35">+SUM(T32:W32)</f>
        <v>0</v>
      </c>
      <c r="BA32" s="37">
        <f t="shared" ref="BA32:BA51" si="36">+SUM(X32:AC32)</f>
        <v>0</v>
      </c>
      <c r="BB32" s="37">
        <f t="shared" ref="BB32:BB51" si="37">+SUM(AD32:AH32)</f>
        <v>161</v>
      </c>
      <c r="BC32" s="37">
        <f t="shared" ref="BC32:BC51" si="38">+SUM(AJ32:AL32)</f>
        <v>18</v>
      </c>
      <c r="BD32" s="38">
        <f t="shared" ref="BD32:BD51" si="39">+SUM(AM32:AP32)</f>
        <v>24</v>
      </c>
      <c r="BE32" s="37">
        <f t="shared" si="18"/>
        <v>0</v>
      </c>
      <c r="BF32" s="54">
        <f t="shared" si="19"/>
        <v>343</v>
      </c>
    </row>
    <row r="33" spans="1:58" ht="30" x14ac:dyDescent="0.25">
      <c r="A33" s="353">
        <f>+Mar!A33</f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127</v>
      </c>
      <c r="AE33" s="384">
        <v>0</v>
      </c>
      <c r="AF33" s="384">
        <v>18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10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31"/>
        <v>0</v>
      </c>
      <c r="AW33" s="37">
        <f t="shared" si="32"/>
        <v>0</v>
      </c>
      <c r="AX33" s="37">
        <f t="shared" si="33"/>
        <v>0</v>
      </c>
      <c r="AY33" s="37">
        <f t="shared" si="34"/>
        <v>0</v>
      </c>
      <c r="AZ33" s="37">
        <f t="shared" si="35"/>
        <v>0</v>
      </c>
      <c r="BA33" s="37">
        <f t="shared" si="36"/>
        <v>0</v>
      </c>
      <c r="BB33" s="37">
        <f t="shared" si="37"/>
        <v>145</v>
      </c>
      <c r="BC33" s="37">
        <f t="shared" si="38"/>
        <v>0</v>
      </c>
      <c r="BD33" s="38">
        <f t="shared" si="39"/>
        <v>10</v>
      </c>
      <c r="BE33" s="37">
        <f t="shared" si="18"/>
        <v>0</v>
      </c>
      <c r="BF33" s="54">
        <f t="shared" si="19"/>
        <v>155</v>
      </c>
    </row>
    <row r="34" spans="1:58" ht="30" x14ac:dyDescent="0.25">
      <c r="A34" s="353">
        <f>+Mar!A34</f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31"/>
        <v>0</v>
      </c>
      <c r="AW34" s="37">
        <f t="shared" si="32"/>
        <v>0</v>
      </c>
      <c r="AX34" s="37">
        <f t="shared" si="33"/>
        <v>0</v>
      </c>
      <c r="AY34" s="37">
        <f t="shared" si="34"/>
        <v>0</v>
      </c>
      <c r="AZ34" s="37">
        <f t="shared" si="35"/>
        <v>0</v>
      </c>
      <c r="BA34" s="37">
        <f t="shared" si="36"/>
        <v>0</v>
      </c>
      <c r="BB34" s="37">
        <f t="shared" si="37"/>
        <v>0</v>
      </c>
      <c r="BC34" s="37">
        <f t="shared" si="38"/>
        <v>0</v>
      </c>
      <c r="BD34" s="38">
        <f t="shared" si="39"/>
        <v>0</v>
      </c>
      <c r="BE34" s="37">
        <f t="shared" si="18"/>
        <v>0</v>
      </c>
      <c r="BF34" s="54">
        <f t="shared" si="19"/>
        <v>0</v>
      </c>
    </row>
    <row r="35" spans="1:58" ht="30" x14ac:dyDescent="0.25">
      <c r="A35" s="353">
        <f>+Mar!A35</f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31"/>
        <v>0</v>
      </c>
      <c r="AW35" s="37">
        <f t="shared" si="32"/>
        <v>0</v>
      </c>
      <c r="AX35" s="37">
        <f t="shared" si="33"/>
        <v>0</v>
      </c>
      <c r="AY35" s="37">
        <f t="shared" si="34"/>
        <v>0</v>
      </c>
      <c r="AZ35" s="37">
        <f t="shared" si="35"/>
        <v>0</v>
      </c>
      <c r="BA35" s="37">
        <f t="shared" si="36"/>
        <v>0</v>
      </c>
      <c r="BB35" s="37">
        <f t="shared" si="37"/>
        <v>0</v>
      </c>
      <c r="BC35" s="37">
        <f t="shared" si="38"/>
        <v>0</v>
      </c>
      <c r="BD35" s="38">
        <f t="shared" si="39"/>
        <v>0</v>
      </c>
      <c r="BE35" s="37">
        <f t="shared" si="18"/>
        <v>0</v>
      </c>
      <c r="BF35" s="54">
        <f t="shared" si="19"/>
        <v>0</v>
      </c>
    </row>
    <row r="36" spans="1:58" ht="30" x14ac:dyDescent="0.25">
      <c r="A36" s="353">
        <f>+Mar!A36</f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87</v>
      </c>
      <c r="H36" s="384">
        <v>35</v>
      </c>
      <c r="I36" s="384">
        <v>0</v>
      </c>
      <c r="J36" s="384">
        <v>8</v>
      </c>
      <c r="K36" s="384">
        <v>62</v>
      </c>
      <c r="L36" s="384">
        <v>0</v>
      </c>
      <c r="M36" s="384">
        <v>21</v>
      </c>
      <c r="N36" s="384">
        <v>34</v>
      </c>
      <c r="O36" s="384">
        <v>71</v>
      </c>
      <c r="P36" s="384">
        <v>0</v>
      </c>
      <c r="Q36" s="384">
        <v>14</v>
      </c>
      <c r="R36" s="384">
        <v>0</v>
      </c>
      <c r="S36" s="384">
        <v>23</v>
      </c>
      <c r="T36" s="384">
        <v>21</v>
      </c>
      <c r="U36" s="384">
        <v>0</v>
      </c>
      <c r="V36" s="384">
        <v>0</v>
      </c>
      <c r="W36" s="384">
        <v>6</v>
      </c>
      <c r="X36" s="384">
        <v>0</v>
      </c>
      <c r="Y36" s="384">
        <v>8</v>
      </c>
      <c r="Z36" s="384">
        <v>0</v>
      </c>
      <c r="AA36" s="384">
        <v>0</v>
      </c>
      <c r="AB36" s="384">
        <v>0</v>
      </c>
      <c r="AC36" s="384">
        <v>0</v>
      </c>
      <c r="AD36" s="384">
        <v>113</v>
      </c>
      <c r="AE36" s="384">
        <v>25</v>
      </c>
      <c r="AF36" s="384">
        <v>0</v>
      </c>
      <c r="AG36" s="384">
        <v>0</v>
      </c>
      <c r="AH36" s="384">
        <v>23</v>
      </c>
      <c r="AI36" s="384">
        <v>0</v>
      </c>
      <c r="AJ36" s="384">
        <v>147</v>
      </c>
      <c r="AK36" s="384">
        <v>0</v>
      </c>
      <c r="AL36" s="384">
        <v>33</v>
      </c>
      <c r="AM36" s="384">
        <v>116</v>
      </c>
      <c r="AN36" s="384">
        <v>10</v>
      </c>
      <c r="AO36" s="384">
        <v>24</v>
      </c>
      <c r="AP36" s="384">
        <v>15</v>
      </c>
      <c r="AQ36" s="384">
        <v>77</v>
      </c>
      <c r="AR36" s="384">
        <v>0</v>
      </c>
      <c r="AS36" s="384">
        <v>0</v>
      </c>
      <c r="AT36" s="384">
        <v>0</v>
      </c>
      <c r="AV36" s="37">
        <f t="shared" si="31"/>
        <v>0</v>
      </c>
      <c r="AW36" s="37">
        <f t="shared" si="32"/>
        <v>0</v>
      </c>
      <c r="AX36" s="37">
        <f t="shared" si="33"/>
        <v>318</v>
      </c>
      <c r="AY36" s="37">
        <f t="shared" si="34"/>
        <v>37</v>
      </c>
      <c r="AZ36" s="37">
        <f t="shared" si="35"/>
        <v>27</v>
      </c>
      <c r="BA36" s="37">
        <f t="shared" si="36"/>
        <v>8</v>
      </c>
      <c r="BB36" s="37">
        <f t="shared" si="37"/>
        <v>161</v>
      </c>
      <c r="BC36" s="37">
        <f t="shared" si="38"/>
        <v>180</v>
      </c>
      <c r="BD36" s="38">
        <f t="shared" si="39"/>
        <v>165</v>
      </c>
      <c r="BE36" s="37">
        <f t="shared" si="18"/>
        <v>77</v>
      </c>
      <c r="BF36" s="54">
        <f t="shared" si="19"/>
        <v>973</v>
      </c>
    </row>
    <row r="37" spans="1:58" ht="30" x14ac:dyDescent="0.25">
      <c r="A37" s="353">
        <f>+Mar!A37</f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0</v>
      </c>
      <c r="H37" s="384">
        <v>0</v>
      </c>
      <c r="I37" s="384">
        <v>0</v>
      </c>
      <c r="J37" s="384">
        <v>8</v>
      </c>
      <c r="K37" s="384">
        <v>63</v>
      </c>
      <c r="L37" s="384">
        <v>0</v>
      </c>
      <c r="M37" s="384">
        <v>0</v>
      </c>
      <c r="N37" s="384">
        <v>0</v>
      </c>
      <c r="O37" s="384">
        <v>0</v>
      </c>
      <c r="P37" s="384">
        <v>0</v>
      </c>
      <c r="Q37" s="384">
        <v>10</v>
      </c>
      <c r="R37" s="384">
        <v>0</v>
      </c>
      <c r="S37" s="384">
        <v>23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25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68</v>
      </c>
      <c r="AN37" s="384">
        <v>10</v>
      </c>
      <c r="AO37" s="384">
        <v>0</v>
      </c>
      <c r="AP37" s="384">
        <v>16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31"/>
        <v>0</v>
      </c>
      <c r="AW37" s="37">
        <f t="shared" si="32"/>
        <v>0</v>
      </c>
      <c r="AX37" s="37">
        <f t="shared" si="33"/>
        <v>71</v>
      </c>
      <c r="AY37" s="37">
        <f t="shared" si="34"/>
        <v>33</v>
      </c>
      <c r="AZ37" s="37">
        <f t="shared" si="35"/>
        <v>0</v>
      </c>
      <c r="BA37" s="37">
        <f t="shared" si="36"/>
        <v>0</v>
      </c>
      <c r="BB37" s="37">
        <f t="shared" si="37"/>
        <v>25</v>
      </c>
      <c r="BC37" s="37">
        <f t="shared" si="38"/>
        <v>0</v>
      </c>
      <c r="BD37" s="38">
        <f t="shared" si="39"/>
        <v>94</v>
      </c>
      <c r="BE37" s="37">
        <f t="shared" si="18"/>
        <v>0</v>
      </c>
      <c r="BF37" s="54">
        <f t="shared" si="19"/>
        <v>223</v>
      </c>
    </row>
    <row r="38" spans="1:58" ht="30" x14ac:dyDescent="0.25">
      <c r="A38" s="353">
        <f>+Mar!A38</f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31"/>
        <v>0</v>
      </c>
      <c r="AW38" s="37">
        <f t="shared" si="32"/>
        <v>0</v>
      </c>
      <c r="AX38" s="37">
        <f t="shared" si="33"/>
        <v>0</v>
      </c>
      <c r="AY38" s="37">
        <f t="shared" si="34"/>
        <v>0</v>
      </c>
      <c r="AZ38" s="37">
        <f t="shared" si="35"/>
        <v>0</v>
      </c>
      <c r="BA38" s="37">
        <f t="shared" si="36"/>
        <v>0</v>
      </c>
      <c r="BB38" s="37">
        <f t="shared" si="37"/>
        <v>0</v>
      </c>
      <c r="BC38" s="37">
        <f t="shared" si="38"/>
        <v>0</v>
      </c>
      <c r="BD38" s="38">
        <f t="shared" si="39"/>
        <v>0</v>
      </c>
      <c r="BE38" s="37">
        <f t="shared" si="18"/>
        <v>0</v>
      </c>
      <c r="BF38" s="54">
        <f t="shared" si="19"/>
        <v>0</v>
      </c>
    </row>
    <row r="39" spans="1:58" ht="30" x14ac:dyDescent="0.25">
      <c r="A39" s="353">
        <f>+Mar!A39</f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1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31"/>
        <v>0</v>
      </c>
      <c r="AW39" s="37">
        <f t="shared" si="32"/>
        <v>0</v>
      </c>
      <c r="AX39" s="37">
        <f t="shared" si="33"/>
        <v>1</v>
      </c>
      <c r="AY39" s="37">
        <f t="shared" si="34"/>
        <v>0</v>
      </c>
      <c r="AZ39" s="37">
        <f t="shared" si="35"/>
        <v>0</v>
      </c>
      <c r="BA39" s="37">
        <f t="shared" si="36"/>
        <v>0</v>
      </c>
      <c r="BB39" s="37">
        <f t="shared" si="37"/>
        <v>0</v>
      </c>
      <c r="BC39" s="37">
        <f t="shared" si="38"/>
        <v>0</v>
      </c>
      <c r="BD39" s="38">
        <f t="shared" si="39"/>
        <v>0</v>
      </c>
      <c r="BE39" s="37">
        <f t="shared" si="18"/>
        <v>0</v>
      </c>
      <c r="BF39" s="54">
        <f t="shared" si="19"/>
        <v>1</v>
      </c>
    </row>
    <row r="40" spans="1:58" ht="30" x14ac:dyDescent="0.25">
      <c r="A40" s="353">
        <f>+Mar!A40</f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10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1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2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38</v>
      </c>
      <c r="AE40" s="384">
        <v>0</v>
      </c>
      <c r="AF40" s="384">
        <v>7</v>
      </c>
      <c r="AG40" s="384">
        <v>0</v>
      </c>
      <c r="AH40" s="384">
        <v>0</v>
      </c>
      <c r="AI40" s="384">
        <v>0</v>
      </c>
      <c r="AJ40" s="384">
        <v>3</v>
      </c>
      <c r="AK40" s="384">
        <v>0</v>
      </c>
      <c r="AL40" s="384">
        <v>0</v>
      </c>
      <c r="AM40" s="384">
        <v>3</v>
      </c>
      <c r="AN40" s="384">
        <v>0</v>
      </c>
      <c r="AO40" s="384">
        <v>0</v>
      </c>
      <c r="AP40" s="384">
        <v>0</v>
      </c>
      <c r="AQ40" s="384">
        <v>33</v>
      </c>
      <c r="AR40" s="384">
        <v>0</v>
      </c>
      <c r="AS40" s="384">
        <v>0</v>
      </c>
      <c r="AT40" s="384">
        <v>0</v>
      </c>
      <c r="AV40" s="37">
        <f t="shared" si="31"/>
        <v>0</v>
      </c>
      <c r="AW40" s="37">
        <f t="shared" si="32"/>
        <v>0</v>
      </c>
      <c r="AX40" s="37">
        <f t="shared" si="33"/>
        <v>11</v>
      </c>
      <c r="AY40" s="37">
        <f t="shared" si="34"/>
        <v>0</v>
      </c>
      <c r="AZ40" s="37">
        <f t="shared" si="35"/>
        <v>2</v>
      </c>
      <c r="BA40" s="37">
        <f t="shared" si="36"/>
        <v>0</v>
      </c>
      <c r="BB40" s="37">
        <f t="shared" si="37"/>
        <v>45</v>
      </c>
      <c r="BC40" s="37">
        <f t="shared" si="38"/>
        <v>3</v>
      </c>
      <c r="BD40" s="38">
        <f t="shared" si="39"/>
        <v>3</v>
      </c>
      <c r="BE40" s="37">
        <f t="shared" si="18"/>
        <v>33</v>
      </c>
      <c r="BF40" s="54">
        <f t="shared" si="19"/>
        <v>97</v>
      </c>
    </row>
    <row r="41" spans="1:58" ht="30" x14ac:dyDescent="0.25">
      <c r="A41" s="353">
        <f>+Mar!A41</f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32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8</v>
      </c>
      <c r="N41" s="384">
        <v>49</v>
      </c>
      <c r="O41" s="384">
        <v>0</v>
      </c>
      <c r="P41" s="384">
        <v>28</v>
      </c>
      <c r="Q41" s="384">
        <v>21</v>
      </c>
      <c r="R41" s="384">
        <v>0</v>
      </c>
      <c r="S41" s="384">
        <v>0</v>
      </c>
      <c r="T41" s="384">
        <v>552</v>
      </c>
      <c r="U41" s="384">
        <v>91</v>
      </c>
      <c r="V41" s="384">
        <v>0</v>
      </c>
      <c r="W41" s="384">
        <v>0</v>
      </c>
      <c r="X41" s="384">
        <v>0</v>
      </c>
      <c r="Y41" s="384">
        <v>33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54</v>
      </c>
      <c r="AN41" s="384">
        <v>20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31"/>
        <v>0</v>
      </c>
      <c r="AW41" s="37">
        <f t="shared" si="32"/>
        <v>0</v>
      </c>
      <c r="AX41" s="37">
        <f t="shared" si="33"/>
        <v>117</v>
      </c>
      <c r="AY41" s="37">
        <f t="shared" si="34"/>
        <v>21</v>
      </c>
      <c r="AZ41" s="37">
        <f t="shared" si="35"/>
        <v>643</v>
      </c>
      <c r="BA41" s="37">
        <f t="shared" si="36"/>
        <v>33</v>
      </c>
      <c r="BB41" s="37">
        <f t="shared" si="37"/>
        <v>0</v>
      </c>
      <c r="BC41" s="37">
        <f t="shared" si="38"/>
        <v>0</v>
      </c>
      <c r="BD41" s="38">
        <f t="shared" si="39"/>
        <v>74</v>
      </c>
      <c r="BE41" s="37">
        <f t="shared" si="18"/>
        <v>0</v>
      </c>
      <c r="BF41" s="54">
        <f t="shared" si="19"/>
        <v>888</v>
      </c>
    </row>
    <row r="42" spans="1:58" ht="30" x14ac:dyDescent="0.25">
      <c r="A42" s="353">
        <f>+Mar!A42</f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31"/>
        <v>0</v>
      </c>
      <c r="AW42" s="37">
        <f t="shared" si="32"/>
        <v>0</v>
      </c>
      <c r="AX42" s="37">
        <f t="shared" si="33"/>
        <v>0</v>
      </c>
      <c r="AY42" s="37">
        <f t="shared" si="34"/>
        <v>0</v>
      </c>
      <c r="AZ42" s="37">
        <f t="shared" si="35"/>
        <v>0</v>
      </c>
      <c r="BA42" s="37">
        <f t="shared" si="36"/>
        <v>0</v>
      </c>
      <c r="BB42" s="37">
        <f t="shared" si="37"/>
        <v>0</v>
      </c>
      <c r="BC42" s="37">
        <f t="shared" si="38"/>
        <v>0</v>
      </c>
      <c r="BD42" s="38">
        <f t="shared" si="39"/>
        <v>0</v>
      </c>
      <c r="BE42" s="37">
        <f t="shared" si="18"/>
        <v>0</v>
      </c>
      <c r="BF42" s="54">
        <f t="shared" si="19"/>
        <v>0</v>
      </c>
    </row>
    <row r="43" spans="1:58" ht="30" x14ac:dyDescent="0.25">
      <c r="A43" s="353">
        <f>+Mar!A43</f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3</v>
      </c>
      <c r="U43" s="384">
        <v>0</v>
      </c>
      <c r="V43" s="384">
        <v>0</v>
      </c>
      <c r="W43" s="384">
        <v>0</v>
      </c>
      <c r="X43" s="384">
        <v>0</v>
      </c>
      <c r="Y43" s="384">
        <v>62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31"/>
        <v>0</v>
      </c>
      <c r="AW43" s="37">
        <f t="shared" si="32"/>
        <v>0</v>
      </c>
      <c r="AX43" s="37">
        <f t="shared" si="33"/>
        <v>0</v>
      </c>
      <c r="AY43" s="37">
        <f t="shared" si="34"/>
        <v>0</v>
      </c>
      <c r="AZ43" s="37">
        <f t="shared" si="35"/>
        <v>3</v>
      </c>
      <c r="BA43" s="37">
        <f t="shared" si="36"/>
        <v>62</v>
      </c>
      <c r="BB43" s="37">
        <f t="shared" si="37"/>
        <v>0</v>
      </c>
      <c r="BC43" s="37">
        <f t="shared" si="38"/>
        <v>0</v>
      </c>
      <c r="BD43" s="38">
        <f t="shared" si="39"/>
        <v>0</v>
      </c>
      <c r="BE43" s="37">
        <f t="shared" si="18"/>
        <v>0</v>
      </c>
      <c r="BF43" s="54">
        <f t="shared" si="19"/>
        <v>65</v>
      </c>
    </row>
    <row r="44" spans="1:58" ht="30" x14ac:dyDescent="0.25">
      <c r="A44" s="353">
        <f>+Mar!A44</f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10</v>
      </c>
      <c r="AO44" s="384">
        <v>10</v>
      </c>
      <c r="AP44" s="384">
        <v>10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31"/>
        <v>0</v>
      </c>
      <c r="AW44" s="37">
        <f t="shared" si="32"/>
        <v>0</v>
      </c>
      <c r="AX44" s="37">
        <f t="shared" si="33"/>
        <v>0</v>
      </c>
      <c r="AY44" s="37">
        <f t="shared" si="34"/>
        <v>0</v>
      </c>
      <c r="AZ44" s="37">
        <f t="shared" si="35"/>
        <v>0</v>
      </c>
      <c r="BA44" s="37">
        <f t="shared" si="36"/>
        <v>0</v>
      </c>
      <c r="BB44" s="37">
        <f t="shared" si="37"/>
        <v>0</v>
      </c>
      <c r="BC44" s="37">
        <f t="shared" si="38"/>
        <v>0</v>
      </c>
      <c r="BD44" s="38">
        <f t="shared" si="39"/>
        <v>30</v>
      </c>
      <c r="BE44" s="37">
        <f t="shared" si="18"/>
        <v>0</v>
      </c>
      <c r="BF44" s="54">
        <f t="shared" si="19"/>
        <v>30</v>
      </c>
    </row>
    <row r="45" spans="1:58" ht="30" x14ac:dyDescent="0.25">
      <c r="A45" s="353">
        <f>+Mar!A45</f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31"/>
        <v>0</v>
      </c>
      <c r="AW45" s="37">
        <f t="shared" si="32"/>
        <v>0</v>
      </c>
      <c r="AX45" s="37">
        <f t="shared" si="33"/>
        <v>0</v>
      </c>
      <c r="AY45" s="37">
        <f t="shared" si="34"/>
        <v>0</v>
      </c>
      <c r="AZ45" s="37">
        <f t="shared" si="35"/>
        <v>0</v>
      </c>
      <c r="BA45" s="37">
        <f t="shared" si="36"/>
        <v>0</v>
      </c>
      <c r="BB45" s="37">
        <f t="shared" si="37"/>
        <v>0</v>
      </c>
      <c r="BC45" s="37">
        <f t="shared" si="38"/>
        <v>0</v>
      </c>
      <c r="BD45" s="38">
        <f t="shared" si="39"/>
        <v>0</v>
      </c>
      <c r="BE45" s="37">
        <f t="shared" si="18"/>
        <v>0</v>
      </c>
      <c r="BF45" s="54">
        <f t="shared" si="19"/>
        <v>0</v>
      </c>
    </row>
    <row r="46" spans="1:58" ht="30" x14ac:dyDescent="0.25">
      <c r="A46" s="353">
        <f>+Mar!A46</f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12</v>
      </c>
      <c r="K46" s="384">
        <v>0</v>
      </c>
      <c r="L46" s="384">
        <v>0</v>
      </c>
      <c r="M46" s="384">
        <v>0</v>
      </c>
      <c r="N46" s="384">
        <v>3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11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31"/>
        <v>0</v>
      </c>
      <c r="AW46" s="37">
        <f t="shared" si="32"/>
        <v>0</v>
      </c>
      <c r="AX46" s="37">
        <f t="shared" si="33"/>
        <v>15</v>
      </c>
      <c r="AY46" s="37">
        <f t="shared" si="34"/>
        <v>0</v>
      </c>
      <c r="AZ46" s="37">
        <f t="shared" si="35"/>
        <v>0</v>
      </c>
      <c r="BA46" s="37">
        <f t="shared" si="36"/>
        <v>0</v>
      </c>
      <c r="BB46" s="37">
        <f t="shared" si="37"/>
        <v>11</v>
      </c>
      <c r="BC46" s="37">
        <f t="shared" si="38"/>
        <v>0</v>
      </c>
      <c r="BD46" s="38">
        <f t="shared" si="39"/>
        <v>0</v>
      </c>
      <c r="BE46" s="37">
        <f t="shared" si="18"/>
        <v>0</v>
      </c>
      <c r="BF46" s="54">
        <f t="shared" si="19"/>
        <v>26</v>
      </c>
    </row>
    <row r="47" spans="1:58" ht="30" x14ac:dyDescent="0.25">
      <c r="A47" s="353">
        <f>+Mar!A47</f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0</v>
      </c>
      <c r="N47" s="384">
        <v>0</v>
      </c>
      <c r="O47" s="384">
        <v>0</v>
      </c>
      <c r="P47" s="384">
        <v>109</v>
      </c>
      <c r="Q47" s="384">
        <v>0</v>
      </c>
      <c r="R47" s="384">
        <v>0</v>
      </c>
      <c r="S47" s="384">
        <v>0</v>
      </c>
      <c r="T47" s="384">
        <v>0</v>
      </c>
      <c r="U47" s="384">
        <v>0</v>
      </c>
      <c r="V47" s="384">
        <v>0</v>
      </c>
      <c r="W47" s="384">
        <v>5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45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0</v>
      </c>
      <c r="AN47" s="384">
        <v>10</v>
      </c>
      <c r="AO47" s="384">
        <v>24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31"/>
        <v>0</v>
      </c>
      <c r="AW47" s="37">
        <f t="shared" si="32"/>
        <v>0</v>
      </c>
      <c r="AX47" s="37">
        <f t="shared" si="33"/>
        <v>109</v>
      </c>
      <c r="AY47" s="37">
        <f t="shared" si="34"/>
        <v>0</v>
      </c>
      <c r="AZ47" s="37">
        <f t="shared" si="35"/>
        <v>5</v>
      </c>
      <c r="BA47" s="37">
        <f t="shared" si="36"/>
        <v>0</v>
      </c>
      <c r="BB47" s="37">
        <f t="shared" si="37"/>
        <v>45</v>
      </c>
      <c r="BC47" s="37">
        <f t="shared" si="38"/>
        <v>0</v>
      </c>
      <c r="BD47" s="38">
        <f t="shared" si="39"/>
        <v>34</v>
      </c>
      <c r="BE47" s="37">
        <f t="shared" si="18"/>
        <v>0</v>
      </c>
      <c r="BF47" s="54">
        <f t="shared" si="19"/>
        <v>193</v>
      </c>
    </row>
    <row r="48" spans="1:58" ht="30" x14ac:dyDescent="0.25">
      <c r="A48" s="353">
        <f>+Mar!A48</f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1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31"/>
        <v>0</v>
      </c>
      <c r="AW48" s="37">
        <f t="shared" si="32"/>
        <v>0</v>
      </c>
      <c r="AX48" s="37">
        <f t="shared" si="33"/>
        <v>0</v>
      </c>
      <c r="AY48" s="37">
        <f t="shared" si="34"/>
        <v>0</v>
      </c>
      <c r="AZ48" s="37">
        <f t="shared" si="35"/>
        <v>0</v>
      </c>
      <c r="BA48" s="37">
        <f t="shared" si="36"/>
        <v>0</v>
      </c>
      <c r="BB48" s="37">
        <f t="shared" si="37"/>
        <v>0</v>
      </c>
      <c r="BC48" s="37">
        <f t="shared" si="38"/>
        <v>0</v>
      </c>
      <c r="BD48" s="38">
        <f t="shared" si="39"/>
        <v>1</v>
      </c>
      <c r="BE48" s="37">
        <f t="shared" si="18"/>
        <v>0</v>
      </c>
      <c r="BF48" s="54">
        <f t="shared" si="19"/>
        <v>1</v>
      </c>
    </row>
    <row r="49" spans="1:58" x14ac:dyDescent="0.25">
      <c r="A49" s="353">
        <f>+Mar!A49</f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31"/>
        <v>0</v>
      </c>
      <c r="AW49" s="37">
        <f t="shared" si="32"/>
        <v>0</v>
      </c>
      <c r="AX49" s="37">
        <f t="shared" si="33"/>
        <v>0</v>
      </c>
      <c r="AY49" s="37">
        <f t="shared" si="34"/>
        <v>0</v>
      </c>
      <c r="AZ49" s="37">
        <f t="shared" si="35"/>
        <v>0</v>
      </c>
      <c r="BA49" s="37">
        <f t="shared" si="36"/>
        <v>0</v>
      </c>
      <c r="BB49" s="37">
        <f t="shared" si="37"/>
        <v>0</v>
      </c>
      <c r="BC49" s="37">
        <f t="shared" si="38"/>
        <v>0</v>
      </c>
      <c r="BD49" s="38">
        <f t="shared" si="39"/>
        <v>0</v>
      </c>
      <c r="BE49" s="37">
        <f t="shared" si="18"/>
        <v>0</v>
      </c>
      <c r="BF49" s="54">
        <f t="shared" si="19"/>
        <v>0</v>
      </c>
    </row>
    <row r="50" spans="1:58" x14ac:dyDescent="0.25">
      <c r="A50" s="353">
        <f>+Mar!A50</f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31"/>
        <v>0</v>
      </c>
      <c r="AW50" s="37">
        <f t="shared" si="32"/>
        <v>0</v>
      </c>
      <c r="AX50" s="37">
        <f t="shared" si="33"/>
        <v>0</v>
      </c>
      <c r="AY50" s="37">
        <f t="shared" si="34"/>
        <v>0</v>
      </c>
      <c r="AZ50" s="37">
        <f t="shared" si="35"/>
        <v>0</v>
      </c>
      <c r="BA50" s="37">
        <f t="shared" si="36"/>
        <v>0</v>
      </c>
      <c r="BB50" s="37">
        <f t="shared" si="37"/>
        <v>0</v>
      </c>
      <c r="BC50" s="37">
        <f t="shared" si="38"/>
        <v>0</v>
      </c>
      <c r="BD50" s="38">
        <f t="shared" si="39"/>
        <v>0</v>
      </c>
      <c r="BE50" s="37">
        <f t="shared" si="18"/>
        <v>0</v>
      </c>
      <c r="BF50" s="54">
        <f t="shared" si="19"/>
        <v>0</v>
      </c>
    </row>
    <row r="51" spans="1:58" ht="30" x14ac:dyDescent="0.25">
      <c r="A51" s="353">
        <f>+Mar!A51</f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31"/>
        <v>0</v>
      </c>
      <c r="AW51" s="37">
        <f t="shared" si="32"/>
        <v>0</v>
      </c>
      <c r="AX51" s="37">
        <f t="shared" si="33"/>
        <v>0</v>
      </c>
      <c r="AY51" s="37">
        <f t="shared" si="34"/>
        <v>0</v>
      </c>
      <c r="AZ51" s="37">
        <f t="shared" si="35"/>
        <v>0</v>
      </c>
      <c r="BA51" s="37">
        <f t="shared" si="36"/>
        <v>0</v>
      </c>
      <c r="BB51" s="37">
        <f t="shared" si="37"/>
        <v>0</v>
      </c>
      <c r="BC51" s="37">
        <f t="shared" si="38"/>
        <v>0</v>
      </c>
      <c r="BD51" s="38">
        <f t="shared" si="39"/>
        <v>0</v>
      </c>
      <c r="BE51" s="37">
        <f t="shared" si="18"/>
        <v>0</v>
      </c>
      <c r="BF51" s="54">
        <f t="shared" si="19"/>
        <v>0</v>
      </c>
    </row>
    <row r="52" spans="1:58" x14ac:dyDescent="0.25">
      <c r="A52" s="353">
        <f>+Mar!A52</f>
        <v>49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11</v>
      </c>
      <c r="H52" s="375">
        <v>0</v>
      </c>
      <c r="I52" s="375">
        <v>0</v>
      </c>
      <c r="J52" s="375">
        <v>1</v>
      </c>
      <c r="K52" s="375">
        <v>0</v>
      </c>
      <c r="L52" s="375">
        <v>0</v>
      </c>
      <c r="M52" s="375">
        <v>0</v>
      </c>
      <c r="N52" s="375">
        <v>1</v>
      </c>
      <c r="O52" s="375">
        <v>0</v>
      </c>
      <c r="P52" s="375">
        <v>1</v>
      </c>
      <c r="Q52" s="375">
        <v>1</v>
      </c>
      <c r="R52" s="375">
        <v>0</v>
      </c>
      <c r="S52" s="375">
        <v>3</v>
      </c>
      <c r="T52" s="375">
        <v>0</v>
      </c>
      <c r="U52" s="375">
        <v>0</v>
      </c>
      <c r="V52" s="375">
        <v>0</v>
      </c>
      <c r="W52" s="375">
        <v>1</v>
      </c>
      <c r="X52" s="375">
        <v>1</v>
      </c>
      <c r="Y52" s="375">
        <v>5</v>
      </c>
      <c r="Z52" s="375">
        <v>0</v>
      </c>
      <c r="AA52" s="375">
        <v>1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1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7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58">
        <f t="shared" ref="AV52:AV59" si="40">SUM(D52)</f>
        <v>0</v>
      </c>
      <c r="AW52" s="358">
        <f t="shared" ref="AW52:AW59" si="41">+E52</f>
        <v>0</v>
      </c>
      <c r="AX52" s="358">
        <f t="shared" ref="AX52:AX59" si="42">+SUM(G52:P52)</f>
        <v>14</v>
      </c>
      <c r="AY52" s="358">
        <f t="shared" ref="AY52:AY59" si="43">+SUM(Q52:S52)</f>
        <v>4</v>
      </c>
      <c r="AZ52" s="358">
        <f t="shared" ref="AZ52:AZ59" si="44">+SUM(T52:W52)</f>
        <v>1</v>
      </c>
      <c r="BA52" s="358">
        <f t="shared" ref="BA52:BA59" si="45">+SUM(X52:AC52)</f>
        <v>7</v>
      </c>
      <c r="BB52" s="358">
        <f t="shared" ref="BB52:BB59" si="46">+SUM(AD52:AH52)</f>
        <v>1</v>
      </c>
      <c r="BC52" s="358">
        <f t="shared" ref="BC52:BC59" si="47">+SUM(AJ52:AL52)</f>
        <v>0</v>
      </c>
      <c r="BD52" s="359">
        <f t="shared" ref="BD52:BD59" si="48">+SUM(AM52:AP52)</f>
        <v>7</v>
      </c>
      <c r="BE52" s="358">
        <f t="shared" ref="BE52:BE59" si="49">+SUM(AQ52:AT52)</f>
        <v>0</v>
      </c>
      <c r="BF52" s="54">
        <f t="shared" si="19"/>
        <v>34</v>
      </c>
    </row>
    <row r="53" spans="1:58" x14ac:dyDescent="0.25">
      <c r="A53" s="353">
        <f>+Mar!A53</f>
        <v>50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1</v>
      </c>
      <c r="E53" s="375">
        <v>0</v>
      </c>
      <c r="F53" s="375">
        <v>0</v>
      </c>
      <c r="G53" s="375">
        <v>5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1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1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58">
        <f t="shared" si="40"/>
        <v>1</v>
      </c>
      <c r="AW53" s="358">
        <f t="shared" si="41"/>
        <v>0</v>
      </c>
      <c r="AX53" s="358">
        <f t="shared" si="42"/>
        <v>6</v>
      </c>
      <c r="AY53" s="358">
        <f t="shared" si="43"/>
        <v>0</v>
      </c>
      <c r="AZ53" s="358">
        <f t="shared" si="44"/>
        <v>0</v>
      </c>
      <c r="BA53" s="358">
        <f t="shared" si="45"/>
        <v>0</v>
      </c>
      <c r="BB53" s="358">
        <f t="shared" si="46"/>
        <v>0</v>
      </c>
      <c r="BC53" s="358">
        <f t="shared" si="47"/>
        <v>0</v>
      </c>
      <c r="BD53" s="359">
        <f t="shared" si="48"/>
        <v>1</v>
      </c>
      <c r="BE53" s="358">
        <f t="shared" si="49"/>
        <v>0</v>
      </c>
      <c r="BF53" s="54">
        <f t="shared" si="19"/>
        <v>8</v>
      </c>
    </row>
    <row r="54" spans="1:58" x14ac:dyDescent="0.25">
      <c r="A54" s="353">
        <f>+Mar!A54</f>
        <v>51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1</v>
      </c>
      <c r="E54" s="375">
        <v>0</v>
      </c>
      <c r="F54" s="375">
        <v>0</v>
      </c>
      <c r="G54" s="375">
        <v>3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58">
        <f t="shared" si="40"/>
        <v>1</v>
      </c>
      <c r="AW54" s="358">
        <f t="shared" si="41"/>
        <v>0</v>
      </c>
      <c r="AX54" s="358">
        <f t="shared" si="42"/>
        <v>3</v>
      </c>
      <c r="AY54" s="358">
        <f t="shared" si="43"/>
        <v>0</v>
      </c>
      <c r="AZ54" s="358">
        <f t="shared" si="44"/>
        <v>0</v>
      </c>
      <c r="BA54" s="358">
        <f t="shared" si="45"/>
        <v>0</v>
      </c>
      <c r="BB54" s="358">
        <f t="shared" si="46"/>
        <v>0</v>
      </c>
      <c r="BC54" s="358">
        <f t="shared" si="47"/>
        <v>0</v>
      </c>
      <c r="BD54" s="359">
        <f t="shared" si="48"/>
        <v>0</v>
      </c>
      <c r="BE54" s="358">
        <f t="shared" si="49"/>
        <v>0</v>
      </c>
      <c r="BF54" s="54">
        <f t="shared" si="19"/>
        <v>4</v>
      </c>
    </row>
    <row r="55" spans="1:58" x14ac:dyDescent="0.25">
      <c r="A55" s="353">
        <f>+Mar!A55</f>
        <v>52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4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1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1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58">
        <f t="shared" si="40"/>
        <v>0</v>
      </c>
      <c r="AW55" s="358">
        <f t="shared" si="41"/>
        <v>0</v>
      </c>
      <c r="AX55" s="358">
        <f t="shared" si="42"/>
        <v>4</v>
      </c>
      <c r="AY55" s="358">
        <f t="shared" si="43"/>
        <v>0</v>
      </c>
      <c r="AZ55" s="358">
        <f t="shared" si="44"/>
        <v>0</v>
      </c>
      <c r="BA55" s="358">
        <f t="shared" si="45"/>
        <v>1</v>
      </c>
      <c r="BB55" s="358">
        <f t="shared" si="46"/>
        <v>0</v>
      </c>
      <c r="BC55" s="358">
        <f t="shared" si="47"/>
        <v>0</v>
      </c>
      <c r="BD55" s="359">
        <f t="shared" si="48"/>
        <v>1</v>
      </c>
      <c r="BE55" s="358">
        <f t="shared" si="49"/>
        <v>0</v>
      </c>
      <c r="BF55" s="54">
        <f t="shared" si="19"/>
        <v>6</v>
      </c>
    </row>
    <row r="56" spans="1:58" x14ac:dyDescent="0.25">
      <c r="A56" s="353">
        <f>+Mar!A56</f>
        <v>53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58">
        <f t="shared" si="40"/>
        <v>0</v>
      </c>
      <c r="AW56" s="358">
        <f t="shared" si="41"/>
        <v>0</v>
      </c>
      <c r="AX56" s="358">
        <f t="shared" si="42"/>
        <v>0</v>
      </c>
      <c r="AY56" s="358">
        <f t="shared" si="43"/>
        <v>0</v>
      </c>
      <c r="AZ56" s="358">
        <f t="shared" si="44"/>
        <v>0</v>
      </c>
      <c r="BA56" s="358">
        <f t="shared" si="45"/>
        <v>0</v>
      </c>
      <c r="BB56" s="358">
        <f t="shared" si="46"/>
        <v>0</v>
      </c>
      <c r="BC56" s="358">
        <f t="shared" si="47"/>
        <v>0</v>
      </c>
      <c r="BD56" s="359">
        <f t="shared" si="48"/>
        <v>0</v>
      </c>
      <c r="BE56" s="358">
        <f t="shared" si="49"/>
        <v>0</v>
      </c>
      <c r="BF56" s="54">
        <f t="shared" si="19"/>
        <v>0</v>
      </c>
    </row>
    <row r="57" spans="1:58" x14ac:dyDescent="0.25">
      <c r="A57" s="353">
        <f>+Mar!A57</f>
        <v>54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58">
        <f t="shared" si="40"/>
        <v>0</v>
      </c>
      <c r="AW57" s="358">
        <f t="shared" si="41"/>
        <v>0</v>
      </c>
      <c r="AX57" s="358">
        <f t="shared" si="42"/>
        <v>0</v>
      </c>
      <c r="AY57" s="358">
        <f t="shared" si="43"/>
        <v>0</v>
      </c>
      <c r="AZ57" s="358">
        <f t="shared" si="44"/>
        <v>0</v>
      </c>
      <c r="BA57" s="358">
        <f t="shared" si="45"/>
        <v>0</v>
      </c>
      <c r="BB57" s="358">
        <f t="shared" si="46"/>
        <v>0</v>
      </c>
      <c r="BC57" s="358">
        <f t="shared" si="47"/>
        <v>0</v>
      </c>
      <c r="BD57" s="359">
        <f t="shared" si="48"/>
        <v>0</v>
      </c>
      <c r="BE57" s="358">
        <f t="shared" si="49"/>
        <v>0</v>
      </c>
      <c r="BF57" s="54">
        <f t="shared" si="19"/>
        <v>0</v>
      </c>
    </row>
    <row r="58" spans="1:58" x14ac:dyDescent="0.25">
      <c r="A58" s="353">
        <f>+Mar!A58</f>
        <v>55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58">
        <f t="shared" si="40"/>
        <v>0</v>
      </c>
      <c r="AW58" s="358">
        <f t="shared" si="41"/>
        <v>0</v>
      </c>
      <c r="AX58" s="358">
        <f t="shared" si="42"/>
        <v>0</v>
      </c>
      <c r="AY58" s="358">
        <f t="shared" si="43"/>
        <v>0</v>
      </c>
      <c r="AZ58" s="358">
        <f t="shared" si="44"/>
        <v>0</v>
      </c>
      <c r="BA58" s="358">
        <f t="shared" si="45"/>
        <v>0</v>
      </c>
      <c r="BB58" s="358">
        <f t="shared" si="46"/>
        <v>0</v>
      </c>
      <c r="BC58" s="358">
        <f t="shared" si="47"/>
        <v>0</v>
      </c>
      <c r="BD58" s="359">
        <f t="shared" si="48"/>
        <v>0</v>
      </c>
      <c r="BE58" s="358">
        <f t="shared" si="49"/>
        <v>0</v>
      </c>
      <c r="BF58" s="54">
        <f t="shared" si="19"/>
        <v>0</v>
      </c>
    </row>
    <row r="59" spans="1:58" x14ac:dyDescent="0.25">
      <c r="A59" s="353">
        <f>+Mar!A59</f>
        <v>56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7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1</v>
      </c>
      <c r="O59" s="375">
        <v>0</v>
      </c>
      <c r="P59" s="375">
        <v>1</v>
      </c>
      <c r="Q59" s="375">
        <v>1</v>
      </c>
      <c r="R59" s="375">
        <v>0</v>
      </c>
      <c r="S59" s="375">
        <v>2</v>
      </c>
      <c r="T59" s="375">
        <v>0</v>
      </c>
      <c r="U59" s="375">
        <v>0</v>
      </c>
      <c r="V59" s="375">
        <v>0</v>
      </c>
      <c r="W59" s="375">
        <v>0</v>
      </c>
      <c r="X59" s="375">
        <v>1</v>
      </c>
      <c r="Y59" s="375">
        <v>4</v>
      </c>
      <c r="Z59" s="375">
        <v>0</v>
      </c>
      <c r="AA59" s="375">
        <v>1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3</v>
      </c>
      <c r="AN59" s="375">
        <v>0</v>
      </c>
      <c r="AO59" s="375">
        <v>1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58">
        <f t="shared" si="40"/>
        <v>0</v>
      </c>
      <c r="AW59" s="358">
        <f t="shared" si="41"/>
        <v>0</v>
      </c>
      <c r="AX59" s="358">
        <f t="shared" si="42"/>
        <v>9</v>
      </c>
      <c r="AY59" s="358">
        <f t="shared" si="43"/>
        <v>3</v>
      </c>
      <c r="AZ59" s="358">
        <f t="shared" si="44"/>
        <v>0</v>
      </c>
      <c r="BA59" s="358">
        <f t="shared" si="45"/>
        <v>6</v>
      </c>
      <c r="BB59" s="358">
        <f t="shared" si="46"/>
        <v>0</v>
      </c>
      <c r="BC59" s="358">
        <f t="shared" si="47"/>
        <v>0</v>
      </c>
      <c r="BD59" s="359">
        <f t="shared" si="48"/>
        <v>4</v>
      </c>
      <c r="BE59" s="358">
        <f t="shared" si="49"/>
        <v>0</v>
      </c>
      <c r="BF59" s="54">
        <f t="shared" si="19"/>
        <v>22</v>
      </c>
    </row>
    <row r="60" spans="1:58" x14ac:dyDescent="0.25">
      <c r="A60" s="353">
        <f>+Mar!A60</f>
        <v>57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58">
        <f t="shared" ref="AV60" si="50">SUM(D60)</f>
        <v>0</v>
      </c>
      <c r="AW60" s="358">
        <f t="shared" ref="AW60" si="51">+E60</f>
        <v>0</v>
      </c>
      <c r="AX60" s="358">
        <f t="shared" ref="AX60" si="52">+SUM(G60:P60)</f>
        <v>0</v>
      </c>
      <c r="AY60" s="358">
        <f t="shared" ref="AY60" si="53">+SUM(Q60:S60)</f>
        <v>0</v>
      </c>
      <c r="AZ60" s="358">
        <f t="shared" ref="AZ60" si="54">+SUM(T60:W60)</f>
        <v>0</v>
      </c>
      <c r="BA60" s="358">
        <f t="shared" ref="BA60" si="55">+SUM(X60:AC60)</f>
        <v>0</v>
      </c>
      <c r="BB60" s="358">
        <f t="shared" ref="BB60" si="56">+SUM(AD60:AH60)</f>
        <v>0</v>
      </c>
      <c r="BC60" s="358">
        <f t="shared" ref="BC60" si="57">+SUM(AJ60:AL60)</f>
        <v>0</v>
      </c>
      <c r="BD60" s="359">
        <f t="shared" ref="BD60" si="58">+SUM(AM60:AP60)</f>
        <v>0</v>
      </c>
      <c r="BE60" s="358">
        <f t="shared" ref="BE60" si="59">+SUM(AQ60:AT60)</f>
        <v>0</v>
      </c>
      <c r="BF60" s="54">
        <f t="shared" ref="BF60" si="60">SUM(AV60:BE60)</f>
        <v>0</v>
      </c>
    </row>
  </sheetData>
  <sheetProtection selectLockedCells="1"/>
  <autoFilter ref="A3:BS59" xr:uid="{00000000-0001-0000-0500-000000000000}"/>
  <conditionalFormatting sqref="A3:AT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G4" sqref="BG4:BG6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50" width="15.5703125" customWidth="1"/>
    <col min="51" max="56" width="10.7109375" customWidth="1"/>
    <col min="57" max="57" width="13" customWidth="1"/>
    <col min="58" max="58" width="15.85546875" customWidth="1"/>
    <col min="59" max="59" width="13.85546875" customWidth="1"/>
    <col min="60" max="60" width="13" customWidth="1"/>
    <col min="61" max="61" width="13.7109375" style="30" customWidth="1"/>
    <col min="62" max="62" width="9.42578125" style="31" customWidth="1"/>
    <col min="63" max="63" width="10.28515625" customWidth="1"/>
    <col min="64" max="64" width="9.5703125" customWidth="1"/>
    <col min="65" max="65" width="9.28515625" customWidth="1"/>
    <col min="66" max="66" width="9.140625" customWidth="1"/>
    <col min="67" max="67" width="8.140625" customWidth="1"/>
    <col min="68" max="69" width="11.42578125" customWidth="1"/>
    <col min="70" max="79" width="7.42578125" customWidth="1"/>
  </cols>
  <sheetData>
    <row r="1" spans="1:72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2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3"/>
      <c r="BJ2" s="34"/>
      <c r="BK2" s="3"/>
      <c r="BL2" s="3"/>
      <c r="BM2" s="3"/>
      <c r="BN2" s="3"/>
      <c r="BO2" s="3"/>
      <c r="BP2" s="3"/>
      <c r="BQ2" s="3"/>
      <c r="BR2" s="3"/>
      <c r="BS2" s="3"/>
      <c r="BT2" s="3"/>
    </row>
    <row r="3" spans="1:72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39" t="str">
        <f>Config!D15</f>
        <v>RED MOYOBAMBA</v>
      </c>
      <c r="BH3" s="1" t="s">
        <v>59</v>
      </c>
      <c r="BI3" s="25" t="s">
        <v>60</v>
      </c>
      <c r="BJ3" s="26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  <c r="BO3" s="27"/>
    </row>
    <row r="4" spans="1:72" x14ac:dyDescent="0.25">
      <c r="A4" s="353">
        <f>+Abr!A4</f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1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1</v>
      </c>
      <c r="U4" s="387">
        <v>0</v>
      </c>
      <c r="V4" s="387">
        <v>0</v>
      </c>
      <c r="W4" s="387">
        <v>0</v>
      </c>
      <c r="X4" s="387">
        <v>0</v>
      </c>
      <c r="Y4" s="387">
        <v>1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 t="shared" ref="AV4" si="0">SUM(D4)</f>
        <v>0</v>
      </c>
      <c r="AW4" s="37">
        <f t="shared" ref="AW4:AW60" si="1">+E4</f>
        <v>0</v>
      </c>
      <c r="AX4" s="37">
        <f t="shared" ref="AX4" si="2">+SUM(G4:P4)</f>
        <v>1</v>
      </c>
      <c r="AY4" s="37">
        <f t="shared" ref="AY4" si="3">+SUM(Q4:S4)</f>
        <v>0</v>
      </c>
      <c r="AZ4" s="37">
        <f t="shared" ref="AZ4:AZ60" si="4">+SUM(T4:W4)</f>
        <v>1</v>
      </c>
      <c r="BA4" s="37">
        <f t="shared" ref="BA4:BA60" si="5">+SUM(X4:AC4)</f>
        <v>1</v>
      </c>
      <c r="BB4" s="37">
        <f t="shared" ref="BB4:BB60" si="6">+SUM(AD4:AH4)</f>
        <v>0</v>
      </c>
      <c r="BC4" s="37">
        <f t="shared" ref="BC4:BC60" si="7">+SUM(AJ4:AL4)</f>
        <v>0</v>
      </c>
      <c r="BD4" s="37">
        <f t="shared" ref="BD4:BD60" si="8">+SUM(AM4:AP4)</f>
        <v>0</v>
      </c>
      <c r="BE4" s="38">
        <f>SUM(AQ4:AT4)</f>
        <v>0</v>
      </c>
      <c r="BF4" s="37">
        <f>SUM(AV4:BE4)</f>
        <v>3</v>
      </c>
    </row>
    <row r="5" spans="1:72" x14ac:dyDescent="0.25">
      <c r="A5" s="353">
        <f>+Abr!A5</f>
        <v>2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0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3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9">SUM(D5)</f>
        <v>0</v>
      </c>
      <c r="AW5" s="37">
        <f t="shared" si="1"/>
        <v>0</v>
      </c>
      <c r="AX5" s="37">
        <f t="shared" ref="AX5:AX60" si="10">+SUM(G5:P5)</f>
        <v>0</v>
      </c>
      <c r="AY5" s="37">
        <f t="shared" ref="AY5:AY60" si="11">+SUM(Q5:S5)</f>
        <v>0</v>
      </c>
      <c r="AZ5" s="37">
        <f t="shared" si="4"/>
        <v>0</v>
      </c>
      <c r="BA5" s="37">
        <f t="shared" si="5"/>
        <v>3</v>
      </c>
      <c r="BB5" s="37">
        <f t="shared" si="6"/>
        <v>0</v>
      </c>
      <c r="BC5" s="37">
        <f t="shared" si="7"/>
        <v>0</v>
      </c>
      <c r="BD5" s="37">
        <f t="shared" si="8"/>
        <v>0</v>
      </c>
      <c r="BE5" s="38">
        <f t="shared" ref="BE5:BE51" si="12">SUM(AQ5:AT5)</f>
        <v>0</v>
      </c>
      <c r="BF5" s="37">
        <f t="shared" ref="BF5:BF60" si="13">SUM(AV5:BE5)</f>
        <v>3</v>
      </c>
    </row>
    <row r="6" spans="1:72" ht="30" x14ac:dyDescent="0.25">
      <c r="A6" s="353">
        <f>+Abr!A6</f>
        <v>3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184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213</v>
      </c>
      <c r="R6" s="387">
        <v>151</v>
      </c>
      <c r="S6" s="387">
        <v>0</v>
      </c>
      <c r="T6" s="387">
        <v>265</v>
      </c>
      <c r="U6" s="387">
        <v>0</v>
      </c>
      <c r="V6" s="387">
        <v>0</v>
      </c>
      <c r="W6" s="387">
        <v>0</v>
      </c>
      <c r="X6" s="387">
        <v>307</v>
      </c>
      <c r="Y6" s="387">
        <v>373</v>
      </c>
      <c r="Z6" s="387">
        <v>0</v>
      </c>
      <c r="AA6" s="387">
        <v>0</v>
      </c>
      <c r="AB6" s="387">
        <v>0</v>
      </c>
      <c r="AC6" s="387">
        <v>0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0</v>
      </c>
      <c r="AN6" s="387">
        <v>0</v>
      </c>
      <c r="AO6" s="387">
        <v>0</v>
      </c>
      <c r="AP6" s="387">
        <v>0</v>
      </c>
      <c r="AQ6" s="387">
        <v>295</v>
      </c>
      <c r="AR6" s="387">
        <v>0</v>
      </c>
      <c r="AS6" s="387">
        <v>0</v>
      </c>
      <c r="AT6" s="387">
        <v>0</v>
      </c>
      <c r="AV6" s="37">
        <f t="shared" si="9"/>
        <v>0</v>
      </c>
      <c r="AW6" s="37">
        <f t="shared" si="1"/>
        <v>0</v>
      </c>
      <c r="AX6" s="37">
        <f t="shared" si="10"/>
        <v>562</v>
      </c>
      <c r="AY6" s="37">
        <f t="shared" si="11"/>
        <v>364</v>
      </c>
      <c r="AZ6" s="37">
        <f t="shared" si="4"/>
        <v>265</v>
      </c>
      <c r="BA6" s="37">
        <f t="shared" si="5"/>
        <v>680</v>
      </c>
      <c r="BB6" s="37">
        <f t="shared" si="6"/>
        <v>0</v>
      </c>
      <c r="BC6" s="37">
        <f t="shared" si="7"/>
        <v>0</v>
      </c>
      <c r="BD6" s="37">
        <f t="shared" si="8"/>
        <v>0</v>
      </c>
      <c r="BE6" s="38">
        <f t="shared" si="12"/>
        <v>295</v>
      </c>
      <c r="BF6" s="37">
        <f t="shared" si="13"/>
        <v>2166</v>
      </c>
    </row>
    <row r="7" spans="1:72" ht="30" x14ac:dyDescent="0.25">
      <c r="A7" s="353">
        <f>+Abr!A7</f>
        <v>4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7999</v>
      </c>
      <c r="H7" s="387">
        <v>191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12</v>
      </c>
      <c r="T7" s="387">
        <v>0</v>
      </c>
      <c r="U7" s="387">
        <v>0</v>
      </c>
      <c r="V7" s="387">
        <v>0</v>
      </c>
      <c r="W7" s="387">
        <v>0</v>
      </c>
      <c r="X7" s="387">
        <v>434</v>
      </c>
      <c r="Y7" s="387">
        <v>3642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1442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9"/>
        <v>0</v>
      </c>
      <c r="AW7" s="37">
        <f t="shared" si="1"/>
        <v>0</v>
      </c>
      <c r="AX7" s="37">
        <f t="shared" si="10"/>
        <v>8190</v>
      </c>
      <c r="AY7" s="37">
        <f t="shared" si="11"/>
        <v>12</v>
      </c>
      <c r="AZ7" s="37">
        <f t="shared" si="4"/>
        <v>0</v>
      </c>
      <c r="BA7" s="37">
        <f t="shared" si="5"/>
        <v>4076</v>
      </c>
      <c r="BB7" s="37">
        <f t="shared" si="6"/>
        <v>0</v>
      </c>
      <c r="BC7" s="37">
        <f t="shared" si="7"/>
        <v>0</v>
      </c>
      <c r="BD7" s="37">
        <f t="shared" si="8"/>
        <v>1442</v>
      </c>
      <c r="BE7" s="38">
        <f t="shared" si="12"/>
        <v>0</v>
      </c>
      <c r="BF7" s="37">
        <f t="shared" si="13"/>
        <v>13720</v>
      </c>
    </row>
    <row r="8" spans="1:72" x14ac:dyDescent="0.25">
      <c r="A8" s="353">
        <f>+Abr!A8</f>
        <v>5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20</v>
      </c>
      <c r="Y8" s="387">
        <v>33</v>
      </c>
      <c r="Z8" s="387">
        <v>13</v>
      </c>
      <c r="AA8" s="387">
        <v>0</v>
      </c>
      <c r="AB8" s="387">
        <v>10</v>
      </c>
      <c r="AC8" s="387">
        <v>9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8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14">SUM(D8)</f>
        <v>0</v>
      </c>
      <c r="AW8" s="37">
        <f t="shared" si="1"/>
        <v>0</v>
      </c>
      <c r="AX8" s="37">
        <f t="shared" si="10"/>
        <v>0</v>
      </c>
      <c r="AY8" s="37">
        <f t="shared" si="11"/>
        <v>0</v>
      </c>
      <c r="AZ8" s="37">
        <f t="shared" si="4"/>
        <v>0</v>
      </c>
      <c r="BA8" s="37">
        <f t="shared" si="5"/>
        <v>85</v>
      </c>
      <c r="BB8" s="37">
        <f t="shared" si="6"/>
        <v>0</v>
      </c>
      <c r="BC8" s="37">
        <f t="shared" si="7"/>
        <v>0</v>
      </c>
      <c r="BD8" s="37">
        <f t="shared" si="8"/>
        <v>8</v>
      </c>
      <c r="BE8" s="38">
        <f t="shared" si="12"/>
        <v>0</v>
      </c>
      <c r="BF8" s="37">
        <f t="shared" si="13"/>
        <v>93</v>
      </c>
    </row>
    <row r="9" spans="1:72" x14ac:dyDescent="0.25">
      <c r="A9" s="353">
        <f>+Abr!A9</f>
        <v>6</v>
      </c>
      <c r="B9" s="376" t="str">
        <f>Ene!B9</f>
        <v xml:space="preserve">ATENCIONES 15 A MAS </v>
      </c>
      <c r="C9" s="377" t="s">
        <v>506</v>
      </c>
      <c r="D9" s="378">
        <v>584</v>
      </c>
      <c r="E9" s="378">
        <v>74</v>
      </c>
      <c r="F9" s="378">
        <v>0</v>
      </c>
      <c r="G9" s="378">
        <v>1165</v>
      </c>
      <c r="H9" s="378">
        <v>105</v>
      </c>
      <c r="I9" s="378">
        <v>143</v>
      </c>
      <c r="J9" s="378">
        <v>146</v>
      </c>
      <c r="K9" s="378">
        <v>102</v>
      </c>
      <c r="L9" s="378">
        <v>28</v>
      </c>
      <c r="M9" s="378">
        <v>22</v>
      </c>
      <c r="N9" s="378">
        <v>41</v>
      </c>
      <c r="O9" s="378">
        <v>30</v>
      </c>
      <c r="P9" s="378">
        <v>232</v>
      </c>
      <c r="Q9" s="378">
        <v>233</v>
      </c>
      <c r="R9" s="378">
        <v>94</v>
      </c>
      <c r="S9" s="378">
        <v>85</v>
      </c>
      <c r="T9" s="378">
        <v>114</v>
      </c>
      <c r="U9" s="378">
        <v>15</v>
      </c>
      <c r="V9" s="378">
        <v>34</v>
      </c>
      <c r="W9" s="378">
        <v>37</v>
      </c>
      <c r="X9" s="378">
        <v>114</v>
      </c>
      <c r="Y9" s="378">
        <v>1080</v>
      </c>
      <c r="Z9" s="378">
        <v>56</v>
      </c>
      <c r="AA9" s="378">
        <v>34</v>
      </c>
      <c r="AB9" s="378">
        <v>34</v>
      </c>
      <c r="AC9" s="378">
        <v>100</v>
      </c>
      <c r="AD9" s="378">
        <v>212</v>
      </c>
      <c r="AE9" s="378">
        <v>25</v>
      </c>
      <c r="AF9" s="378">
        <v>18</v>
      </c>
      <c r="AG9" s="378">
        <v>29</v>
      </c>
      <c r="AH9" s="378">
        <v>100</v>
      </c>
      <c r="AI9" s="378">
        <v>0</v>
      </c>
      <c r="AJ9" s="378">
        <v>494</v>
      </c>
      <c r="AK9" s="378">
        <v>3</v>
      </c>
      <c r="AL9" s="378">
        <v>12</v>
      </c>
      <c r="AM9" s="378">
        <v>86</v>
      </c>
      <c r="AN9" s="378">
        <v>10</v>
      </c>
      <c r="AO9" s="378">
        <v>61</v>
      </c>
      <c r="AP9" s="378">
        <v>8</v>
      </c>
      <c r="AQ9" s="378">
        <v>144</v>
      </c>
      <c r="AR9" s="378">
        <v>7</v>
      </c>
      <c r="AS9" s="378">
        <v>14</v>
      </c>
      <c r="AT9" s="378">
        <v>48</v>
      </c>
      <c r="AV9" s="37">
        <f t="shared" si="9"/>
        <v>584</v>
      </c>
      <c r="AW9" s="37">
        <f t="shared" si="1"/>
        <v>74</v>
      </c>
      <c r="AX9" s="37">
        <f t="shared" si="10"/>
        <v>2014</v>
      </c>
      <c r="AY9" s="37">
        <f t="shared" si="11"/>
        <v>412</v>
      </c>
      <c r="AZ9" s="37">
        <f t="shared" si="4"/>
        <v>200</v>
      </c>
      <c r="BA9" s="37">
        <f t="shared" si="5"/>
        <v>1418</v>
      </c>
      <c r="BB9" s="37">
        <f t="shared" si="6"/>
        <v>384</v>
      </c>
      <c r="BC9" s="37">
        <f t="shared" si="7"/>
        <v>509</v>
      </c>
      <c r="BD9" s="37">
        <f t="shared" si="8"/>
        <v>165</v>
      </c>
      <c r="BE9" s="38">
        <f t="shared" si="12"/>
        <v>213</v>
      </c>
      <c r="BF9" s="37">
        <f t="shared" si="13"/>
        <v>5973</v>
      </c>
    </row>
    <row r="10" spans="1:72" x14ac:dyDescent="0.25">
      <c r="A10" s="353">
        <f>+Abr!A10</f>
        <v>7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33</v>
      </c>
      <c r="E10" s="378">
        <v>0</v>
      </c>
      <c r="F10" s="378">
        <v>0</v>
      </c>
      <c r="G10" s="378">
        <v>4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6</v>
      </c>
      <c r="R10" s="378">
        <v>10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5</v>
      </c>
      <c r="Y10" s="378">
        <v>58</v>
      </c>
      <c r="Z10" s="378">
        <v>6</v>
      </c>
      <c r="AA10" s="378">
        <v>3</v>
      </c>
      <c r="AB10" s="378">
        <v>5</v>
      </c>
      <c r="AC10" s="378">
        <v>14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19</v>
      </c>
      <c r="AN10" s="378">
        <v>0</v>
      </c>
      <c r="AO10" s="378">
        <v>15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si="9"/>
        <v>33</v>
      </c>
      <c r="AW10" s="37">
        <f t="shared" si="1"/>
        <v>0</v>
      </c>
      <c r="AX10" s="37">
        <f t="shared" si="10"/>
        <v>4</v>
      </c>
      <c r="AY10" s="37">
        <f t="shared" si="11"/>
        <v>16</v>
      </c>
      <c r="AZ10" s="37">
        <f t="shared" si="4"/>
        <v>0</v>
      </c>
      <c r="BA10" s="37">
        <f t="shared" si="5"/>
        <v>91</v>
      </c>
      <c r="BB10" s="37">
        <f t="shared" si="6"/>
        <v>0</v>
      </c>
      <c r="BC10" s="37">
        <f t="shared" si="7"/>
        <v>0</v>
      </c>
      <c r="BD10" s="37">
        <f t="shared" si="8"/>
        <v>34</v>
      </c>
      <c r="BE10" s="38">
        <f t="shared" si="12"/>
        <v>0</v>
      </c>
      <c r="BF10" s="37">
        <f t="shared" si="13"/>
        <v>178</v>
      </c>
    </row>
    <row r="11" spans="1:72" x14ac:dyDescent="0.25">
      <c r="A11" s="353">
        <f>+Abr!A11</f>
        <v>8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6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14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9"/>
        <v>0</v>
      </c>
      <c r="AW11" s="37">
        <f t="shared" si="1"/>
        <v>0</v>
      </c>
      <c r="AX11" s="37">
        <f t="shared" si="10"/>
        <v>6</v>
      </c>
      <c r="AY11" s="37">
        <f t="shared" si="11"/>
        <v>0</v>
      </c>
      <c r="AZ11" s="37">
        <f t="shared" si="4"/>
        <v>0</v>
      </c>
      <c r="BA11" s="37">
        <f t="shared" si="5"/>
        <v>14</v>
      </c>
      <c r="BB11" s="37">
        <f t="shared" si="6"/>
        <v>0</v>
      </c>
      <c r="BC11" s="37">
        <f t="shared" si="7"/>
        <v>0</v>
      </c>
      <c r="BD11" s="37">
        <f t="shared" si="8"/>
        <v>0</v>
      </c>
      <c r="BE11" s="38">
        <f t="shared" si="12"/>
        <v>0</v>
      </c>
      <c r="BF11" s="37">
        <f t="shared" si="13"/>
        <v>20</v>
      </c>
    </row>
    <row r="12" spans="1:72" x14ac:dyDescent="0.25">
      <c r="A12" s="353">
        <f>+Abr!A12</f>
        <v>9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6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14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9"/>
        <v>0</v>
      </c>
      <c r="AW12" s="37">
        <f t="shared" si="1"/>
        <v>0</v>
      </c>
      <c r="AX12" s="37">
        <f t="shared" si="10"/>
        <v>6</v>
      </c>
      <c r="AY12" s="37">
        <f t="shared" si="11"/>
        <v>0</v>
      </c>
      <c r="AZ12" s="37">
        <f t="shared" si="4"/>
        <v>0</v>
      </c>
      <c r="BA12" s="37">
        <f t="shared" si="5"/>
        <v>14</v>
      </c>
      <c r="BB12" s="37">
        <f t="shared" si="6"/>
        <v>0</v>
      </c>
      <c r="BC12" s="37">
        <f t="shared" si="7"/>
        <v>0</v>
      </c>
      <c r="BD12" s="37">
        <f t="shared" si="8"/>
        <v>0</v>
      </c>
      <c r="BE12" s="38">
        <f t="shared" si="12"/>
        <v>0</v>
      </c>
      <c r="BF12" s="37">
        <f t="shared" si="13"/>
        <v>20</v>
      </c>
    </row>
    <row r="13" spans="1:72" x14ac:dyDescent="0.25">
      <c r="A13" s="353">
        <f>+Abr!A13</f>
        <v>10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2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1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9"/>
        <v>0</v>
      </c>
      <c r="AW13" s="37">
        <f t="shared" si="1"/>
        <v>0</v>
      </c>
      <c r="AX13" s="37">
        <f t="shared" si="10"/>
        <v>2</v>
      </c>
      <c r="AY13" s="37">
        <f t="shared" si="11"/>
        <v>0</v>
      </c>
      <c r="AZ13" s="37">
        <f t="shared" si="4"/>
        <v>0</v>
      </c>
      <c r="BA13" s="37">
        <f t="shared" si="5"/>
        <v>1</v>
      </c>
      <c r="BB13" s="37">
        <f t="shared" si="6"/>
        <v>0</v>
      </c>
      <c r="BC13" s="37">
        <f t="shared" si="7"/>
        <v>0</v>
      </c>
      <c r="BD13" s="37">
        <f t="shared" si="8"/>
        <v>0</v>
      </c>
      <c r="BE13" s="38">
        <f t="shared" si="12"/>
        <v>0</v>
      </c>
      <c r="BF13" s="37">
        <f t="shared" si="13"/>
        <v>3</v>
      </c>
    </row>
    <row r="14" spans="1:72" x14ac:dyDescent="0.25">
      <c r="A14" s="353">
        <f>+Abr!A14</f>
        <v>11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2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9"/>
        <v>0</v>
      </c>
      <c r="AW14" s="37">
        <f t="shared" si="1"/>
        <v>0</v>
      </c>
      <c r="AX14" s="37">
        <f t="shared" si="10"/>
        <v>2</v>
      </c>
      <c r="AY14" s="37">
        <f t="shared" si="11"/>
        <v>0</v>
      </c>
      <c r="AZ14" s="37">
        <f t="shared" si="4"/>
        <v>0</v>
      </c>
      <c r="BA14" s="37">
        <f t="shared" si="5"/>
        <v>0</v>
      </c>
      <c r="BB14" s="37">
        <f t="shared" si="6"/>
        <v>0</v>
      </c>
      <c r="BC14" s="37">
        <f t="shared" si="7"/>
        <v>0</v>
      </c>
      <c r="BD14" s="37">
        <f t="shared" si="8"/>
        <v>0</v>
      </c>
      <c r="BE14" s="38">
        <f t="shared" si="12"/>
        <v>0</v>
      </c>
      <c r="BF14" s="37">
        <f t="shared" si="13"/>
        <v>2</v>
      </c>
      <c r="BH14" t="s">
        <v>785</v>
      </c>
    </row>
    <row r="15" spans="1:72" ht="30" x14ac:dyDescent="0.25">
      <c r="A15" s="353">
        <f>+Abr!A15</f>
        <v>12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110</v>
      </c>
      <c r="E15" s="381">
        <v>0</v>
      </c>
      <c r="F15" s="381">
        <v>0</v>
      </c>
      <c r="G15" s="381">
        <v>35</v>
      </c>
      <c r="H15" s="381">
        <v>0</v>
      </c>
      <c r="I15" s="381">
        <v>0</v>
      </c>
      <c r="J15" s="381">
        <v>24</v>
      </c>
      <c r="K15" s="381">
        <v>24</v>
      </c>
      <c r="L15" s="381">
        <v>6</v>
      </c>
      <c r="M15" s="381">
        <v>11</v>
      </c>
      <c r="N15" s="381">
        <v>28</v>
      </c>
      <c r="O15" s="381">
        <v>15</v>
      </c>
      <c r="P15" s="381">
        <v>56</v>
      </c>
      <c r="Q15" s="381">
        <v>34</v>
      </c>
      <c r="R15" s="381">
        <v>8</v>
      </c>
      <c r="S15" s="381">
        <v>11</v>
      </c>
      <c r="T15" s="381">
        <v>28</v>
      </c>
      <c r="U15" s="381">
        <v>13</v>
      </c>
      <c r="V15" s="381">
        <v>5</v>
      </c>
      <c r="W15" s="381">
        <v>21</v>
      </c>
      <c r="X15" s="381">
        <v>9</v>
      </c>
      <c r="Y15" s="381">
        <v>1</v>
      </c>
      <c r="Z15" s="381">
        <v>17</v>
      </c>
      <c r="AA15" s="381">
        <v>4</v>
      </c>
      <c r="AB15" s="381">
        <v>9</v>
      </c>
      <c r="AC15" s="381">
        <v>15</v>
      </c>
      <c r="AD15" s="381">
        <v>87</v>
      </c>
      <c r="AE15" s="381">
        <v>3</v>
      </c>
      <c r="AF15" s="381">
        <v>0</v>
      </c>
      <c r="AG15" s="381">
        <v>4</v>
      </c>
      <c r="AH15" s="381">
        <v>30</v>
      </c>
      <c r="AI15" s="381">
        <v>0</v>
      </c>
      <c r="AJ15" s="381">
        <v>1</v>
      </c>
      <c r="AK15" s="381">
        <v>0</v>
      </c>
      <c r="AL15" s="381">
        <v>0</v>
      </c>
      <c r="AM15" s="381">
        <v>86</v>
      </c>
      <c r="AN15" s="381">
        <v>9</v>
      </c>
      <c r="AO15" s="381">
        <v>12</v>
      </c>
      <c r="AP15" s="381">
        <v>7</v>
      </c>
      <c r="AQ15" s="381">
        <v>32</v>
      </c>
      <c r="AR15" s="381">
        <v>1</v>
      </c>
      <c r="AS15" s="381">
        <v>0</v>
      </c>
      <c r="AT15" s="381">
        <v>0</v>
      </c>
      <c r="AV15" s="37">
        <f t="shared" si="9"/>
        <v>110</v>
      </c>
      <c r="AW15" s="37">
        <f t="shared" si="1"/>
        <v>0</v>
      </c>
      <c r="AX15" s="37">
        <f t="shared" si="10"/>
        <v>199</v>
      </c>
      <c r="AY15" s="37">
        <f t="shared" si="11"/>
        <v>53</v>
      </c>
      <c r="AZ15" s="37">
        <f t="shared" si="4"/>
        <v>67</v>
      </c>
      <c r="BA15" s="37">
        <f t="shared" si="5"/>
        <v>55</v>
      </c>
      <c r="BB15" s="37">
        <f t="shared" si="6"/>
        <v>124</v>
      </c>
      <c r="BC15" s="37">
        <f t="shared" si="7"/>
        <v>1</v>
      </c>
      <c r="BD15" s="37">
        <f t="shared" si="8"/>
        <v>114</v>
      </c>
      <c r="BE15" s="38">
        <f t="shared" si="12"/>
        <v>33</v>
      </c>
      <c r="BF15" s="37">
        <f t="shared" si="13"/>
        <v>756</v>
      </c>
    </row>
    <row r="16" spans="1:72" x14ac:dyDescent="0.25">
      <c r="A16" s="353">
        <f>+Abr!A16</f>
        <v>13</v>
      </c>
      <c r="B16" s="379" t="str">
        <f>Ene!B16</f>
        <v>PORCENTAJE DE ADULTOS Y JOVENES QUE RECIBEN TAMIZAJE  DE ITS Y VIH/SIDA</v>
      </c>
      <c r="C16" s="380" t="s">
        <v>144</v>
      </c>
      <c r="D16" s="381">
        <v>108</v>
      </c>
      <c r="E16" s="381">
        <v>0</v>
      </c>
      <c r="F16" s="381">
        <v>0</v>
      </c>
      <c r="G16" s="381">
        <v>35</v>
      </c>
      <c r="H16" s="381">
        <v>0</v>
      </c>
      <c r="I16" s="381">
        <v>0</v>
      </c>
      <c r="J16" s="381">
        <v>24</v>
      </c>
      <c r="K16" s="381">
        <v>23</v>
      </c>
      <c r="L16" s="381">
        <v>2</v>
      </c>
      <c r="M16" s="381">
        <v>11</v>
      </c>
      <c r="N16" s="381">
        <v>28</v>
      </c>
      <c r="O16" s="381">
        <v>15</v>
      </c>
      <c r="P16" s="381">
        <v>55</v>
      </c>
      <c r="Q16" s="381">
        <v>34</v>
      </c>
      <c r="R16" s="381">
        <v>8</v>
      </c>
      <c r="S16" s="381">
        <v>11</v>
      </c>
      <c r="T16" s="381">
        <v>25</v>
      </c>
      <c r="U16" s="381">
        <v>13</v>
      </c>
      <c r="V16" s="381">
        <v>5</v>
      </c>
      <c r="W16" s="381">
        <v>21</v>
      </c>
      <c r="X16" s="381">
        <v>9</v>
      </c>
      <c r="Y16" s="381">
        <v>1</v>
      </c>
      <c r="Z16" s="381">
        <v>17</v>
      </c>
      <c r="AA16" s="381">
        <v>4</v>
      </c>
      <c r="AB16" s="381">
        <v>9</v>
      </c>
      <c r="AC16" s="381">
        <v>15</v>
      </c>
      <c r="AD16" s="381">
        <v>87</v>
      </c>
      <c r="AE16" s="381">
        <v>3</v>
      </c>
      <c r="AF16" s="381">
        <v>0</v>
      </c>
      <c r="AG16" s="381">
        <v>4</v>
      </c>
      <c r="AH16" s="381">
        <v>30</v>
      </c>
      <c r="AI16" s="381">
        <v>0</v>
      </c>
      <c r="AJ16" s="381">
        <v>1</v>
      </c>
      <c r="AK16" s="381">
        <v>0</v>
      </c>
      <c r="AL16" s="381">
        <v>0</v>
      </c>
      <c r="AM16" s="381">
        <v>89</v>
      </c>
      <c r="AN16" s="381">
        <v>9</v>
      </c>
      <c r="AO16" s="381">
        <v>12</v>
      </c>
      <c r="AP16" s="381">
        <v>8</v>
      </c>
      <c r="AQ16" s="381">
        <v>22</v>
      </c>
      <c r="AR16" s="381">
        <v>1</v>
      </c>
      <c r="AS16" s="381">
        <v>0</v>
      </c>
      <c r="AT16" s="381">
        <v>0</v>
      </c>
      <c r="AV16" s="37">
        <f t="shared" si="9"/>
        <v>108</v>
      </c>
      <c r="AW16" s="37">
        <f t="shared" si="1"/>
        <v>0</v>
      </c>
      <c r="AX16" s="37">
        <f t="shared" si="10"/>
        <v>193</v>
      </c>
      <c r="AY16" s="37">
        <f t="shared" si="11"/>
        <v>53</v>
      </c>
      <c r="AZ16" s="37">
        <f t="shared" si="4"/>
        <v>64</v>
      </c>
      <c r="BA16" s="37">
        <f t="shared" si="5"/>
        <v>55</v>
      </c>
      <c r="BB16" s="37">
        <f t="shared" si="6"/>
        <v>124</v>
      </c>
      <c r="BC16" s="37">
        <f t="shared" si="7"/>
        <v>1</v>
      </c>
      <c r="BD16" s="37">
        <f t="shared" si="8"/>
        <v>118</v>
      </c>
      <c r="BE16" s="38">
        <f t="shared" si="12"/>
        <v>23</v>
      </c>
      <c r="BF16" s="37">
        <f t="shared" si="13"/>
        <v>739</v>
      </c>
    </row>
    <row r="17" spans="1:58" x14ac:dyDescent="0.25">
      <c r="A17" s="353">
        <f>+Abr!A17</f>
        <v>14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1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1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9"/>
        <v>0</v>
      </c>
      <c r="AW17" s="37">
        <f t="shared" si="1"/>
        <v>0</v>
      </c>
      <c r="AX17" s="37">
        <f t="shared" si="10"/>
        <v>0</v>
      </c>
      <c r="AY17" s="37">
        <f t="shared" si="11"/>
        <v>0</v>
      </c>
      <c r="AZ17" s="37">
        <f t="shared" si="4"/>
        <v>0</v>
      </c>
      <c r="BA17" s="37">
        <f t="shared" si="5"/>
        <v>0</v>
      </c>
      <c r="BB17" s="37">
        <f t="shared" si="6"/>
        <v>1</v>
      </c>
      <c r="BC17" s="37">
        <f t="shared" si="7"/>
        <v>0</v>
      </c>
      <c r="BD17" s="37">
        <f t="shared" si="8"/>
        <v>1</v>
      </c>
      <c r="BE17" s="38">
        <f t="shared" si="12"/>
        <v>0</v>
      </c>
      <c r="BF17" s="37">
        <f t="shared" si="13"/>
        <v>2</v>
      </c>
    </row>
    <row r="18" spans="1:58" x14ac:dyDescent="0.25">
      <c r="A18" s="353">
        <f>+Abr!A18</f>
        <v>15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1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9"/>
        <v>0</v>
      </c>
      <c r="AW18" s="37">
        <f t="shared" si="1"/>
        <v>0</v>
      </c>
      <c r="AX18" s="37">
        <f t="shared" si="10"/>
        <v>0</v>
      </c>
      <c r="AY18" s="37">
        <f t="shared" si="11"/>
        <v>0</v>
      </c>
      <c r="AZ18" s="37">
        <f t="shared" si="4"/>
        <v>0</v>
      </c>
      <c r="BA18" s="37">
        <f t="shared" si="5"/>
        <v>0</v>
      </c>
      <c r="BB18" s="37">
        <f t="shared" si="6"/>
        <v>0</v>
      </c>
      <c r="BC18" s="37">
        <f t="shared" si="7"/>
        <v>0</v>
      </c>
      <c r="BD18" s="37">
        <f t="shared" si="8"/>
        <v>1</v>
      </c>
      <c r="BE18" s="38">
        <f t="shared" si="12"/>
        <v>0</v>
      </c>
      <c r="BF18" s="37">
        <f t="shared" si="13"/>
        <v>1</v>
      </c>
    </row>
    <row r="19" spans="1:58" x14ac:dyDescent="0.25">
      <c r="A19" s="353">
        <f>+Abr!A19</f>
        <v>16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9"/>
        <v>1</v>
      </c>
      <c r="AW19" s="37">
        <f t="shared" si="1"/>
        <v>0</v>
      </c>
      <c r="AX19" s="37">
        <f t="shared" si="10"/>
        <v>0</v>
      </c>
      <c r="AY19" s="37">
        <f t="shared" si="11"/>
        <v>0</v>
      </c>
      <c r="AZ19" s="37">
        <f t="shared" si="4"/>
        <v>0</v>
      </c>
      <c r="BA19" s="37">
        <f t="shared" si="5"/>
        <v>0</v>
      </c>
      <c r="BB19" s="37">
        <f t="shared" si="6"/>
        <v>0</v>
      </c>
      <c r="BC19" s="37">
        <f t="shared" si="7"/>
        <v>0</v>
      </c>
      <c r="BD19" s="37">
        <f t="shared" si="8"/>
        <v>0</v>
      </c>
      <c r="BE19" s="38">
        <f t="shared" si="12"/>
        <v>0</v>
      </c>
      <c r="BF19" s="37">
        <f t="shared" si="13"/>
        <v>1</v>
      </c>
    </row>
    <row r="20" spans="1:58" ht="45" x14ac:dyDescent="0.25">
      <c r="A20" s="353">
        <f>+Abr!A20</f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18</v>
      </c>
      <c r="H20" s="384">
        <v>0</v>
      </c>
      <c r="I20" s="384">
        <v>0</v>
      </c>
      <c r="J20" s="384">
        <v>2</v>
      </c>
      <c r="K20" s="384">
        <v>1</v>
      </c>
      <c r="L20" s="384">
        <v>0</v>
      </c>
      <c r="M20" s="384">
        <v>0</v>
      </c>
      <c r="N20" s="384">
        <v>0</v>
      </c>
      <c r="O20" s="384">
        <v>1</v>
      </c>
      <c r="P20" s="384">
        <v>5</v>
      </c>
      <c r="Q20" s="384">
        <v>2</v>
      </c>
      <c r="R20" s="384">
        <v>0</v>
      </c>
      <c r="S20" s="384">
        <v>0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4">
        <v>1</v>
      </c>
      <c r="Z20" s="384">
        <v>0</v>
      </c>
      <c r="AA20" s="384">
        <v>0</v>
      </c>
      <c r="AB20" s="384">
        <v>0</v>
      </c>
      <c r="AC20" s="384">
        <v>2</v>
      </c>
      <c r="AD20" s="384">
        <v>3</v>
      </c>
      <c r="AE20" s="384">
        <v>0</v>
      </c>
      <c r="AF20" s="384">
        <v>0</v>
      </c>
      <c r="AG20" s="384">
        <v>0</v>
      </c>
      <c r="AH20" s="384">
        <v>0</v>
      </c>
      <c r="AI20" s="384">
        <v>0</v>
      </c>
      <c r="AJ20" s="384">
        <v>10</v>
      </c>
      <c r="AK20" s="384">
        <v>0</v>
      </c>
      <c r="AL20" s="384">
        <v>1</v>
      </c>
      <c r="AM20" s="384">
        <v>3</v>
      </c>
      <c r="AN20" s="384">
        <v>0</v>
      </c>
      <c r="AO20" s="384">
        <v>1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9"/>
        <v>0</v>
      </c>
      <c r="AW20" s="37">
        <f t="shared" si="1"/>
        <v>0</v>
      </c>
      <c r="AX20" s="37">
        <f t="shared" si="10"/>
        <v>27</v>
      </c>
      <c r="AY20" s="37">
        <f t="shared" si="11"/>
        <v>2</v>
      </c>
      <c r="AZ20" s="37">
        <f t="shared" si="4"/>
        <v>0</v>
      </c>
      <c r="BA20" s="37">
        <f t="shared" si="5"/>
        <v>3</v>
      </c>
      <c r="BB20" s="37">
        <f t="shared" si="6"/>
        <v>3</v>
      </c>
      <c r="BC20" s="37">
        <f t="shared" si="7"/>
        <v>11</v>
      </c>
      <c r="BD20" s="37">
        <f t="shared" si="8"/>
        <v>4</v>
      </c>
      <c r="BE20" s="38">
        <f t="shared" si="12"/>
        <v>0</v>
      </c>
      <c r="BF20" s="37">
        <f t="shared" si="13"/>
        <v>50</v>
      </c>
    </row>
    <row r="21" spans="1:58" ht="30" x14ac:dyDescent="0.25">
      <c r="A21" s="353">
        <f>+Abr!A21</f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0</v>
      </c>
      <c r="H21" s="384">
        <v>1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0</v>
      </c>
      <c r="T21" s="384">
        <v>0</v>
      </c>
      <c r="U21" s="384">
        <v>3</v>
      </c>
      <c r="V21" s="384">
        <v>0</v>
      </c>
      <c r="W21" s="384">
        <v>0</v>
      </c>
      <c r="X21" s="384">
        <v>0</v>
      </c>
      <c r="Y21" s="384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1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9"/>
        <v>0</v>
      </c>
      <c r="AW21" s="37">
        <f t="shared" si="1"/>
        <v>0</v>
      </c>
      <c r="AX21" s="37">
        <f t="shared" si="10"/>
        <v>1</v>
      </c>
      <c r="AY21" s="37">
        <f t="shared" si="11"/>
        <v>0</v>
      </c>
      <c r="AZ21" s="37">
        <f t="shared" si="4"/>
        <v>3</v>
      </c>
      <c r="BA21" s="37">
        <f t="shared" si="5"/>
        <v>0</v>
      </c>
      <c r="BB21" s="37">
        <f t="shared" si="6"/>
        <v>0</v>
      </c>
      <c r="BC21" s="37">
        <f t="shared" si="7"/>
        <v>0</v>
      </c>
      <c r="BD21" s="37">
        <f t="shared" si="8"/>
        <v>1</v>
      </c>
      <c r="BE21" s="38">
        <f t="shared" si="12"/>
        <v>0</v>
      </c>
      <c r="BF21" s="37">
        <f t="shared" si="13"/>
        <v>5</v>
      </c>
    </row>
    <row r="22" spans="1:58" ht="30" x14ac:dyDescent="0.25">
      <c r="A22" s="353">
        <f>+Abr!A22</f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30</v>
      </c>
      <c r="L22" s="384">
        <v>0</v>
      </c>
      <c r="M22" s="384">
        <v>0</v>
      </c>
      <c r="N22" s="384">
        <v>0</v>
      </c>
      <c r="O22" s="384">
        <v>28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24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30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9"/>
        <v>0</v>
      </c>
      <c r="AW22" s="37">
        <f t="shared" si="1"/>
        <v>0</v>
      </c>
      <c r="AX22" s="37">
        <f t="shared" si="10"/>
        <v>58</v>
      </c>
      <c r="AY22" s="37">
        <f t="shared" si="11"/>
        <v>0</v>
      </c>
      <c r="AZ22" s="37">
        <f t="shared" si="4"/>
        <v>24</v>
      </c>
      <c r="BA22" s="37">
        <f t="shared" si="5"/>
        <v>0</v>
      </c>
      <c r="BB22" s="37">
        <f t="shared" si="6"/>
        <v>0</v>
      </c>
      <c r="BC22" s="37">
        <f t="shared" si="7"/>
        <v>0</v>
      </c>
      <c r="BD22" s="37">
        <f t="shared" si="8"/>
        <v>30</v>
      </c>
      <c r="BE22" s="38">
        <f t="shared" si="12"/>
        <v>0</v>
      </c>
      <c r="BF22" s="37">
        <f t="shared" si="13"/>
        <v>112</v>
      </c>
    </row>
    <row r="23" spans="1:58" x14ac:dyDescent="0.25">
      <c r="A23" s="353">
        <f>+Abr!A23</f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9"/>
        <v>0</v>
      </c>
      <c r="AW23" s="37">
        <f t="shared" si="1"/>
        <v>0</v>
      </c>
      <c r="AX23" s="37">
        <f t="shared" si="10"/>
        <v>0</v>
      </c>
      <c r="AY23" s="37">
        <f t="shared" si="11"/>
        <v>0</v>
      </c>
      <c r="AZ23" s="37">
        <f t="shared" si="4"/>
        <v>0</v>
      </c>
      <c r="BA23" s="37">
        <f t="shared" si="5"/>
        <v>0</v>
      </c>
      <c r="BB23" s="37">
        <f t="shared" si="6"/>
        <v>0</v>
      </c>
      <c r="BC23" s="37">
        <f t="shared" si="7"/>
        <v>0</v>
      </c>
      <c r="BD23" s="37">
        <f t="shared" si="8"/>
        <v>0</v>
      </c>
      <c r="BE23" s="38">
        <f t="shared" si="12"/>
        <v>0</v>
      </c>
      <c r="BF23" s="37">
        <f t="shared" si="13"/>
        <v>0</v>
      </c>
    </row>
    <row r="24" spans="1:58" ht="30" x14ac:dyDescent="0.25">
      <c r="A24" s="353">
        <f>+Abr!A24</f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9"/>
        <v>0</v>
      </c>
      <c r="AW24" s="37">
        <f t="shared" si="1"/>
        <v>0</v>
      </c>
      <c r="AX24" s="37">
        <f t="shared" si="10"/>
        <v>0</v>
      </c>
      <c r="AY24" s="37">
        <f t="shared" si="11"/>
        <v>0</v>
      </c>
      <c r="AZ24" s="37">
        <f t="shared" si="4"/>
        <v>0</v>
      </c>
      <c r="BA24" s="37">
        <f t="shared" si="5"/>
        <v>0</v>
      </c>
      <c r="BB24" s="37">
        <f t="shared" si="6"/>
        <v>0</v>
      </c>
      <c r="BC24" s="37">
        <f t="shared" si="7"/>
        <v>0</v>
      </c>
      <c r="BD24" s="37">
        <f t="shared" si="8"/>
        <v>0</v>
      </c>
      <c r="BE24" s="38">
        <f t="shared" si="12"/>
        <v>0</v>
      </c>
      <c r="BF24" s="37">
        <f t="shared" si="13"/>
        <v>0</v>
      </c>
    </row>
    <row r="25" spans="1:58" ht="30" x14ac:dyDescent="0.25">
      <c r="A25" s="353">
        <f>+Abr!A25</f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64</v>
      </c>
      <c r="H25" s="384">
        <v>3</v>
      </c>
      <c r="I25" s="384">
        <v>2</v>
      </c>
      <c r="J25" s="384">
        <v>8</v>
      </c>
      <c r="K25" s="384">
        <v>1</v>
      </c>
      <c r="L25" s="384">
        <v>0</v>
      </c>
      <c r="M25" s="384">
        <v>2</v>
      </c>
      <c r="N25" s="384">
        <v>3</v>
      </c>
      <c r="O25" s="384">
        <v>3</v>
      </c>
      <c r="P25" s="384">
        <v>24</v>
      </c>
      <c r="Q25" s="384">
        <v>3</v>
      </c>
      <c r="R25" s="384">
        <v>2</v>
      </c>
      <c r="S25" s="384">
        <v>9</v>
      </c>
      <c r="T25" s="384">
        <v>6</v>
      </c>
      <c r="U25" s="384">
        <v>0</v>
      </c>
      <c r="V25" s="384">
        <v>1</v>
      </c>
      <c r="W25" s="384">
        <v>3</v>
      </c>
      <c r="X25" s="384">
        <v>5</v>
      </c>
      <c r="Y25" s="384">
        <v>58</v>
      </c>
      <c r="Z25" s="384">
        <v>2</v>
      </c>
      <c r="AA25" s="384">
        <v>2</v>
      </c>
      <c r="AB25" s="384">
        <v>14</v>
      </c>
      <c r="AC25" s="384">
        <v>2</v>
      </c>
      <c r="AD25" s="384">
        <v>25</v>
      </c>
      <c r="AE25" s="384">
        <v>2</v>
      </c>
      <c r="AF25" s="384">
        <v>1</v>
      </c>
      <c r="AG25" s="384">
        <v>0</v>
      </c>
      <c r="AH25" s="384">
        <v>2</v>
      </c>
      <c r="AI25" s="384">
        <v>0</v>
      </c>
      <c r="AJ25" s="384">
        <v>17</v>
      </c>
      <c r="AK25" s="384">
        <v>3</v>
      </c>
      <c r="AL25" s="384">
        <v>4</v>
      </c>
      <c r="AM25" s="384">
        <v>9</v>
      </c>
      <c r="AN25" s="384">
        <v>0</v>
      </c>
      <c r="AO25" s="384">
        <v>4</v>
      </c>
      <c r="AP25" s="384">
        <v>1</v>
      </c>
      <c r="AQ25" s="384">
        <v>16</v>
      </c>
      <c r="AR25" s="384">
        <v>0</v>
      </c>
      <c r="AS25" s="384">
        <v>0</v>
      </c>
      <c r="AT25" s="384">
        <v>3</v>
      </c>
      <c r="AV25" s="37">
        <f t="shared" si="9"/>
        <v>0</v>
      </c>
      <c r="AW25" s="37">
        <f t="shared" si="1"/>
        <v>0</v>
      </c>
      <c r="AX25" s="37">
        <f t="shared" si="10"/>
        <v>110</v>
      </c>
      <c r="AY25" s="37">
        <f t="shared" si="11"/>
        <v>14</v>
      </c>
      <c r="AZ25" s="37">
        <f t="shared" si="4"/>
        <v>10</v>
      </c>
      <c r="BA25" s="37">
        <f t="shared" si="5"/>
        <v>83</v>
      </c>
      <c r="BB25" s="37">
        <f t="shared" si="6"/>
        <v>30</v>
      </c>
      <c r="BC25" s="37">
        <f t="shared" si="7"/>
        <v>24</v>
      </c>
      <c r="BD25" s="37">
        <f t="shared" si="8"/>
        <v>14</v>
      </c>
      <c r="BE25" s="38">
        <f t="shared" si="12"/>
        <v>19</v>
      </c>
      <c r="BF25" s="37">
        <f t="shared" si="13"/>
        <v>304</v>
      </c>
    </row>
    <row r="26" spans="1:58" x14ac:dyDescent="0.25">
      <c r="A26" s="353">
        <f>+Abr!A26</f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22</v>
      </c>
      <c r="H26" s="384">
        <v>0</v>
      </c>
      <c r="I26" s="384">
        <v>1</v>
      </c>
      <c r="J26" s="384">
        <v>4</v>
      </c>
      <c r="K26" s="384">
        <v>3</v>
      </c>
      <c r="L26" s="384">
        <v>1</v>
      </c>
      <c r="M26" s="384">
        <v>2</v>
      </c>
      <c r="N26" s="384">
        <v>0</v>
      </c>
      <c r="O26" s="384">
        <v>2</v>
      </c>
      <c r="P26" s="384">
        <v>1</v>
      </c>
      <c r="Q26" s="384">
        <v>2</v>
      </c>
      <c r="R26" s="384">
        <v>1</v>
      </c>
      <c r="S26" s="384">
        <v>3</v>
      </c>
      <c r="T26" s="384">
        <v>0</v>
      </c>
      <c r="U26" s="384">
        <v>2</v>
      </c>
      <c r="V26" s="384">
        <v>0</v>
      </c>
      <c r="W26" s="384">
        <v>0</v>
      </c>
      <c r="X26" s="384">
        <v>1</v>
      </c>
      <c r="Y26" s="384">
        <v>9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1</v>
      </c>
      <c r="AG26" s="384">
        <v>0</v>
      </c>
      <c r="AH26" s="384">
        <v>1</v>
      </c>
      <c r="AI26" s="384">
        <v>0</v>
      </c>
      <c r="AJ26" s="384">
        <v>4</v>
      </c>
      <c r="AK26" s="384">
        <v>0</v>
      </c>
      <c r="AL26" s="384">
        <v>0</v>
      </c>
      <c r="AM26" s="384">
        <v>5</v>
      </c>
      <c r="AN26" s="384">
        <v>0</v>
      </c>
      <c r="AO26" s="384">
        <v>2</v>
      </c>
      <c r="AP26" s="384">
        <v>0</v>
      </c>
      <c r="AQ26" s="384">
        <v>2</v>
      </c>
      <c r="AR26" s="384">
        <v>0</v>
      </c>
      <c r="AS26" s="384">
        <v>1</v>
      </c>
      <c r="AT26" s="384">
        <v>0</v>
      </c>
      <c r="AV26" s="37">
        <f t="shared" si="9"/>
        <v>0</v>
      </c>
      <c r="AW26" s="37">
        <f t="shared" si="1"/>
        <v>0</v>
      </c>
      <c r="AX26" s="37">
        <f t="shared" si="10"/>
        <v>36</v>
      </c>
      <c r="AY26" s="37">
        <f t="shared" si="11"/>
        <v>6</v>
      </c>
      <c r="AZ26" s="37">
        <f t="shared" si="4"/>
        <v>2</v>
      </c>
      <c r="BA26" s="37">
        <f t="shared" si="5"/>
        <v>10</v>
      </c>
      <c r="BB26" s="37">
        <f t="shared" si="6"/>
        <v>2</v>
      </c>
      <c r="BC26" s="37">
        <f t="shared" si="7"/>
        <v>4</v>
      </c>
      <c r="BD26" s="37">
        <f t="shared" si="8"/>
        <v>7</v>
      </c>
      <c r="BE26" s="38">
        <f t="shared" si="12"/>
        <v>3</v>
      </c>
      <c r="BF26" s="37">
        <f t="shared" si="13"/>
        <v>70</v>
      </c>
    </row>
    <row r="27" spans="1:58" ht="30" x14ac:dyDescent="0.25">
      <c r="A27" s="353">
        <f>+Abr!A27</f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9"/>
        <v>0</v>
      </c>
      <c r="AW27" s="37">
        <f t="shared" si="1"/>
        <v>0</v>
      </c>
      <c r="AX27" s="37">
        <f t="shared" si="10"/>
        <v>0</v>
      </c>
      <c r="AY27" s="37">
        <f t="shared" si="11"/>
        <v>0</v>
      </c>
      <c r="AZ27" s="37">
        <f t="shared" si="4"/>
        <v>0</v>
      </c>
      <c r="BA27" s="37">
        <f t="shared" si="5"/>
        <v>0</v>
      </c>
      <c r="BB27" s="37">
        <f t="shared" si="6"/>
        <v>0</v>
      </c>
      <c r="BC27" s="37">
        <f t="shared" si="7"/>
        <v>0</v>
      </c>
      <c r="BD27" s="37">
        <f t="shared" si="8"/>
        <v>0</v>
      </c>
      <c r="BE27" s="38">
        <f t="shared" si="12"/>
        <v>0</v>
      </c>
      <c r="BF27" s="37">
        <f t="shared" si="13"/>
        <v>0</v>
      </c>
    </row>
    <row r="28" spans="1:58" ht="45" x14ac:dyDescent="0.25">
      <c r="A28" s="353">
        <f>+Abr!A28</f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8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9"/>
        <v>0</v>
      </c>
      <c r="AW28" s="37">
        <f t="shared" si="1"/>
        <v>0</v>
      </c>
      <c r="AX28" s="37">
        <f t="shared" si="10"/>
        <v>0</v>
      </c>
      <c r="AY28" s="37">
        <f t="shared" si="11"/>
        <v>0</v>
      </c>
      <c r="AZ28" s="37">
        <f t="shared" si="4"/>
        <v>8</v>
      </c>
      <c r="BA28" s="37">
        <f t="shared" si="5"/>
        <v>0</v>
      </c>
      <c r="BB28" s="37">
        <f t="shared" si="6"/>
        <v>0</v>
      </c>
      <c r="BC28" s="37">
        <f t="shared" si="7"/>
        <v>0</v>
      </c>
      <c r="BD28" s="37">
        <f t="shared" si="8"/>
        <v>0</v>
      </c>
      <c r="BE28" s="38">
        <f t="shared" si="12"/>
        <v>0</v>
      </c>
      <c r="BF28" s="37">
        <f t="shared" si="13"/>
        <v>8</v>
      </c>
    </row>
    <row r="29" spans="1:58" ht="30" x14ac:dyDescent="0.25">
      <c r="A29" s="353">
        <f>+Abr!A29</f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5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1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8</v>
      </c>
      <c r="AB29" s="384">
        <v>0</v>
      </c>
      <c r="AC29" s="384">
        <v>0</v>
      </c>
      <c r="AD29" s="384">
        <v>11</v>
      </c>
      <c r="AE29" s="384">
        <v>0</v>
      </c>
      <c r="AF29" s="384">
        <v>0</v>
      </c>
      <c r="AG29" s="384">
        <v>0</v>
      </c>
      <c r="AH29" s="384">
        <v>28</v>
      </c>
      <c r="AI29" s="384">
        <v>0</v>
      </c>
      <c r="AJ29" s="384">
        <v>0</v>
      </c>
      <c r="AK29" s="384">
        <v>0</v>
      </c>
      <c r="AL29" s="384">
        <v>0</v>
      </c>
      <c r="AM29" s="384">
        <v>10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9"/>
        <v>0</v>
      </c>
      <c r="AW29" s="37">
        <f t="shared" si="1"/>
        <v>0</v>
      </c>
      <c r="AX29" s="37">
        <f t="shared" si="10"/>
        <v>5</v>
      </c>
      <c r="AY29" s="37">
        <f t="shared" si="11"/>
        <v>0</v>
      </c>
      <c r="AZ29" s="37">
        <f t="shared" si="4"/>
        <v>1</v>
      </c>
      <c r="BA29" s="37">
        <f t="shared" si="5"/>
        <v>8</v>
      </c>
      <c r="BB29" s="37">
        <f t="shared" si="6"/>
        <v>39</v>
      </c>
      <c r="BC29" s="37">
        <f t="shared" si="7"/>
        <v>0</v>
      </c>
      <c r="BD29" s="37">
        <f t="shared" si="8"/>
        <v>10</v>
      </c>
      <c r="BE29" s="38">
        <f t="shared" si="12"/>
        <v>0</v>
      </c>
      <c r="BF29" s="37">
        <f t="shared" si="13"/>
        <v>63</v>
      </c>
    </row>
    <row r="30" spans="1:58" ht="45" x14ac:dyDescent="0.25">
      <c r="A30" s="353">
        <f>+Abr!A30</f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5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15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9"/>
        <v>0</v>
      </c>
      <c r="AW30" s="37">
        <f t="shared" si="1"/>
        <v>0</v>
      </c>
      <c r="AX30" s="37">
        <f t="shared" si="10"/>
        <v>5</v>
      </c>
      <c r="AY30" s="37">
        <f t="shared" si="11"/>
        <v>0</v>
      </c>
      <c r="AZ30" s="37">
        <f t="shared" si="4"/>
        <v>0</v>
      </c>
      <c r="BA30" s="37">
        <f t="shared" si="5"/>
        <v>0</v>
      </c>
      <c r="BB30" s="37">
        <f t="shared" si="6"/>
        <v>15</v>
      </c>
      <c r="BC30" s="37">
        <f t="shared" si="7"/>
        <v>0</v>
      </c>
      <c r="BD30" s="37">
        <f t="shared" si="8"/>
        <v>0</v>
      </c>
      <c r="BE30" s="38">
        <f t="shared" si="12"/>
        <v>0</v>
      </c>
      <c r="BF30" s="37">
        <f t="shared" si="13"/>
        <v>20</v>
      </c>
    </row>
    <row r="31" spans="1:58" ht="30" x14ac:dyDescent="0.25">
      <c r="A31" s="353">
        <f>+Abr!A31</f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37</v>
      </c>
      <c r="H31" s="384">
        <v>24</v>
      </c>
      <c r="I31" s="384">
        <v>9</v>
      </c>
      <c r="J31" s="384">
        <v>19</v>
      </c>
      <c r="K31" s="384">
        <v>0</v>
      </c>
      <c r="L31" s="384">
        <v>0</v>
      </c>
      <c r="M31" s="384">
        <v>0</v>
      </c>
      <c r="N31" s="384">
        <v>9</v>
      </c>
      <c r="O31" s="384">
        <v>0</v>
      </c>
      <c r="P31" s="384">
        <v>15</v>
      </c>
      <c r="Q31" s="384">
        <v>0</v>
      </c>
      <c r="R31" s="384">
        <v>7</v>
      </c>
      <c r="S31" s="384">
        <v>33</v>
      </c>
      <c r="T31" s="384">
        <v>29</v>
      </c>
      <c r="U31" s="384">
        <v>9</v>
      </c>
      <c r="V31" s="384">
        <v>0</v>
      </c>
      <c r="W31" s="384">
        <v>0</v>
      </c>
      <c r="X31" s="384">
        <v>2</v>
      </c>
      <c r="Y31" s="384">
        <v>28</v>
      </c>
      <c r="Z31" s="384">
        <v>0</v>
      </c>
      <c r="AA31" s="384">
        <v>0</v>
      </c>
      <c r="AB31" s="384">
        <v>0</v>
      </c>
      <c r="AC31" s="384">
        <v>0</v>
      </c>
      <c r="AD31" s="384">
        <v>25</v>
      </c>
      <c r="AE31" s="384">
        <v>0</v>
      </c>
      <c r="AF31" s="384">
        <v>13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9"/>
        <v>0</v>
      </c>
      <c r="AW31" s="37">
        <f t="shared" si="1"/>
        <v>0</v>
      </c>
      <c r="AX31" s="37">
        <f t="shared" si="10"/>
        <v>113</v>
      </c>
      <c r="AY31" s="37">
        <f t="shared" si="11"/>
        <v>40</v>
      </c>
      <c r="AZ31" s="37">
        <f t="shared" si="4"/>
        <v>38</v>
      </c>
      <c r="BA31" s="37">
        <f t="shared" si="5"/>
        <v>30</v>
      </c>
      <c r="BB31" s="37">
        <f t="shared" si="6"/>
        <v>38</v>
      </c>
      <c r="BC31" s="37">
        <f t="shared" si="7"/>
        <v>0</v>
      </c>
      <c r="BD31" s="37">
        <f t="shared" si="8"/>
        <v>0</v>
      </c>
      <c r="BE31" s="38">
        <f t="shared" si="12"/>
        <v>0</v>
      </c>
      <c r="BF31" s="37">
        <f t="shared" si="13"/>
        <v>259</v>
      </c>
    </row>
    <row r="32" spans="1:58" ht="30" x14ac:dyDescent="0.25">
      <c r="A32" s="353">
        <f>+Abr!A32</f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360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12</v>
      </c>
      <c r="N32" s="384">
        <v>0</v>
      </c>
      <c r="O32" s="384">
        <v>0</v>
      </c>
      <c r="P32" s="384">
        <v>0</v>
      </c>
      <c r="Q32" s="384">
        <v>12</v>
      </c>
      <c r="R32" s="384">
        <v>10</v>
      </c>
      <c r="S32" s="384">
        <v>10</v>
      </c>
      <c r="T32" s="384">
        <v>43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83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5">SUM(D32)</f>
        <v>0</v>
      </c>
      <c r="AW32" s="37">
        <f t="shared" si="1"/>
        <v>0</v>
      </c>
      <c r="AX32" s="37">
        <f t="shared" si="10"/>
        <v>372</v>
      </c>
      <c r="AY32" s="37">
        <f t="shared" si="11"/>
        <v>32</v>
      </c>
      <c r="AZ32" s="37">
        <f t="shared" si="4"/>
        <v>43</v>
      </c>
      <c r="BA32" s="37">
        <f t="shared" si="5"/>
        <v>0</v>
      </c>
      <c r="BB32" s="37">
        <f t="shared" si="6"/>
        <v>0</v>
      </c>
      <c r="BC32" s="37">
        <f t="shared" si="7"/>
        <v>0</v>
      </c>
      <c r="BD32" s="37">
        <f t="shared" si="8"/>
        <v>83</v>
      </c>
      <c r="BE32" s="38">
        <f t="shared" si="12"/>
        <v>0</v>
      </c>
      <c r="BF32" s="37">
        <f t="shared" si="13"/>
        <v>530</v>
      </c>
    </row>
    <row r="33" spans="1:58" ht="30" x14ac:dyDescent="0.25">
      <c r="A33" s="353">
        <f>+Abr!A33</f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10</v>
      </c>
      <c r="H33" s="384">
        <v>2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23</v>
      </c>
      <c r="R33" s="384">
        <v>10</v>
      </c>
      <c r="S33" s="384">
        <v>24</v>
      </c>
      <c r="T33" s="384">
        <v>14</v>
      </c>
      <c r="U33" s="384">
        <v>0</v>
      </c>
      <c r="V33" s="384">
        <v>0</v>
      </c>
      <c r="W33" s="384">
        <v>8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22</v>
      </c>
      <c r="AE33" s="384">
        <v>0</v>
      </c>
      <c r="AF33" s="384">
        <v>0</v>
      </c>
      <c r="AG33" s="384">
        <v>0</v>
      </c>
      <c r="AH33" s="384">
        <v>5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5"/>
        <v>0</v>
      </c>
      <c r="AW33" s="37">
        <f t="shared" si="1"/>
        <v>0</v>
      </c>
      <c r="AX33" s="37">
        <f t="shared" si="10"/>
        <v>12</v>
      </c>
      <c r="AY33" s="37">
        <f t="shared" si="11"/>
        <v>57</v>
      </c>
      <c r="AZ33" s="37">
        <f t="shared" si="4"/>
        <v>22</v>
      </c>
      <c r="BA33" s="37">
        <f t="shared" si="5"/>
        <v>0</v>
      </c>
      <c r="BB33" s="37">
        <f t="shared" si="6"/>
        <v>27</v>
      </c>
      <c r="BC33" s="37">
        <f t="shared" si="7"/>
        <v>0</v>
      </c>
      <c r="BD33" s="37">
        <f t="shared" si="8"/>
        <v>0</v>
      </c>
      <c r="BE33" s="38">
        <f t="shared" si="12"/>
        <v>0</v>
      </c>
      <c r="BF33" s="37">
        <f t="shared" si="13"/>
        <v>118</v>
      </c>
    </row>
    <row r="34" spans="1:58" ht="30" x14ac:dyDescent="0.25">
      <c r="A34" s="353">
        <f>+Abr!A34</f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2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5"/>
        <v>0</v>
      </c>
      <c r="AW34" s="37">
        <f t="shared" si="1"/>
        <v>0</v>
      </c>
      <c r="AX34" s="37">
        <f t="shared" si="10"/>
        <v>0</v>
      </c>
      <c r="AY34" s="37">
        <f t="shared" si="11"/>
        <v>0</v>
      </c>
      <c r="AZ34" s="37">
        <f t="shared" si="4"/>
        <v>0</v>
      </c>
      <c r="BA34" s="37">
        <f t="shared" si="5"/>
        <v>0</v>
      </c>
      <c r="BB34" s="37">
        <f t="shared" si="6"/>
        <v>2</v>
      </c>
      <c r="BC34" s="37">
        <f t="shared" si="7"/>
        <v>0</v>
      </c>
      <c r="BD34" s="37">
        <f t="shared" si="8"/>
        <v>0</v>
      </c>
      <c r="BE34" s="38">
        <f t="shared" si="12"/>
        <v>0</v>
      </c>
      <c r="BF34" s="37">
        <f t="shared" si="13"/>
        <v>2</v>
      </c>
    </row>
    <row r="35" spans="1:58" ht="30" x14ac:dyDescent="0.25">
      <c r="A35" s="353">
        <f>+Abr!A35</f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5"/>
        <v>0</v>
      </c>
      <c r="AW35" s="37">
        <f t="shared" si="1"/>
        <v>0</v>
      </c>
      <c r="AX35" s="37">
        <f t="shared" si="10"/>
        <v>0</v>
      </c>
      <c r="AY35" s="37">
        <f t="shared" si="11"/>
        <v>0</v>
      </c>
      <c r="AZ35" s="37">
        <f t="shared" si="4"/>
        <v>0</v>
      </c>
      <c r="BA35" s="37">
        <f t="shared" si="5"/>
        <v>0</v>
      </c>
      <c r="BB35" s="37">
        <f t="shared" si="6"/>
        <v>0</v>
      </c>
      <c r="BC35" s="37">
        <f t="shared" si="7"/>
        <v>0</v>
      </c>
      <c r="BD35" s="37">
        <f t="shared" si="8"/>
        <v>0</v>
      </c>
      <c r="BE35" s="38">
        <f t="shared" si="12"/>
        <v>0</v>
      </c>
      <c r="BF35" s="37">
        <f t="shared" si="13"/>
        <v>0</v>
      </c>
    </row>
    <row r="36" spans="1:58" ht="30" x14ac:dyDescent="0.25">
      <c r="A36" s="353">
        <f>+Abr!A36</f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74</v>
      </c>
      <c r="H36" s="384">
        <v>166</v>
      </c>
      <c r="I36" s="384">
        <v>20</v>
      </c>
      <c r="J36" s="384">
        <v>11</v>
      </c>
      <c r="K36" s="384">
        <v>0</v>
      </c>
      <c r="L36" s="384">
        <v>0</v>
      </c>
      <c r="M36" s="384">
        <v>14</v>
      </c>
      <c r="N36" s="384">
        <v>0</v>
      </c>
      <c r="O36" s="384">
        <v>26</v>
      </c>
      <c r="P36" s="384">
        <v>26</v>
      </c>
      <c r="Q36" s="384">
        <v>9</v>
      </c>
      <c r="R36" s="384">
        <v>0</v>
      </c>
      <c r="S36" s="384">
        <v>33</v>
      </c>
      <c r="T36" s="384">
        <v>32</v>
      </c>
      <c r="U36" s="384">
        <v>0</v>
      </c>
      <c r="V36" s="384">
        <v>0</v>
      </c>
      <c r="W36" s="384">
        <v>0</v>
      </c>
      <c r="X36" s="384">
        <v>0</v>
      </c>
      <c r="Y36" s="384">
        <v>3</v>
      </c>
      <c r="Z36" s="384">
        <v>11</v>
      </c>
      <c r="AA36" s="384">
        <v>0</v>
      </c>
      <c r="AB36" s="384">
        <v>0</v>
      </c>
      <c r="AC36" s="384">
        <v>0</v>
      </c>
      <c r="AD36" s="384">
        <v>44</v>
      </c>
      <c r="AE36" s="384">
        <v>0</v>
      </c>
      <c r="AF36" s="384">
        <v>32</v>
      </c>
      <c r="AG36" s="384">
        <v>0</v>
      </c>
      <c r="AH36" s="384">
        <v>19</v>
      </c>
      <c r="AI36" s="384">
        <v>0</v>
      </c>
      <c r="AJ36" s="384">
        <v>0</v>
      </c>
      <c r="AK36" s="384">
        <v>0</v>
      </c>
      <c r="AL36" s="384">
        <v>0</v>
      </c>
      <c r="AM36" s="384">
        <v>49</v>
      </c>
      <c r="AN36" s="384">
        <v>8</v>
      </c>
      <c r="AO36" s="384">
        <v>0</v>
      </c>
      <c r="AP36" s="384">
        <v>0</v>
      </c>
      <c r="AQ36" s="384">
        <v>0</v>
      </c>
      <c r="AR36" s="384">
        <v>0</v>
      </c>
      <c r="AS36" s="384">
        <v>0</v>
      </c>
      <c r="AT36" s="384">
        <v>0</v>
      </c>
      <c r="AV36" s="37">
        <f t="shared" si="15"/>
        <v>0</v>
      </c>
      <c r="AW36" s="37">
        <f t="shared" si="1"/>
        <v>0</v>
      </c>
      <c r="AX36" s="37">
        <f t="shared" si="10"/>
        <v>337</v>
      </c>
      <c r="AY36" s="37">
        <f t="shared" si="11"/>
        <v>42</v>
      </c>
      <c r="AZ36" s="37">
        <f t="shared" si="4"/>
        <v>32</v>
      </c>
      <c r="BA36" s="37">
        <f t="shared" si="5"/>
        <v>14</v>
      </c>
      <c r="BB36" s="37">
        <f t="shared" si="6"/>
        <v>95</v>
      </c>
      <c r="BC36" s="37">
        <f t="shared" si="7"/>
        <v>0</v>
      </c>
      <c r="BD36" s="37">
        <f t="shared" si="8"/>
        <v>57</v>
      </c>
      <c r="BE36" s="38">
        <f t="shared" si="12"/>
        <v>0</v>
      </c>
      <c r="BF36" s="37">
        <f t="shared" si="13"/>
        <v>577</v>
      </c>
    </row>
    <row r="37" spans="1:58" ht="30" x14ac:dyDescent="0.25">
      <c r="A37" s="353">
        <f>+Abr!A37</f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12</v>
      </c>
      <c r="H37" s="384">
        <v>0</v>
      </c>
      <c r="I37" s="384">
        <v>0</v>
      </c>
      <c r="J37" s="384">
        <v>0</v>
      </c>
      <c r="K37" s="384">
        <v>0</v>
      </c>
      <c r="L37" s="384">
        <v>0</v>
      </c>
      <c r="M37" s="384">
        <v>0</v>
      </c>
      <c r="N37" s="384">
        <v>0</v>
      </c>
      <c r="O37" s="384">
        <v>0</v>
      </c>
      <c r="P37" s="384">
        <v>0</v>
      </c>
      <c r="Q37" s="384">
        <v>0</v>
      </c>
      <c r="R37" s="384">
        <v>0</v>
      </c>
      <c r="S37" s="384">
        <v>34</v>
      </c>
      <c r="T37" s="384">
        <v>27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49</v>
      </c>
      <c r="AN37" s="384">
        <v>9</v>
      </c>
      <c r="AO37" s="384">
        <v>0</v>
      </c>
      <c r="AP37" s="384">
        <v>7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5"/>
        <v>0</v>
      </c>
      <c r="AW37" s="37">
        <f t="shared" si="1"/>
        <v>0</v>
      </c>
      <c r="AX37" s="37">
        <f t="shared" si="10"/>
        <v>12</v>
      </c>
      <c r="AY37" s="37">
        <f t="shared" si="11"/>
        <v>34</v>
      </c>
      <c r="AZ37" s="37">
        <f t="shared" si="4"/>
        <v>27</v>
      </c>
      <c r="BA37" s="37">
        <f t="shared" si="5"/>
        <v>0</v>
      </c>
      <c r="BB37" s="37">
        <f t="shared" si="6"/>
        <v>0</v>
      </c>
      <c r="BC37" s="37">
        <f t="shared" si="7"/>
        <v>0</v>
      </c>
      <c r="BD37" s="37">
        <f t="shared" si="8"/>
        <v>65</v>
      </c>
      <c r="BE37" s="38">
        <f t="shared" si="12"/>
        <v>0</v>
      </c>
      <c r="BF37" s="37">
        <f t="shared" si="13"/>
        <v>138</v>
      </c>
    </row>
    <row r="38" spans="1:58" ht="30" x14ac:dyDescent="0.25">
      <c r="A38" s="353">
        <f>+Abr!A38</f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5"/>
        <v>0</v>
      </c>
      <c r="AW38" s="37">
        <f t="shared" si="1"/>
        <v>0</v>
      </c>
      <c r="AX38" s="37">
        <f t="shared" si="10"/>
        <v>0</v>
      </c>
      <c r="AY38" s="37">
        <f t="shared" si="11"/>
        <v>0</v>
      </c>
      <c r="AZ38" s="37">
        <f t="shared" si="4"/>
        <v>0</v>
      </c>
      <c r="BA38" s="37">
        <f t="shared" si="5"/>
        <v>0</v>
      </c>
      <c r="BB38" s="37">
        <f t="shared" si="6"/>
        <v>0</v>
      </c>
      <c r="BC38" s="37">
        <f t="shared" si="7"/>
        <v>0</v>
      </c>
      <c r="BD38" s="37">
        <f t="shared" si="8"/>
        <v>0</v>
      </c>
      <c r="BE38" s="38">
        <f t="shared" si="12"/>
        <v>0</v>
      </c>
      <c r="BF38" s="37">
        <f t="shared" si="13"/>
        <v>0</v>
      </c>
    </row>
    <row r="39" spans="1:58" ht="30" x14ac:dyDescent="0.25">
      <c r="A39" s="353">
        <f>+Abr!A39</f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5"/>
        <v>0</v>
      </c>
      <c r="AW39" s="37">
        <f t="shared" si="1"/>
        <v>0</v>
      </c>
      <c r="AX39" s="37">
        <f t="shared" si="10"/>
        <v>0</v>
      </c>
      <c r="AY39" s="37">
        <f t="shared" si="11"/>
        <v>0</v>
      </c>
      <c r="AZ39" s="37">
        <f t="shared" si="4"/>
        <v>0</v>
      </c>
      <c r="BA39" s="37">
        <f t="shared" si="5"/>
        <v>0</v>
      </c>
      <c r="BB39" s="37">
        <f t="shared" si="6"/>
        <v>0</v>
      </c>
      <c r="BC39" s="37">
        <f t="shared" si="7"/>
        <v>0</v>
      </c>
      <c r="BD39" s="37">
        <f t="shared" si="8"/>
        <v>0</v>
      </c>
      <c r="BE39" s="38">
        <f t="shared" si="12"/>
        <v>0</v>
      </c>
      <c r="BF39" s="37">
        <f t="shared" si="13"/>
        <v>0</v>
      </c>
    </row>
    <row r="40" spans="1:58" ht="30" x14ac:dyDescent="0.25">
      <c r="A40" s="353">
        <f>+Abr!A40</f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2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17</v>
      </c>
      <c r="R40" s="384">
        <v>7</v>
      </c>
      <c r="S40" s="384">
        <v>6</v>
      </c>
      <c r="T40" s="384">
        <v>10</v>
      </c>
      <c r="U40" s="384">
        <v>0</v>
      </c>
      <c r="V40" s="384">
        <v>0</v>
      </c>
      <c r="W40" s="384">
        <v>8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25</v>
      </c>
      <c r="AE40" s="384">
        <v>0</v>
      </c>
      <c r="AF40" s="384">
        <v>9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5"/>
        <v>0</v>
      </c>
      <c r="AW40" s="37">
        <f t="shared" si="1"/>
        <v>0</v>
      </c>
      <c r="AX40" s="37">
        <f t="shared" si="10"/>
        <v>2</v>
      </c>
      <c r="AY40" s="37">
        <f t="shared" si="11"/>
        <v>30</v>
      </c>
      <c r="AZ40" s="37">
        <f t="shared" si="4"/>
        <v>18</v>
      </c>
      <c r="BA40" s="37">
        <f t="shared" si="5"/>
        <v>0</v>
      </c>
      <c r="BB40" s="37">
        <f t="shared" si="6"/>
        <v>34</v>
      </c>
      <c r="BC40" s="37">
        <f t="shared" si="7"/>
        <v>0</v>
      </c>
      <c r="BD40" s="37">
        <f t="shared" si="8"/>
        <v>0</v>
      </c>
      <c r="BE40" s="38">
        <f t="shared" si="12"/>
        <v>0</v>
      </c>
      <c r="BF40" s="37">
        <f t="shared" si="13"/>
        <v>84</v>
      </c>
    </row>
    <row r="41" spans="1:58" ht="30" x14ac:dyDescent="0.25">
      <c r="A41" s="353">
        <f>+Abr!A41</f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383</v>
      </c>
      <c r="H41" s="384">
        <v>0</v>
      </c>
      <c r="I41" s="384">
        <v>15</v>
      </c>
      <c r="J41" s="384">
        <v>0</v>
      </c>
      <c r="K41" s="384">
        <v>11</v>
      </c>
      <c r="L41" s="384">
        <v>0</v>
      </c>
      <c r="M41" s="384">
        <v>0</v>
      </c>
      <c r="N41" s="384">
        <v>12</v>
      </c>
      <c r="O41" s="384">
        <v>16</v>
      </c>
      <c r="P41" s="384">
        <v>78</v>
      </c>
      <c r="Q41" s="384">
        <v>27</v>
      </c>
      <c r="R41" s="384">
        <v>0</v>
      </c>
      <c r="S41" s="384">
        <v>0</v>
      </c>
      <c r="T41" s="384">
        <v>73</v>
      </c>
      <c r="U41" s="384">
        <v>0</v>
      </c>
      <c r="V41" s="384">
        <v>27</v>
      </c>
      <c r="W41" s="384">
        <v>80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59</v>
      </c>
      <c r="AN41" s="384">
        <v>0</v>
      </c>
      <c r="AO41" s="384">
        <v>24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5"/>
        <v>0</v>
      </c>
      <c r="AW41" s="37">
        <f t="shared" si="1"/>
        <v>0</v>
      </c>
      <c r="AX41" s="37">
        <f t="shared" si="10"/>
        <v>515</v>
      </c>
      <c r="AY41" s="37">
        <f t="shared" si="11"/>
        <v>27</v>
      </c>
      <c r="AZ41" s="37">
        <f t="shared" si="4"/>
        <v>180</v>
      </c>
      <c r="BA41" s="37">
        <f t="shared" si="5"/>
        <v>0</v>
      </c>
      <c r="BB41" s="37">
        <f t="shared" si="6"/>
        <v>0</v>
      </c>
      <c r="BC41" s="37">
        <f t="shared" si="7"/>
        <v>0</v>
      </c>
      <c r="BD41" s="37">
        <f t="shared" si="8"/>
        <v>83</v>
      </c>
      <c r="BE41" s="38">
        <f t="shared" si="12"/>
        <v>0</v>
      </c>
      <c r="BF41" s="37">
        <f t="shared" si="13"/>
        <v>805</v>
      </c>
    </row>
    <row r="42" spans="1:58" ht="30" x14ac:dyDescent="0.25">
      <c r="A42" s="353">
        <f>+Abr!A42</f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6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2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5"/>
        <v>0</v>
      </c>
      <c r="AW42" s="37">
        <f t="shared" si="1"/>
        <v>0</v>
      </c>
      <c r="AX42" s="37">
        <f t="shared" si="10"/>
        <v>0</v>
      </c>
      <c r="AY42" s="37">
        <f t="shared" si="11"/>
        <v>0</v>
      </c>
      <c r="AZ42" s="37">
        <f t="shared" si="4"/>
        <v>0</v>
      </c>
      <c r="BA42" s="37">
        <f t="shared" si="5"/>
        <v>0</v>
      </c>
      <c r="BB42" s="37">
        <f t="shared" si="6"/>
        <v>6</v>
      </c>
      <c r="BC42" s="37">
        <f t="shared" si="7"/>
        <v>0</v>
      </c>
      <c r="BD42" s="37">
        <f t="shared" si="8"/>
        <v>2</v>
      </c>
      <c r="BE42" s="38">
        <f t="shared" si="12"/>
        <v>0</v>
      </c>
      <c r="BF42" s="37">
        <f t="shared" si="13"/>
        <v>8</v>
      </c>
    </row>
    <row r="43" spans="1:58" ht="30" x14ac:dyDescent="0.25">
      <c r="A43" s="353">
        <f>+Abr!A43</f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5"/>
        <v>0</v>
      </c>
      <c r="AW43" s="37">
        <f t="shared" si="1"/>
        <v>0</v>
      </c>
      <c r="AX43" s="37">
        <f t="shared" si="10"/>
        <v>0</v>
      </c>
      <c r="AY43" s="37">
        <f t="shared" si="11"/>
        <v>0</v>
      </c>
      <c r="AZ43" s="37">
        <f t="shared" si="4"/>
        <v>0</v>
      </c>
      <c r="BA43" s="37">
        <f t="shared" si="5"/>
        <v>0</v>
      </c>
      <c r="BB43" s="37">
        <f t="shared" si="6"/>
        <v>0</v>
      </c>
      <c r="BC43" s="37">
        <f t="shared" si="7"/>
        <v>0</v>
      </c>
      <c r="BD43" s="37">
        <f t="shared" si="8"/>
        <v>0</v>
      </c>
      <c r="BE43" s="38">
        <f t="shared" si="12"/>
        <v>0</v>
      </c>
      <c r="BF43" s="37">
        <f t="shared" si="13"/>
        <v>0</v>
      </c>
    </row>
    <row r="44" spans="1:58" ht="30" x14ac:dyDescent="0.25">
      <c r="A44" s="353">
        <f>+Abr!A44</f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5"/>
        <v>0</v>
      </c>
      <c r="AW44" s="37">
        <f t="shared" si="1"/>
        <v>0</v>
      </c>
      <c r="AX44" s="37">
        <f t="shared" si="10"/>
        <v>0</v>
      </c>
      <c r="AY44" s="37">
        <f t="shared" si="11"/>
        <v>0</v>
      </c>
      <c r="AZ44" s="37">
        <f t="shared" si="4"/>
        <v>0</v>
      </c>
      <c r="BA44" s="37">
        <f t="shared" si="5"/>
        <v>0</v>
      </c>
      <c r="BB44" s="37">
        <f t="shared" si="6"/>
        <v>0</v>
      </c>
      <c r="BC44" s="37">
        <f t="shared" si="7"/>
        <v>0</v>
      </c>
      <c r="BD44" s="37">
        <f t="shared" si="8"/>
        <v>0</v>
      </c>
      <c r="BE44" s="38">
        <f t="shared" si="12"/>
        <v>0</v>
      </c>
      <c r="BF44" s="37">
        <f t="shared" si="13"/>
        <v>0</v>
      </c>
    </row>
    <row r="45" spans="1:58" ht="30" x14ac:dyDescent="0.25">
      <c r="A45" s="353">
        <f>+Abr!A45</f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2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5"/>
        <v>0</v>
      </c>
      <c r="AW45" s="37">
        <f t="shared" si="1"/>
        <v>0</v>
      </c>
      <c r="AX45" s="37">
        <f t="shared" si="10"/>
        <v>0</v>
      </c>
      <c r="AY45" s="37">
        <f t="shared" si="11"/>
        <v>0</v>
      </c>
      <c r="AZ45" s="37">
        <f t="shared" si="4"/>
        <v>0</v>
      </c>
      <c r="BA45" s="37">
        <f t="shared" si="5"/>
        <v>0</v>
      </c>
      <c r="BB45" s="37">
        <f t="shared" si="6"/>
        <v>0</v>
      </c>
      <c r="BC45" s="37">
        <f t="shared" si="7"/>
        <v>0</v>
      </c>
      <c r="BD45" s="37">
        <f t="shared" si="8"/>
        <v>2</v>
      </c>
      <c r="BE45" s="38">
        <f t="shared" si="12"/>
        <v>0</v>
      </c>
      <c r="BF45" s="37">
        <f t="shared" si="13"/>
        <v>2</v>
      </c>
    </row>
    <row r="46" spans="1:58" ht="30" x14ac:dyDescent="0.25">
      <c r="A46" s="353">
        <f>+Abr!A46</f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2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5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12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5"/>
        <v>0</v>
      </c>
      <c r="AW46" s="37">
        <f t="shared" si="1"/>
        <v>0</v>
      </c>
      <c r="AX46" s="37">
        <f t="shared" si="10"/>
        <v>2</v>
      </c>
      <c r="AY46" s="37">
        <f t="shared" si="11"/>
        <v>0</v>
      </c>
      <c r="AZ46" s="37">
        <f t="shared" si="4"/>
        <v>5</v>
      </c>
      <c r="BA46" s="37">
        <f t="shared" si="5"/>
        <v>0</v>
      </c>
      <c r="BB46" s="37">
        <f t="shared" si="6"/>
        <v>12</v>
      </c>
      <c r="BC46" s="37">
        <f t="shared" si="7"/>
        <v>0</v>
      </c>
      <c r="BD46" s="37">
        <f t="shared" si="8"/>
        <v>0</v>
      </c>
      <c r="BE46" s="38">
        <f t="shared" si="12"/>
        <v>0</v>
      </c>
      <c r="BF46" s="37">
        <f t="shared" si="13"/>
        <v>19</v>
      </c>
    </row>
    <row r="47" spans="1:58" ht="30" x14ac:dyDescent="0.25">
      <c r="A47" s="353">
        <f>+Abr!A47</f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23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16</v>
      </c>
      <c r="N47" s="384">
        <v>0</v>
      </c>
      <c r="O47" s="384">
        <v>16</v>
      </c>
      <c r="P47" s="384">
        <v>7</v>
      </c>
      <c r="Q47" s="384">
        <v>11</v>
      </c>
      <c r="R47" s="384">
        <v>0</v>
      </c>
      <c r="S47" s="384">
        <v>0</v>
      </c>
      <c r="T47" s="384">
        <v>107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55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0</v>
      </c>
      <c r="AN47" s="384">
        <v>0</v>
      </c>
      <c r="AO47" s="384">
        <v>11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5"/>
        <v>0</v>
      </c>
      <c r="AW47" s="37">
        <f t="shared" si="1"/>
        <v>0</v>
      </c>
      <c r="AX47" s="37">
        <f t="shared" si="10"/>
        <v>62</v>
      </c>
      <c r="AY47" s="37">
        <f t="shared" si="11"/>
        <v>11</v>
      </c>
      <c r="AZ47" s="37">
        <f t="shared" si="4"/>
        <v>107</v>
      </c>
      <c r="BA47" s="37">
        <f t="shared" si="5"/>
        <v>0</v>
      </c>
      <c r="BB47" s="37">
        <f t="shared" si="6"/>
        <v>55</v>
      </c>
      <c r="BC47" s="37">
        <f t="shared" si="7"/>
        <v>0</v>
      </c>
      <c r="BD47" s="37">
        <f t="shared" si="8"/>
        <v>11</v>
      </c>
      <c r="BE47" s="38">
        <f t="shared" si="12"/>
        <v>0</v>
      </c>
      <c r="BF47" s="37">
        <f t="shared" si="13"/>
        <v>246</v>
      </c>
    </row>
    <row r="48" spans="1:58" ht="30" x14ac:dyDescent="0.25">
      <c r="A48" s="353">
        <f>+Abr!A48</f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5"/>
        <v>0</v>
      </c>
      <c r="AW48" s="37">
        <f t="shared" si="1"/>
        <v>0</v>
      </c>
      <c r="AX48" s="37">
        <f t="shared" si="10"/>
        <v>0</v>
      </c>
      <c r="AY48" s="37">
        <f t="shared" si="11"/>
        <v>0</v>
      </c>
      <c r="AZ48" s="37">
        <f t="shared" si="4"/>
        <v>0</v>
      </c>
      <c r="BA48" s="37">
        <f t="shared" si="5"/>
        <v>0</v>
      </c>
      <c r="BB48" s="37">
        <f t="shared" si="6"/>
        <v>0</v>
      </c>
      <c r="BC48" s="37">
        <f t="shared" si="7"/>
        <v>0</v>
      </c>
      <c r="BD48" s="37">
        <f t="shared" si="8"/>
        <v>0</v>
      </c>
      <c r="BE48" s="38">
        <f t="shared" si="12"/>
        <v>0</v>
      </c>
      <c r="BF48" s="37">
        <f t="shared" si="13"/>
        <v>0</v>
      </c>
    </row>
    <row r="49" spans="1:58" x14ac:dyDescent="0.25">
      <c r="A49" s="353">
        <f>+Abr!A49</f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5"/>
        <v>0</v>
      </c>
      <c r="AW49" s="37">
        <f t="shared" si="1"/>
        <v>0</v>
      </c>
      <c r="AX49" s="37">
        <f t="shared" si="10"/>
        <v>0</v>
      </c>
      <c r="AY49" s="37">
        <f t="shared" si="11"/>
        <v>0</v>
      </c>
      <c r="AZ49" s="37">
        <f t="shared" si="4"/>
        <v>0</v>
      </c>
      <c r="BA49" s="37">
        <f t="shared" si="5"/>
        <v>0</v>
      </c>
      <c r="BB49" s="37">
        <f t="shared" si="6"/>
        <v>0</v>
      </c>
      <c r="BC49" s="37">
        <f t="shared" si="7"/>
        <v>0</v>
      </c>
      <c r="BD49" s="37">
        <f t="shared" si="8"/>
        <v>0</v>
      </c>
      <c r="BE49" s="38">
        <f t="shared" si="12"/>
        <v>0</v>
      </c>
      <c r="BF49" s="37">
        <f t="shared" si="13"/>
        <v>0</v>
      </c>
    </row>
    <row r="50" spans="1:58" x14ac:dyDescent="0.25">
      <c r="A50" s="353">
        <f>+Abr!A50</f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5"/>
        <v>0</v>
      </c>
      <c r="AW50" s="37">
        <f t="shared" si="1"/>
        <v>0</v>
      </c>
      <c r="AX50" s="37">
        <f t="shared" si="10"/>
        <v>0</v>
      </c>
      <c r="AY50" s="37">
        <f t="shared" si="11"/>
        <v>0</v>
      </c>
      <c r="AZ50" s="37">
        <f t="shared" si="4"/>
        <v>0</v>
      </c>
      <c r="BA50" s="37">
        <f t="shared" si="5"/>
        <v>0</v>
      </c>
      <c r="BB50" s="37">
        <f t="shared" si="6"/>
        <v>0</v>
      </c>
      <c r="BC50" s="37">
        <f t="shared" si="7"/>
        <v>0</v>
      </c>
      <c r="BD50" s="37">
        <f t="shared" si="8"/>
        <v>0</v>
      </c>
      <c r="BE50" s="38">
        <f t="shared" si="12"/>
        <v>0</v>
      </c>
      <c r="BF50" s="37">
        <f t="shared" si="13"/>
        <v>0</v>
      </c>
    </row>
    <row r="51" spans="1:58" ht="30" x14ac:dyDescent="0.25">
      <c r="A51" s="353">
        <f>+Abr!A51</f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20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4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5"/>
        <v>0</v>
      </c>
      <c r="AW51" s="37">
        <f t="shared" si="1"/>
        <v>0</v>
      </c>
      <c r="AX51" s="37">
        <f t="shared" si="10"/>
        <v>0</v>
      </c>
      <c r="AY51" s="37">
        <f t="shared" si="11"/>
        <v>0</v>
      </c>
      <c r="AZ51" s="37">
        <f t="shared" si="4"/>
        <v>0</v>
      </c>
      <c r="BA51" s="37">
        <f t="shared" si="5"/>
        <v>0</v>
      </c>
      <c r="BB51" s="37">
        <f t="shared" si="6"/>
        <v>20</v>
      </c>
      <c r="BC51" s="37">
        <f t="shared" si="7"/>
        <v>0</v>
      </c>
      <c r="BD51" s="37">
        <f t="shared" si="8"/>
        <v>4</v>
      </c>
      <c r="BE51" s="38">
        <f t="shared" si="12"/>
        <v>0</v>
      </c>
      <c r="BF51" s="37">
        <f t="shared" si="13"/>
        <v>24</v>
      </c>
    </row>
    <row r="52" spans="1:58" x14ac:dyDescent="0.25">
      <c r="A52" s="353">
        <f>+Abr!A52</f>
        <v>49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12</v>
      </c>
      <c r="H52" s="375">
        <v>0</v>
      </c>
      <c r="I52" s="375">
        <v>1</v>
      </c>
      <c r="J52" s="375">
        <v>2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2</v>
      </c>
      <c r="Q52" s="375">
        <v>2</v>
      </c>
      <c r="R52" s="375">
        <v>0</v>
      </c>
      <c r="S52" s="375">
        <v>0</v>
      </c>
      <c r="T52" s="375">
        <v>0</v>
      </c>
      <c r="U52" s="375">
        <v>0</v>
      </c>
      <c r="V52" s="375">
        <v>1</v>
      </c>
      <c r="W52" s="375">
        <v>1</v>
      </c>
      <c r="X52" s="375">
        <v>2</v>
      </c>
      <c r="Y52" s="375">
        <v>5</v>
      </c>
      <c r="Z52" s="375">
        <v>0</v>
      </c>
      <c r="AA52" s="375">
        <v>1</v>
      </c>
      <c r="AB52" s="375">
        <v>0</v>
      </c>
      <c r="AC52" s="375">
        <v>0</v>
      </c>
      <c r="AD52" s="375">
        <v>2</v>
      </c>
      <c r="AE52" s="375">
        <v>0</v>
      </c>
      <c r="AF52" s="375">
        <v>1</v>
      </c>
      <c r="AG52" s="375">
        <v>0</v>
      </c>
      <c r="AH52" s="375">
        <v>0</v>
      </c>
      <c r="AI52" s="375">
        <v>0</v>
      </c>
      <c r="AJ52" s="375">
        <v>1</v>
      </c>
      <c r="AK52" s="375">
        <v>0</v>
      </c>
      <c r="AL52" s="375">
        <v>0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58">
        <f t="shared" ref="AV52:AV59" si="16">SUM(D52)</f>
        <v>0</v>
      </c>
      <c r="AW52" s="358">
        <f t="shared" si="1"/>
        <v>0</v>
      </c>
      <c r="AX52" s="358">
        <f t="shared" si="10"/>
        <v>17</v>
      </c>
      <c r="AY52" s="358">
        <f t="shared" si="11"/>
        <v>2</v>
      </c>
      <c r="AZ52" s="358">
        <f t="shared" si="4"/>
        <v>2</v>
      </c>
      <c r="BA52" s="358">
        <f t="shared" si="5"/>
        <v>8</v>
      </c>
      <c r="BB52" s="358">
        <f t="shared" si="6"/>
        <v>3</v>
      </c>
      <c r="BC52" s="358">
        <f t="shared" si="7"/>
        <v>1</v>
      </c>
      <c r="BD52" s="358">
        <f t="shared" si="8"/>
        <v>1</v>
      </c>
      <c r="BE52" s="359">
        <f t="shared" ref="BE52:BE60" si="17">+SUM(AQ52:AT52)</f>
        <v>0</v>
      </c>
      <c r="BF52" s="358">
        <f t="shared" si="13"/>
        <v>34</v>
      </c>
    </row>
    <row r="53" spans="1:58" x14ac:dyDescent="0.25">
      <c r="A53" s="353">
        <f>+Abr!A53</f>
        <v>50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7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58">
        <f t="shared" si="16"/>
        <v>0</v>
      </c>
      <c r="AW53" s="358">
        <f t="shared" si="1"/>
        <v>0</v>
      </c>
      <c r="AX53" s="358">
        <f t="shared" si="10"/>
        <v>7</v>
      </c>
      <c r="AY53" s="358">
        <f t="shared" si="11"/>
        <v>0</v>
      </c>
      <c r="AZ53" s="358">
        <f t="shared" si="4"/>
        <v>0</v>
      </c>
      <c r="BA53" s="358">
        <f t="shared" si="5"/>
        <v>0</v>
      </c>
      <c r="BB53" s="358">
        <f t="shared" si="6"/>
        <v>0</v>
      </c>
      <c r="BC53" s="358">
        <f t="shared" si="7"/>
        <v>0</v>
      </c>
      <c r="BD53" s="358">
        <f t="shared" si="8"/>
        <v>0</v>
      </c>
      <c r="BE53" s="359">
        <f t="shared" si="17"/>
        <v>0</v>
      </c>
      <c r="BF53" s="358">
        <f t="shared" si="13"/>
        <v>7</v>
      </c>
    </row>
    <row r="54" spans="1:58" x14ac:dyDescent="0.25">
      <c r="A54" s="353">
        <f>+Abr!A54</f>
        <v>51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2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58">
        <f t="shared" si="16"/>
        <v>0</v>
      </c>
      <c r="AW54" s="358">
        <f t="shared" si="1"/>
        <v>0</v>
      </c>
      <c r="AX54" s="358">
        <f t="shared" si="10"/>
        <v>2</v>
      </c>
      <c r="AY54" s="358">
        <f t="shared" si="11"/>
        <v>0</v>
      </c>
      <c r="AZ54" s="358">
        <f t="shared" si="4"/>
        <v>0</v>
      </c>
      <c r="BA54" s="358">
        <f t="shared" si="5"/>
        <v>0</v>
      </c>
      <c r="BB54" s="358">
        <f t="shared" si="6"/>
        <v>0</v>
      </c>
      <c r="BC54" s="358">
        <f t="shared" si="7"/>
        <v>0</v>
      </c>
      <c r="BD54" s="358">
        <f t="shared" si="8"/>
        <v>0</v>
      </c>
      <c r="BE54" s="359">
        <f t="shared" si="17"/>
        <v>0</v>
      </c>
      <c r="BF54" s="358">
        <f t="shared" si="13"/>
        <v>2</v>
      </c>
    </row>
    <row r="55" spans="1:58" x14ac:dyDescent="0.25">
      <c r="A55" s="353">
        <f>+Abr!A55</f>
        <v>52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4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58">
        <f t="shared" si="16"/>
        <v>0</v>
      </c>
      <c r="AW55" s="358">
        <f t="shared" si="1"/>
        <v>0</v>
      </c>
      <c r="AX55" s="358">
        <f t="shared" si="10"/>
        <v>4</v>
      </c>
      <c r="AY55" s="358">
        <f t="shared" si="11"/>
        <v>0</v>
      </c>
      <c r="AZ55" s="358">
        <f t="shared" si="4"/>
        <v>0</v>
      </c>
      <c r="BA55" s="358">
        <f t="shared" si="5"/>
        <v>0</v>
      </c>
      <c r="BB55" s="358">
        <f t="shared" si="6"/>
        <v>0</v>
      </c>
      <c r="BC55" s="358">
        <f t="shared" si="7"/>
        <v>0</v>
      </c>
      <c r="BD55" s="358">
        <f t="shared" si="8"/>
        <v>0</v>
      </c>
      <c r="BE55" s="359">
        <f t="shared" si="17"/>
        <v>0</v>
      </c>
      <c r="BF55" s="358">
        <f t="shared" si="13"/>
        <v>4</v>
      </c>
    </row>
    <row r="56" spans="1:58" x14ac:dyDescent="0.25">
      <c r="A56" s="353">
        <f>+Abr!A56</f>
        <v>53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58">
        <f t="shared" si="16"/>
        <v>0</v>
      </c>
      <c r="AW56" s="358">
        <f t="shared" si="1"/>
        <v>0</v>
      </c>
      <c r="AX56" s="358">
        <f t="shared" si="10"/>
        <v>0</v>
      </c>
      <c r="AY56" s="358">
        <f t="shared" si="11"/>
        <v>0</v>
      </c>
      <c r="AZ56" s="358">
        <f t="shared" si="4"/>
        <v>0</v>
      </c>
      <c r="BA56" s="358">
        <f t="shared" si="5"/>
        <v>0</v>
      </c>
      <c r="BB56" s="358">
        <f t="shared" si="6"/>
        <v>0</v>
      </c>
      <c r="BC56" s="358">
        <f t="shared" si="7"/>
        <v>0</v>
      </c>
      <c r="BD56" s="358">
        <f t="shared" si="8"/>
        <v>0</v>
      </c>
      <c r="BE56" s="359">
        <f t="shared" si="17"/>
        <v>0</v>
      </c>
      <c r="BF56" s="358">
        <f t="shared" si="13"/>
        <v>0</v>
      </c>
    </row>
    <row r="57" spans="1:58" x14ac:dyDescent="0.25">
      <c r="A57" s="353">
        <f>+Abr!A57</f>
        <v>54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58">
        <f t="shared" si="16"/>
        <v>0</v>
      </c>
      <c r="AW57" s="358">
        <f t="shared" si="1"/>
        <v>0</v>
      </c>
      <c r="AX57" s="358">
        <f t="shared" si="10"/>
        <v>0</v>
      </c>
      <c r="AY57" s="358">
        <f t="shared" si="11"/>
        <v>0</v>
      </c>
      <c r="AZ57" s="358">
        <f t="shared" si="4"/>
        <v>0</v>
      </c>
      <c r="BA57" s="358">
        <f t="shared" si="5"/>
        <v>0</v>
      </c>
      <c r="BB57" s="358">
        <f t="shared" si="6"/>
        <v>0</v>
      </c>
      <c r="BC57" s="358">
        <f t="shared" si="7"/>
        <v>0</v>
      </c>
      <c r="BD57" s="358">
        <f t="shared" si="8"/>
        <v>0</v>
      </c>
      <c r="BE57" s="359">
        <f t="shared" si="17"/>
        <v>0</v>
      </c>
      <c r="BF57" s="358">
        <f t="shared" si="13"/>
        <v>0</v>
      </c>
    </row>
    <row r="58" spans="1:58" x14ac:dyDescent="0.25">
      <c r="A58" s="353">
        <f>+Abr!A58</f>
        <v>55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58">
        <f t="shared" si="16"/>
        <v>0</v>
      </c>
      <c r="AW58" s="358">
        <f t="shared" si="1"/>
        <v>0</v>
      </c>
      <c r="AX58" s="358">
        <f t="shared" si="10"/>
        <v>0</v>
      </c>
      <c r="AY58" s="358">
        <f t="shared" si="11"/>
        <v>0</v>
      </c>
      <c r="AZ58" s="358">
        <f t="shared" si="4"/>
        <v>0</v>
      </c>
      <c r="BA58" s="358">
        <f t="shared" si="5"/>
        <v>0</v>
      </c>
      <c r="BB58" s="358">
        <f t="shared" si="6"/>
        <v>0</v>
      </c>
      <c r="BC58" s="358">
        <f t="shared" si="7"/>
        <v>0</v>
      </c>
      <c r="BD58" s="358">
        <f t="shared" si="8"/>
        <v>0</v>
      </c>
      <c r="BE58" s="359">
        <f t="shared" si="17"/>
        <v>0</v>
      </c>
      <c r="BF58" s="358">
        <f t="shared" si="13"/>
        <v>0</v>
      </c>
    </row>
    <row r="59" spans="1:58" x14ac:dyDescent="0.25">
      <c r="A59" s="353">
        <f>+Abr!A59</f>
        <v>56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0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2</v>
      </c>
      <c r="Q59" s="375">
        <v>2</v>
      </c>
      <c r="R59" s="375">
        <v>0</v>
      </c>
      <c r="S59" s="375">
        <v>1</v>
      </c>
      <c r="T59" s="375">
        <v>0</v>
      </c>
      <c r="U59" s="375">
        <v>0</v>
      </c>
      <c r="V59" s="375">
        <v>0</v>
      </c>
      <c r="W59" s="375">
        <v>0</v>
      </c>
      <c r="X59" s="375">
        <v>1</v>
      </c>
      <c r="Y59" s="375">
        <v>6</v>
      </c>
      <c r="Z59" s="375">
        <v>0</v>
      </c>
      <c r="AA59" s="375">
        <v>1</v>
      </c>
      <c r="AB59" s="375">
        <v>0</v>
      </c>
      <c r="AC59" s="375">
        <v>0</v>
      </c>
      <c r="AD59" s="375">
        <v>1</v>
      </c>
      <c r="AE59" s="375">
        <v>0</v>
      </c>
      <c r="AF59" s="375">
        <v>1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3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58">
        <f t="shared" si="16"/>
        <v>0</v>
      </c>
      <c r="AW59" s="358">
        <f t="shared" si="1"/>
        <v>0</v>
      </c>
      <c r="AX59" s="358">
        <f t="shared" si="10"/>
        <v>2</v>
      </c>
      <c r="AY59" s="358">
        <f t="shared" si="11"/>
        <v>3</v>
      </c>
      <c r="AZ59" s="358">
        <f t="shared" si="4"/>
        <v>0</v>
      </c>
      <c r="BA59" s="358">
        <f t="shared" si="5"/>
        <v>8</v>
      </c>
      <c r="BB59" s="358">
        <f t="shared" si="6"/>
        <v>2</v>
      </c>
      <c r="BC59" s="358">
        <f t="shared" si="7"/>
        <v>0</v>
      </c>
      <c r="BD59" s="358">
        <f t="shared" si="8"/>
        <v>3</v>
      </c>
      <c r="BE59" s="359">
        <f t="shared" si="17"/>
        <v>0</v>
      </c>
      <c r="BF59" s="358">
        <f t="shared" si="13"/>
        <v>18</v>
      </c>
    </row>
    <row r="60" spans="1:58" x14ac:dyDescent="0.25">
      <c r="A60" s="353">
        <f>+Abr!A60</f>
        <v>57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58">
        <f t="shared" ref="AV60" si="18">SUM(D60)</f>
        <v>0</v>
      </c>
      <c r="AW60" s="358">
        <f t="shared" si="1"/>
        <v>0</v>
      </c>
      <c r="AX60" s="358">
        <f t="shared" si="10"/>
        <v>0</v>
      </c>
      <c r="AY60" s="358">
        <f t="shared" si="11"/>
        <v>0</v>
      </c>
      <c r="AZ60" s="358">
        <f t="shared" si="4"/>
        <v>0</v>
      </c>
      <c r="BA60" s="358">
        <f t="shared" si="5"/>
        <v>0</v>
      </c>
      <c r="BB60" s="358">
        <f t="shared" si="6"/>
        <v>0</v>
      </c>
      <c r="BC60" s="358">
        <f t="shared" si="7"/>
        <v>0</v>
      </c>
      <c r="BD60" s="358">
        <f t="shared" si="8"/>
        <v>0</v>
      </c>
      <c r="BE60" s="359">
        <f t="shared" si="17"/>
        <v>0</v>
      </c>
      <c r="BF60" s="358">
        <f t="shared" si="13"/>
        <v>0</v>
      </c>
    </row>
  </sheetData>
  <sheetProtection selectLockedCells="1"/>
  <autoFilter ref="A3:BS59" xr:uid="{00000000-0001-0000-0600-000000000000}"/>
  <conditionalFormatting sqref="A3:AT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A14" sqref="A14:XFD1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549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353">
        <f>+Abr!A4</f>
        <v>1</v>
      </c>
      <c r="B4" s="385" t="str">
        <f>Ene!B4</f>
        <v>CASOS NUEVOS DE LEISHMANIASIS</v>
      </c>
      <c r="C4" s="386" t="s">
        <v>146</v>
      </c>
      <c r="D4" s="387">
        <v>1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0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2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1</v>
      </c>
      <c r="AK4" s="387">
        <v>0</v>
      </c>
      <c r="AL4" s="387">
        <v>0</v>
      </c>
      <c r="AM4" s="387">
        <v>5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 t="shared" ref="AV4" si="0">SUM(D4)</f>
        <v>1</v>
      </c>
      <c r="AW4" s="37">
        <f t="shared" ref="AW4:AW51" si="1">+E4</f>
        <v>0</v>
      </c>
      <c r="AX4" s="37">
        <f t="shared" ref="AX4" si="2">+SUM(G4:P4)</f>
        <v>0</v>
      </c>
      <c r="AY4" s="37">
        <f t="shared" ref="AY4" si="3">+SUM(Q4:S4)</f>
        <v>2</v>
      </c>
      <c r="AZ4" s="37">
        <f t="shared" ref="AZ4:AZ60" si="4">+SUM(T4:W4)</f>
        <v>0</v>
      </c>
      <c r="BA4" s="37">
        <f t="shared" ref="BA4:BA60" si="5">+SUM(X4:AC4)</f>
        <v>0</v>
      </c>
      <c r="BB4" s="37">
        <f t="shared" ref="BB4:BB60" si="6">+SUM(AD4:AH4)</f>
        <v>0</v>
      </c>
      <c r="BC4" s="37">
        <f t="shared" ref="BC4:BC60" si="7">+SUM(AJ4:AL4)</f>
        <v>1</v>
      </c>
      <c r="BD4" s="37">
        <f t="shared" ref="BD4:BD60" si="8">+SUM(AM4:AP4)</f>
        <v>5</v>
      </c>
      <c r="BE4" s="38">
        <f>SUM(AQ4:AT4)</f>
        <v>0</v>
      </c>
      <c r="BF4" s="37">
        <f>SUM(AV4:BE4)</f>
        <v>9</v>
      </c>
    </row>
    <row r="5" spans="1:71" x14ac:dyDescent="0.25">
      <c r="A5" s="353">
        <f>+Abr!A5</f>
        <v>2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2</v>
      </c>
      <c r="H5" s="387">
        <v>0</v>
      </c>
      <c r="I5" s="387">
        <v>0</v>
      </c>
      <c r="J5" s="387">
        <v>1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4</v>
      </c>
      <c r="U5" s="387">
        <v>0</v>
      </c>
      <c r="V5" s="387">
        <v>0</v>
      </c>
      <c r="W5" s="387">
        <v>0</v>
      </c>
      <c r="X5" s="387">
        <v>0</v>
      </c>
      <c r="Y5" s="387">
        <v>1</v>
      </c>
      <c r="Z5" s="387">
        <v>0</v>
      </c>
      <c r="AA5" s="387">
        <v>0</v>
      </c>
      <c r="AB5" s="387">
        <v>1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9">SUM(D5)</f>
        <v>0</v>
      </c>
      <c r="AW5" s="37">
        <f t="shared" si="1"/>
        <v>0</v>
      </c>
      <c r="AX5" s="37">
        <f t="shared" ref="AX5:AX60" si="10">+SUM(G5:P5)</f>
        <v>3</v>
      </c>
      <c r="AY5" s="37">
        <f t="shared" ref="AY5:AY60" si="11">+SUM(Q5:S5)</f>
        <v>0</v>
      </c>
      <c r="AZ5" s="37">
        <f t="shared" si="4"/>
        <v>4</v>
      </c>
      <c r="BA5" s="37">
        <f t="shared" si="5"/>
        <v>2</v>
      </c>
      <c r="BB5" s="37">
        <f t="shared" si="6"/>
        <v>0</v>
      </c>
      <c r="BC5" s="37">
        <f t="shared" si="7"/>
        <v>0</v>
      </c>
      <c r="BD5" s="37">
        <f t="shared" si="8"/>
        <v>0</v>
      </c>
      <c r="BE5" s="38">
        <f t="shared" ref="BE5:BE51" si="12">SUM(AQ5:AT5)</f>
        <v>0</v>
      </c>
      <c r="BF5" s="37">
        <f t="shared" ref="BF5:BF60" si="13">SUM(AV5:BE5)</f>
        <v>9</v>
      </c>
    </row>
    <row r="6" spans="1:71" ht="30" x14ac:dyDescent="0.25">
      <c r="A6" s="353">
        <f>+Abr!A6</f>
        <v>3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187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235</v>
      </c>
      <c r="AD6" s="387">
        <v>291</v>
      </c>
      <c r="AE6" s="387">
        <v>0</v>
      </c>
      <c r="AF6" s="387">
        <v>215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315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9"/>
        <v>0</v>
      </c>
      <c r="AW6" s="37">
        <f t="shared" si="1"/>
        <v>0</v>
      </c>
      <c r="AX6" s="37">
        <f t="shared" si="10"/>
        <v>0</v>
      </c>
      <c r="AY6" s="37">
        <f t="shared" si="11"/>
        <v>187</v>
      </c>
      <c r="AZ6" s="37">
        <f t="shared" si="4"/>
        <v>0</v>
      </c>
      <c r="BA6" s="37">
        <f t="shared" si="5"/>
        <v>235</v>
      </c>
      <c r="BB6" s="37">
        <f t="shared" si="6"/>
        <v>506</v>
      </c>
      <c r="BC6" s="37">
        <f t="shared" si="7"/>
        <v>0</v>
      </c>
      <c r="BD6" s="37">
        <f t="shared" si="8"/>
        <v>315</v>
      </c>
      <c r="BE6" s="38">
        <f t="shared" si="12"/>
        <v>0</v>
      </c>
      <c r="BF6" s="37">
        <f t="shared" si="13"/>
        <v>1243</v>
      </c>
    </row>
    <row r="7" spans="1:71" ht="30" x14ac:dyDescent="0.25">
      <c r="A7" s="353">
        <f>+Abr!A7</f>
        <v>4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9151</v>
      </c>
      <c r="H7" s="387">
        <v>178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0</v>
      </c>
      <c r="U7" s="387">
        <v>0</v>
      </c>
      <c r="V7" s="387">
        <v>0</v>
      </c>
      <c r="W7" s="387">
        <v>0</v>
      </c>
      <c r="X7" s="387">
        <v>662</v>
      </c>
      <c r="Y7" s="387">
        <v>4180</v>
      </c>
      <c r="Z7" s="387">
        <v>0</v>
      </c>
      <c r="AA7" s="387">
        <v>0</v>
      </c>
      <c r="AB7" s="387">
        <v>0</v>
      </c>
      <c r="AC7" s="387">
        <v>281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201</v>
      </c>
      <c r="AN7" s="387">
        <v>0</v>
      </c>
      <c r="AO7" s="387">
        <v>0</v>
      </c>
      <c r="AP7" s="387">
        <v>0</v>
      </c>
      <c r="AQ7" s="387">
        <v>755</v>
      </c>
      <c r="AR7" s="387">
        <v>0</v>
      </c>
      <c r="AS7" s="387">
        <v>0</v>
      </c>
      <c r="AT7" s="387">
        <v>0</v>
      </c>
      <c r="AV7" s="37">
        <f t="shared" si="9"/>
        <v>0</v>
      </c>
      <c r="AW7" s="37">
        <f t="shared" si="1"/>
        <v>0</v>
      </c>
      <c r="AX7" s="37">
        <f t="shared" si="10"/>
        <v>9329</v>
      </c>
      <c r="AY7" s="37">
        <f t="shared" si="11"/>
        <v>0</v>
      </c>
      <c r="AZ7" s="37">
        <f t="shared" si="4"/>
        <v>0</v>
      </c>
      <c r="BA7" s="37">
        <f t="shared" si="5"/>
        <v>5123</v>
      </c>
      <c r="BB7" s="37">
        <f t="shared" si="6"/>
        <v>0</v>
      </c>
      <c r="BC7" s="37">
        <f t="shared" si="7"/>
        <v>0</v>
      </c>
      <c r="BD7" s="37">
        <f t="shared" si="8"/>
        <v>201</v>
      </c>
      <c r="BE7" s="38">
        <f t="shared" si="12"/>
        <v>755</v>
      </c>
      <c r="BF7" s="37">
        <f t="shared" si="13"/>
        <v>15408</v>
      </c>
    </row>
    <row r="8" spans="1:71" x14ac:dyDescent="0.25">
      <c r="A8" s="353">
        <f>+Abr!A8</f>
        <v>5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16</v>
      </c>
      <c r="Y8" s="387">
        <v>34</v>
      </c>
      <c r="Z8" s="387">
        <v>10</v>
      </c>
      <c r="AA8" s="387">
        <v>11</v>
      </c>
      <c r="AB8" s="387">
        <v>10</v>
      </c>
      <c r="AC8" s="387">
        <v>9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2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14">SUM(D8)</f>
        <v>0</v>
      </c>
      <c r="AW8" s="37">
        <f t="shared" si="1"/>
        <v>0</v>
      </c>
      <c r="AX8" s="37">
        <f t="shared" si="10"/>
        <v>0</v>
      </c>
      <c r="AY8" s="37">
        <f t="shared" si="11"/>
        <v>0</v>
      </c>
      <c r="AZ8" s="37">
        <f t="shared" si="4"/>
        <v>0</v>
      </c>
      <c r="BA8" s="37">
        <f t="shared" si="5"/>
        <v>90</v>
      </c>
      <c r="BB8" s="37">
        <f t="shared" si="6"/>
        <v>0</v>
      </c>
      <c r="BC8" s="37">
        <f t="shared" si="7"/>
        <v>0</v>
      </c>
      <c r="BD8" s="37">
        <f t="shared" si="8"/>
        <v>2</v>
      </c>
      <c r="BE8" s="38">
        <f t="shared" si="12"/>
        <v>0</v>
      </c>
      <c r="BF8" s="37">
        <f t="shared" si="13"/>
        <v>92</v>
      </c>
    </row>
    <row r="9" spans="1:71" x14ac:dyDescent="0.25">
      <c r="A9" s="353">
        <f>+Abr!A9</f>
        <v>6</v>
      </c>
      <c r="B9" s="376" t="str">
        <f>Ene!B9</f>
        <v xml:space="preserve">ATENCIONES 15 A MAS </v>
      </c>
      <c r="C9" s="377" t="s">
        <v>506</v>
      </c>
      <c r="D9" s="378">
        <v>508</v>
      </c>
      <c r="E9" s="378">
        <v>49</v>
      </c>
      <c r="F9" s="378">
        <v>0</v>
      </c>
      <c r="G9" s="378">
        <v>1628</v>
      </c>
      <c r="H9" s="378">
        <v>3</v>
      </c>
      <c r="I9" s="378">
        <v>6</v>
      </c>
      <c r="J9" s="378">
        <v>11</v>
      </c>
      <c r="K9" s="378">
        <v>60</v>
      </c>
      <c r="L9" s="378">
        <v>4</v>
      </c>
      <c r="M9" s="378">
        <v>4</v>
      </c>
      <c r="N9" s="378">
        <v>22</v>
      </c>
      <c r="O9" s="378">
        <v>18</v>
      </c>
      <c r="P9" s="378">
        <v>79</v>
      </c>
      <c r="Q9" s="378">
        <v>46</v>
      </c>
      <c r="R9" s="378">
        <v>33</v>
      </c>
      <c r="S9" s="378">
        <v>15</v>
      </c>
      <c r="T9" s="378">
        <v>95</v>
      </c>
      <c r="U9" s="378">
        <v>26</v>
      </c>
      <c r="V9" s="378">
        <v>33</v>
      </c>
      <c r="W9" s="378">
        <v>19</v>
      </c>
      <c r="X9" s="378">
        <v>29</v>
      </c>
      <c r="Y9" s="378">
        <v>242</v>
      </c>
      <c r="Z9" s="378">
        <v>3</v>
      </c>
      <c r="AA9" s="378">
        <v>27</v>
      </c>
      <c r="AB9" s="378">
        <v>30</v>
      </c>
      <c r="AC9" s="378">
        <v>10</v>
      </c>
      <c r="AD9" s="378">
        <v>71</v>
      </c>
      <c r="AE9" s="378">
        <v>12</v>
      </c>
      <c r="AF9" s="378">
        <v>18</v>
      </c>
      <c r="AG9" s="378">
        <v>13</v>
      </c>
      <c r="AH9" s="378">
        <v>124</v>
      </c>
      <c r="AI9" s="378">
        <v>0</v>
      </c>
      <c r="AJ9" s="378">
        <v>96</v>
      </c>
      <c r="AK9" s="378">
        <v>8</v>
      </c>
      <c r="AL9" s="378">
        <v>3</v>
      </c>
      <c r="AM9" s="378">
        <v>48</v>
      </c>
      <c r="AN9" s="378">
        <v>2</v>
      </c>
      <c r="AO9" s="378">
        <v>50</v>
      </c>
      <c r="AP9" s="378">
        <v>6</v>
      </c>
      <c r="AQ9" s="378">
        <v>26</v>
      </c>
      <c r="AR9" s="378">
        <v>4</v>
      </c>
      <c r="AS9" s="378">
        <v>4</v>
      </c>
      <c r="AT9" s="378">
        <v>13</v>
      </c>
      <c r="AV9" s="37">
        <f t="shared" si="9"/>
        <v>508</v>
      </c>
      <c r="AW9" s="37">
        <f t="shared" si="1"/>
        <v>49</v>
      </c>
      <c r="AX9" s="37">
        <f t="shared" si="10"/>
        <v>1835</v>
      </c>
      <c r="AY9" s="37">
        <f t="shared" si="11"/>
        <v>94</v>
      </c>
      <c r="AZ9" s="37">
        <f t="shared" si="4"/>
        <v>173</v>
      </c>
      <c r="BA9" s="37">
        <f t="shared" si="5"/>
        <v>341</v>
      </c>
      <c r="BB9" s="37">
        <f t="shared" si="6"/>
        <v>238</v>
      </c>
      <c r="BC9" s="37">
        <f t="shared" si="7"/>
        <v>107</v>
      </c>
      <c r="BD9" s="37">
        <f t="shared" si="8"/>
        <v>106</v>
      </c>
      <c r="BE9" s="38">
        <f t="shared" si="12"/>
        <v>47</v>
      </c>
      <c r="BF9" s="37">
        <f t="shared" si="13"/>
        <v>3498</v>
      </c>
    </row>
    <row r="10" spans="1:71" x14ac:dyDescent="0.25">
      <c r="A10" s="353">
        <f>+Abr!A10</f>
        <v>7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46</v>
      </c>
      <c r="E10" s="378">
        <v>0</v>
      </c>
      <c r="F10" s="378">
        <v>0</v>
      </c>
      <c r="G10" s="378">
        <v>22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30</v>
      </c>
      <c r="R10" s="378">
        <v>6</v>
      </c>
      <c r="S10" s="378">
        <v>8</v>
      </c>
      <c r="T10" s="378">
        <v>19</v>
      </c>
      <c r="U10" s="378">
        <v>0</v>
      </c>
      <c r="V10" s="378">
        <v>0</v>
      </c>
      <c r="W10" s="378">
        <v>0</v>
      </c>
      <c r="X10" s="378">
        <v>6</v>
      </c>
      <c r="Y10" s="378">
        <v>56</v>
      </c>
      <c r="Z10" s="378">
        <v>6</v>
      </c>
      <c r="AA10" s="378">
        <v>3</v>
      </c>
      <c r="AB10" s="378">
        <v>6</v>
      </c>
      <c r="AC10" s="378">
        <v>15</v>
      </c>
      <c r="AD10" s="378">
        <v>4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6</v>
      </c>
      <c r="AK10" s="378">
        <v>0</v>
      </c>
      <c r="AL10" s="378">
        <v>0</v>
      </c>
      <c r="AM10" s="378">
        <v>0</v>
      </c>
      <c r="AN10" s="378">
        <v>6</v>
      </c>
      <c r="AO10" s="378">
        <v>6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si="9"/>
        <v>46</v>
      </c>
      <c r="AW10" s="37">
        <f t="shared" si="1"/>
        <v>0</v>
      </c>
      <c r="AX10" s="37">
        <f t="shared" si="10"/>
        <v>22</v>
      </c>
      <c r="AY10" s="37">
        <f t="shared" si="11"/>
        <v>44</v>
      </c>
      <c r="AZ10" s="37">
        <f t="shared" si="4"/>
        <v>19</v>
      </c>
      <c r="BA10" s="37">
        <f t="shared" si="5"/>
        <v>92</v>
      </c>
      <c r="BB10" s="37">
        <f t="shared" si="6"/>
        <v>4</v>
      </c>
      <c r="BC10" s="37">
        <f t="shared" si="7"/>
        <v>6</v>
      </c>
      <c r="BD10" s="37">
        <f t="shared" si="8"/>
        <v>12</v>
      </c>
      <c r="BE10" s="38">
        <f t="shared" si="12"/>
        <v>0</v>
      </c>
      <c r="BF10" s="37">
        <f t="shared" si="13"/>
        <v>245</v>
      </c>
    </row>
    <row r="11" spans="1:71" x14ac:dyDescent="0.25">
      <c r="A11" s="353">
        <f>+Abr!A11</f>
        <v>8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4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4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9"/>
        <v>0</v>
      </c>
      <c r="AW11" s="37">
        <f t="shared" si="1"/>
        <v>0</v>
      </c>
      <c r="AX11" s="37">
        <f t="shared" si="10"/>
        <v>0</v>
      </c>
      <c r="AY11" s="37">
        <f t="shared" si="11"/>
        <v>0</v>
      </c>
      <c r="AZ11" s="37">
        <f t="shared" si="4"/>
        <v>4</v>
      </c>
      <c r="BA11" s="37">
        <f t="shared" si="5"/>
        <v>0</v>
      </c>
      <c r="BB11" s="37">
        <f t="shared" si="6"/>
        <v>0</v>
      </c>
      <c r="BC11" s="37">
        <f t="shared" si="7"/>
        <v>4</v>
      </c>
      <c r="BD11" s="37">
        <f t="shared" si="8"/>
        <v>0</v>
      </c>
      <c r="BE11" s="38">
        <f t="shared" si="12"/>
        <v>0</v>
      </c>
      <c r="BF11" s="37">
        <f t="shared" si="13"/>
        <v>8</v>
      </c>
    </row>
    <row r="12" spans="1:71" x14ac:dyDescent="0.25">
      <c r="A12" s="353">
        <f>+Abr!A12</f>
        <v>9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4</v>
      </c>
      <c r="U12" s="378">
        <v>0</v>
      </c>
      <c r="V12" s="378">
        <v>0</v>
      </c>
      <c r="W12" s="378">
        <v>0</v>
      </c>
      <c r="X12" s="378">
        <v>8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4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9"/>
        <v>0</v>
      </c>
      <c r="AW12" s="37">
        <f t="shared" si="1"/>
        <v>0</v>
      </c>
      <c r="AX12" s="37">
        <f t="shared" si="10"/>
        <v>0</v>
      </c>
      <c r="AY12" s="37">
        <f t="shared" si="11"/>
        <v>0</v>
      </c>
      <c r="AZ12" s="37">
        <f t="shared" si="4"/>
        <v>4</v>
      </c>
      <c r="BA12" s="37">
        <f t="shared" si="5"/>
        <v>8</v>
      </c>
      <c r="BB12" s="37">
        <f t="shared" si="6"/>
        <v>0</v>
      </c>
      <c r="BC12" s="37">
        <f t="shared" si="7"/>
        <v>4</v>
      </c>
      <c r="BD12" s="37">
        <f t="shared" si="8"/>
        <v>0</v>
      </c>
      <c r="BE12" s="38">
        <f t="shared" si="12"/>
        <v>0</v>
      </c>
      <c r="BF12" s="37">
        <f t="shared" si="13"/>
        <v>16</v>
      </c>
    </row>
    <row r="13" spans="1:71" x14ac:dyDescent="0.25">
      <c r="A13" s="353">
        <f>+Abr!A13</f>
        <v>10</v>
      </c>
      <c r="B13" s="376" t="str">
        <f>Ene!B13</f>
        <v>PORCENTAJE DE CASOS DE TBC TAMIZADOS PARA VIH</v>
      </c>
      <c r="C13" s="377" t="s">
        <v>506</v>
      </c>
      <c r="D13" s="378">
        <v>1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1</v>
      </c>
      <c r="U13" s="378">
        <v>0</v>
      </c>
      <c r="V13" s="378">
        <v>0</v>
      </c>
      <c r="W13" s="378">
        <v>0</v>
      </c>
      <c r="X13" s="378">
        <v>0</v>
      </c>
      <c r="Y13" s="378">
        <v>1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1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9"/>
        <v>1</v>
      </c>
      <c r="AW13" s="37">
        <f t="shared" si="1"/>
        <v>0</v>
      </c>
      <c r="AX13" s="37">
        <f t="shared" si="10"/>
        <v>0</v>
      </c>
      <c r="AY13" s="37">
        <f t="shared" si="11"/>
        <v>0</v>
      </c>
      <c r="AZ13" s="37">
        <f t="shared" si="4"/>
        <v>1</v>
      </c>
      <c r="BA13" s="37">
        <f t="shared" si="5"/>
        <v>1</v>
      </c>
      <c r="BB13" s="37">
        <f t="shared" si="6"/>
        <v>0</v>
      </c>
      <c r="BC13" s="37">
        <f t="shared" si="7"/>
        <v>1</v>
      </c>
      <c r="BD13" s="37">
        <f t="shared" si="8"/>
        <v>0</v>
      </c>
      <c r="BE13" s="38">
        <f t="shared" si="12"/>
        <v>0</v>
      </c>
      <c r="BF13" s="37">
        <f t="shared" si="13"/>
        <v>4</v>
      </c>
    </row>
    <row r="14" spans="1:71" x14ac:dyDescent="0.25">
      <c r="A14" s="353">
        <f>+Abr!A14</f>
        <v>11</v>
      </c>
      <c r="B14" s="376" t="str">
        <f>Ene!B14</f>
        <v>TASA DE MORBILIDAD DE TUBERCULOSIS</v>
      </c>
      <c r="C14" s="377" t="s">
        <v>506</v>
      </c>
      <c r="D14" s="378">
        <v>1</v>
      </c>
      <c r="E14" s="378">
        <v>0</v>
      </c>
      <c r="F14" s="378">
        <v>0</v>
      </c>
      <c r="G14" s="378">
        <v>0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1</v>
      </c>
      <c r="U14" s="378">
        <v>0</v>
      </c>
      <c r="V14" s="378">
        <v>0</v>
      </c>
      <c r="W14" s="378">
        <v>1</v>
      </c>
      <c r="X14" s="378">
        <v>0</v>
      </c>
      <c r="Y14" s="378">
        <v>1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1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9"/>
        <v>1</v>
      </c>
      <c r="AW14" s="37">
        <f t="shared" si="1"/>
        <v>0</v>
      </c>
      <c r="AX14" s="37">
        <f t="shared" si="10"/>
        <v>0</v>
      </c>
      <c r="AY14" s="37">
        <f t="shared" si="11"/>
        <v>0</v>
      </c>
      <c r="AZ14" s="37">
        <f t="shared" si="4"/>
        <v>2</v>
      </c>
      <c r="BA14" s="37">
        <f t="shared" si="5"/>
        <v>1</v>
      </c>
      <c r="BB14" s="37">
        <f t="shared" si="6"/>
        <v>0</v>
      </c>
      <c r="BC14" s="37">
        <f t="shared" si="7"/>
        <v>1</v>
      </c>
      <c r="BD14" s="37">
        <f t="shared" si="8"/>
        <v>0</v>
      </c>
      <c r="BE14" s="38">
        <f t="shared" si="12"/>
        <v>0</v>
      </c>
      <c r="BF14" s="37">
        <f t="shared" si="13"/>
        <v>5</v>
      </c>
    </row>
    <row r="15" spans="1:71" ht="30" x14ac:dyDescent="0.25">
      <c r="A15" s="353">
        <f>+Abr!A15</f>
        <v>12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91</v>
      </c>
      <c r="E15" s="381">
        <v>0</v>
      </c>
      <c r="F15" s="381">
        <v>0</v>
      </c>
      <c r="G15" s="381">
        <v>142</v>
      </c>
      <c r="H15" s="381">
        <v>0</v>
      </c>
      <c r="I15" s="381">
        <v>14</v>
      </c>
      <c r="J15" s="381">
        <v>0</v>
      </c>
      <c r="K15" s="381">
        <v>0</v>
      </c>
      <c r="L15" s="381">
        <v>0</v>
      </c>
      <c r="M15" s="381">
        <v>0</v>
      </c>
      <c r="N15" s="381">
        <v>0</v>
      </c>
      <c r="O15" s="381">
        <v>1</v>
      </c>
      <c r="P15" s="381">
        <v>33</v>
      </c>
      <c r="Q15" s="381">
        <v>1</v>
      </c>
      <c r="R15" s="381">
        <v>9</v>
      </c>
      <c r="S15" s="381">
        <v>8</v>
      </c>
      <c r="T15" s="381">
        <v>11</v>
      </c>
      <c r="U15" s="381">
        <v>4</v>
      </c>
      <c r="V15" s="381">
        <v>5</v>
      </c>
      <c r="W15" s="381">
        <v>5</v>
      </c>
      <c r="X15" s="381">
        <v>10</v>
      </c>
      <c r="Y15" s="381">
        <v>109</v>
      </c>
      <c r="Z15" s="381">
        <v>0</v>
      </c>
      <c r="AA15" s="381">
        <v>15</v>
      </c>
      <c r="AB15" s="381">
        <v>9</v>
      </c>
      <c r="AC15" s="381">
        <v>0</v>
      </c>
      <c r="AD15" s="381">
        <v>52</v>
      </c>
      <c r="AE15" s="381">
        <v>6</v>
      </c>
      <c r="AF15" s="381">
        <v>0</v>
      </c>
      <c r="AG15" s="381">
        <v>8</v>
      </c>
      <c r="AH15" s="381">
        <v>30</v>
      </c>
      <c r="AI15" s="381">
        <v>0</v>
      </c>
      <c r="AJ15" s="381">
        <v>2</v>
      </c>
      <c r="AK15" s="381">
        <v>0</v>
      </c>
      <c r="AL15" s="381">
        <v>0</v>
      </c>
      <c r="AM15" s="381">
        <v>0</v>
      </c>
      <c r="AN15" s="381">
        <v>0</v>
      </c>
      <c r="AO15" s="381">
        <v>4</v>
      </c>
      <c r="AP15" s="381">
        <v>7</v>
      </c>
      <c r="AQ15" s="381">
        <v>10</v>
      </c>
      <c r="AR15" s="381">
        <v>0</v>
      </c>
      <c r="AS15" s="381">
        <v>0</v>
      </c>
      <c r="AT15" s="381">
        <v>2</v>
      </c>
      <c r="AV15" s="37">
        <f t="shared" si="9"/>
        <v>91</v>
      </c>
      <c r="AW15" s="37">
        <f t="shared" si="1"/>
        <v>0</v>
      </c>
      <c r="AX15" s="37">
        <f t="shared" si="10"/>
        <v>190</v>
      </c>
      <c r="AY15" s="37">
        <f t="shared" si="11"/>
        <v>18</v>
      </c>
      <c r="AZ15" s="37">
        <f t="shared" si="4"/>
        <v>25</v>
      </c>
      <c r="BA15" s="37">
        <f t="shared" si="5"/>
        <v>143</v>
      </c>
      <c r="BB15" s="37">
        <f t="shared" si="6"/>
        <v>96</v>
      </c>
      <c r="BC15" s="37">
        <f t="shared" si="7"/>
        <v>2</v>
      </c>
      <c r="BD15" s="37">
        <f t="shared" si="8"/>
        <v>11</v>
      </c>
      <c r="BE15" s="38">
        <f t="shared" si="12"/>
        <v>12</v>
      </c>
      <c r="BF15" s="37">
        <f t="shared" si="13"/>
        <v>588</v>
      </c>
    </row>
    <row r="16" spans="1:71" x14ac:dyDescent="0.25">
      <c r="A16" s="353">
        <f>+Abr!A16</f>
        <v>13</v>
      </c>
      <c r="B16" s="379" t="str">
        <f>Ene!B16</f>
        <v>PORCENTAJE DE ADULTOS Y JOVENES QUE RECIBEN TAMIZAJE  DE ITS Y VIH/SIDA</v>
      </c>
      <c r="C16" s="380" t="s">
        <v>144</v>
      </c>
      <c r="D16" s="381">
        <v>65</v>
      </c>
      <c r="E16" s="381">
        <v>0</v>
      </c>
      <c r="F16" s="381">
        <v>0</v>
      </c>
      <c r="G16" s="381">
        <v>143</v>
      </c>
      <c r="H16" s="381">
        <v>0</v>
      </c>
      <c r="I16" s="381">
        <v>1</v>
      </c>
      <c r="J16" s="381">
        <v>0</v>
      </c>
      <c r="K16" s="381">
        <v>0</v>
      </c>
      <c r="L16" s="381">
        <v>0</v>
      </c>
      <c r="M16" s="381">
        <v>0</v>
      </c>
      <c r="N16" s="381">
        <v>0</v>
      </c>
      <c r="O16" s="381">
        <v>1</v>
      </c>
      <c r="P16" s="381">
        <v>1</v>
      </c>
      <c r="Q16" s="381">
        <v>1</v>
      </c>
      <c r="R16" s="381">
        <v>9</v>
      </c>
      <c r="S16" s="381">
        <v>8</v>
      </c>
      <c r="T16" s="381">
        <v>10</v>
      </c>
      <c r="U16" s="381">
        <v>4</v>
      </c>
      <c r="V16" s="381">
        <v>5</v>
      </c>
      <c r="W16" s="381">
        <v>5</v>
      </c>
      <c r="X16" s="381">
        <v>10</v>
      </c>
      <c r="Y16" s="381">
        <v>109</v>
      </c>
      <c r="Z16" s="381">
        <v>0</v>
      </c>
      <c r="AA16" s="381">
        <v>15</v>
      </c>
      <c r="AB16" s="381">
        <v>9</v>
      </c>
      <c r="AC16" s="381">
        <v>0</v>
      </c>
      <c r="AD16" s="381">
        <v>52</v>
      </c>
      <c r="AE16" s="381">
        <v>6</v>
      </c>
      <c r="AF16" s="381">
        <v>0</v>
      </c>
      <c r="AG16" s="381">
        <v>8</v>
      </c>
      <c r="AH16" s="381">
        <v>30</v>
      </c>
      <c r="AI16" s="381">
        <v>0</v>
      </c>
      <c r="AJ16" s="381">
        <v>2</v>
      </c>
      <c r="AK16" s="381">
        <v>0</v>
      </c>
      <c r="AL16" s="381">
        <v>0</v>
      </c>
      <c r="AM16" s="381">
        <v>0</v>
      </c>
      <c r="AN16" s="381">
        <v>0</v>
      </c>
      <c r="AO16" s="381">
        <v>4</v>
      </c>
      <c r="AP16" s="381">
        <v>7</v>
      </c>
      <c r="AQ16" s="381">
        <v>10</v>
      </c>
      <c r="AR16" s="381">
        <v>0</v>
      </c>
      <c r="AS16" s="381">
        <v>0</v>
      </c>
      <c r="AT16" s="381">
        <v>2</v>
      </c>
      <c r="AV16" s="37">
        <f t="shared" si="9"/>
        <v>65</v>
      </c>
      <c r="AW16" s="37">
        <f t="shared" si="1"/>
        <v>0</v>
      </c>
      <c r="AX16" s="37">
        <f t="shared" si="10"/>
        <v>146</v>
      </c>
      <c r="AY16" s="37">
        <f t="shared" si="11"/>
        <v>18</v>
      </c>
      <c r="AZ16" s="37">
        <f t="shared" si="4"/>
        <v>24</v>
      </c>
      <c r="BA16" s="37">
        <f t="shared" si="5"/>
        <v>143</v>
      </c>
      <c r="BB16" s="37">
        <f t="shared" si="6"/>
        <v>96</v>
      </c>
      <c r="BC16" s="37">
        <f t="shared" si="7"/>
        <v>2</v>
      </c>
      <c r="BD16" s="37">
        <f t="shared" si="8"/>
        <v>11</v>
      </c>
      <c r="BE16" s="38">
        <f t="shared" si="12"/>
        <v>12</v>
      </c>
      <c r="BF16" s="37">
        <f t="shared" si="13"/>
        <v>517</v>
      </c>
    </row>
    <row r="17" spans="1:58" x14ac:dyDescent="0.25">
      <c r="A17" s="353">
        <f>+Abr!A17</f>
        <v>14</v>
      </c>
      <c r="B17" s="379" t="str">
        <f>Ene!B17</f>
        <v>GESTANTE REACTIVO A SIFILIS</v>
      </c>
      <c r="C17" s="380" t="s">
        <v>144</v>
      </c>
      <c r="D17" s="381">
        <v>2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9"/>
        <v>2</v>
      </c>
      <c r="AW17" s="37">
        <f t="shared" si="1"/>
        <v>0</v>
      </c>
      <c r="AX17" s="37">
        <f t="shared" si="10"/>
        <v>0</v>
      </c>
      <c r="AY17" s="37">
        <f t="shared" si="11"/>
        <v>0</v>
      </c>
      <c r="AZ17" s="37">
        <f t="shared" si="4"/>
        <v>0</v>
      </c>
      <c r="BA17" s="37">
        <f t="shared" si="5"/>
        <v>0</v>
      </c>
      <c r="BB17" s="37">
        <f t="shared" si="6"/>
        <v>0</v>
      </c>
      <c r="BC17" s="37">
        <f t="shared" si="7"/>
        <v>0</v>
      </c>
      <c r="BD17" s="37">
        <f t="shared" si="8"/>
        <v>0</v>
      </c>
      <c r="BE17" s="38">
        <f t="shared" si="12"/>
        <v>0</v>
      </c>
      <c r="BF17" s="37">
        <f t="shared" si="13"/>
        <v>2</v>
      </c>
    </row>
    <row r="18" spans="1:58" x14ac:dyDescent="0.25">
      <c r="A18" s="353">
        <f>+Abr!A18</f>
        <v>15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1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9"/>
        <v>0</v>
      </c>
      <c r="AW18" s="37">
        <f t="shared" si="1"/>
        <v>0</v>
      </c>
      <c r="AX18" s="37">
        <f t="shared" si="10"/>
        <v>0</v>
      </c>
      <c r="AY18" s="37">
        <f t="shared" si="11"/>
        <v>0</v>
      </c>
      <c r="AZ18" s="37">
        <f t="shared" si="4"/>
        <v>0</v>
      </c>
      <c r="BA18" s="37">
        <f t="shared" si="5"/>
        <v>0</v>
      </c>
      <c r="BB18" s="37">
        <f t="shared" si="6"/>
        <v>1</v>
      </c>
      <c r="BC18" s="37">
        <f t="shared" si="7"/>
        <v>0</v>
      </c>
      <c r="BD18" s="37">
        <f t="shared" si="8"/>
        <v>0</v>
      </c>
      <c r="BE18" s="38">
        <f t="shared" si="12"/>
        <v>0</v>
      </c>
      <c r="BF18" s="37">
        <f t="shared" si="13"/>
        <v>1</v>
      </c>
    </row>
    <row r="19" spans="1:58" x14ac:dyDescent="0.25">
      <c r="A19" s="353">
        <f>+Abr!A19</f>
        <v>16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1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9"/>
        <v>1</v>
      </c>
      <c r="AW19" s="37">
        <f t="shared" si="1"/>
        <v>0</v>
      </c>
      <c r="AX19" s="37">
        <f t="shared" si="10"/>
        <v>1</v>
      </c>
      <c r="AY19" s="37">
        <f t="shared" si="11"/>
        <v>0</v>
      </c>
      <c r="AZ19" s="37">
        <f t="shared" si="4"/>
        <v>0</v>
      </c>
      <c r="BA19" s="37">
        <f t="shared" si="5"/>
        <v>0</v>
      </c>
      <c r="BB19" s="37">
        <f t="shared" si="6"/>
        <v>0</v>
      </c>
      <c r="BC19" s="37">
        <f t="shared" si="7"/>
        <v>0</v>
      </c>
      <c r="BD19" s="37">
        <f t="shared" si="8"/>
        <v>0</v>
      </c>
      <c r="BE19" s="38">
        <f t="shared" si="12"/>
        <v>0</v>
      </c>
      <c r="BF19" s="37">
        <f t="shared" si="13"/>
        <v>2</v>
      </c>
    </row>
    <row r="20" spans="1:58" ht="45" x14ac:dyDescent="0.25">
      <c r="A20" s="353">
        <f>+Abr!A20</f>
        <v>17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22</v>
      </c>
      <c r="H20" s="384">
        <v>2</v>
      </c>
      <c r="I20" s="384">
        <v>0</v>
      </c>
      <c r="J20" s="384">
        <v>0</v>
      </c>
      <c r="K20" s="384">
        <v>0</v>
      </c>
      <c r="L20" s="384">
        <v>0</v>
      </c>
      <c r="M20" s="384">
        <v>2</v>
      </c>
      <c r="N20" s="384">
        <v>0</v>
      </c>
      <c r="O20" s="384">
        <v>6</v>
      </c>
      <c r="P20" s="384">
        <v>9</v>
      </c>
      <c r="Q20" s="384">
        <v>1</v>
      </c>
      <c r="R20" s="384">
        <v>0</v>
      </c>
      <c r="S20" s="384">
        <v>1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4">
        <v>1</v>
      </c>
      <c r="Z20" s="384">
        <v>0</v>
      </c>
      <c r="AA20" s="384">
        <v>1</v>
      </c>
      <c r="AB20" s="384">
        <v>0</v>
      </c>
      <c r="AC20" s="384">
        <v>0</v>
      </c>
      <c r="AD20" s="384">
        <v>1</v>
      </c>
      <c r="AE20" s="384">
        <v>2</v>
      </c>
      <c r="AF20" s="384">
        <v>0</v>
      </c>
      <c r="AG20" s="384">
        <v>0</v>
      </c>
      <c r="AH20" s="384">
        <v>0</v>
      </c>
      <c r="AI20" s="384">
        <v>0</v>
      </c>
      <c r="AJ20" s="384">
        <v>4</v>
      </c>
      <c r="AK20" s="384">
        <v>0</v>
      </c>
      <c r="AL20" s="384">
        <v>0</v>
      </c>
      <c r="AM20" s="384">
        <v>11</v>
      </c>
      <c r="AN20" s="384">
        <v>0</v>
      </c>
      <c r="AO20" s="384">
        <v>0</v>
      </c>
      <c r="AP20" s="384">
        <v>0</v>
      </c>
      <c r="AQ20" s="384">
        <v>2</v>
      </c>
      <c r="AR20" s="384">
        <v>0</v>
      </c>
      <c r="AS20" s="384">
        <v>0</v>
      </c>
      <c r="AT20" s="384">
        <v>0</v>
      </c>
      <c r="AV20" s="37">
        <f t="shared" si="9"/>
        <v>0</v>
      </c>
      <c r="AW20" s="37">
        <f t="shared" si="1"/>
        <v>0</v>
      </c>
      <c r="AX20" s="37">
        <f t="shared" si="10"/>
        <v>41</v>
      </c>
      <c r="AY20" s="37">
        <f t="shared" si="11"/>
        <v>2</v>
      </c>
      <c r="AZ20" s="37">
        <f t="shared" si="4"/>
        <v>0</v>
      </c>
      <c r="BA20" s="37">
        <f t="shared" si="5"/>
        <v>2</v>
      </c>
      <c r="BB20" s="37">
        <f t="shared" si="6"/>
        <v>3</v>
      </c>
      <c r="BC20" s="37">
        <f t="shared" si="7"/>
        <v>4</v>
      </c>
      <c r="BD20" s="37">
        <f t="shared" si="8"/>
        <v>11</v>
      </c>
      <c r="BE20" s="38">
        <f t="shared" si="12"/>
        <v>2</v>
      </c>
      <c r="BF20" s="37">
        <f t="shared" si="13"/>
        <v>65</v>
      </c>
    </row>
    <row r="21" spans="1:58" ht="30" x14ac:dyDescent="0.25">
      <c r="A21" s="353">
        <f>+Abr!A21</f>
        <v>18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3</v>
      </c>
      <c r="H21" s="384">
        <v>0</v>
      </c>
      <c r="I21" s="384">
        <v>0</v>
      </c>
      <c r="J21" s="384">
        <v>1</v>
      </c>
      <c r="K21" s="384">
        <v>0</v>
      </c>
      <c r="L21" s="384">
        <v>0</v>
      </c>
      <c r="M21" s="384">
        <v>2</v>
      </c>
      <c r="N21" s="384">
        <v>2</v>
      </c>
      <c r="O21" s="384">
        <v>1</v>
      </c>
      <c r="P21" s="384">
        <v>0</v>
      </c>
      <c r="Q21" s="384">
        <v>0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6</v>
      </c>
      <c r="Y21" s="384">
        <v>10</v>
      </c>
      <c r="Z21" s="384">
        <v>0</v>
      </c>
      <c r="AA21" s="384">
        <v>2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9"/>
        <v>0</v>
      </c>
      <c r="AW21" s="37">
        <f t="shared" si="1"/>
        <v>0</v>
      </c>
      <c r="AX21" s="37">
        <f t="shared" si="10"/>
        <v>9</v>
      </c>
      <c r="AY21" s="37">
        <f t="shared" si="11"/>
        <v>0</v>
      </c>
      <c r="AZ21" s="37">
        <f t="shared" si="4"/>
        <v>0</v>
      </c>
      <c r="BA21" s="37">
        <f t="shared" si="5"/>
        <v>18</v>
      </c>
      <c r="BB21" s="37">
        <f t="shared" si="6"/>
        <v>0</v>
      </c>
      <c r="BC21" s="37">
        <f t="shared" si="7"/>
        <v>0</v>
      </c>
      <c r="BD21" s="37">
        <f t="shared" si="8"/>
        <v>0</v>
      </c>
      <c r="BE21" s="38">
        <f t="shared" si="12"/>
        <v>0</v>
      </c>
      <c r="BF21" s="37">
        <f t="shared" si="13"/>
        <v>27</v>
      </c>
    </row>
    <row r="22" spans="1:58" ht="30" x14ac:dyDescent="0.25">
      <c r="A22" s="353">
        <f>+Abr!A22</f>
        <v>19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202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12</v>
      </c>
      <c r="O22" s="384">
        <v>0</v>
      </c>
      <c r="P22" s="384">
        <v>0</v>
      </c>
      <c r="Q22" s="384">
        <v>45</v>
      </c>
      <c r="R22" s="384">
        <v>25</v>
      </c>
      <c r="S22" s="384">
        <v>0</v>
      </c>
      <c r="T22" s="384">
        <v>0</v>
      </c>
      <c r="U22" s="384">
        <v>12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9"/>
        <v>0</v>
      </c>
      <c r="AW22" s="37">
        <f t="shared" si="1"/>
        <v>0</v>
      </c>
      <c r="AX22" s="37">
        <f t="shared" si="10"/>
        <v>214</v>
      </c>
      <c r="AY22" s="37">
        <f t="shared" si="11"/>
        <v>70</v>
      </c>
      <c r="AZ22" s="37">
        <f t="shared" si="4"/>
        <v>12</v>
      </c>
      <c r="BA22" s="37">
        <f t="shared" si="5"/>
        <v>0</v>
      </c>
      <c r="BB22" s="37">
        <f t="shared" si="6"/>
        <v>0</v>
      </c>
      <c r="BC22" s="37">
        <f t="shared" si="7"/>
        <v>0</v>
      </c>
      <c r="BD22" s="37">
        <f t="shared" si="8"/>
        <v>0</v>
      </c>
      <c r="BE22" s="38">
        <f t="shared" si="12"/>
        <v>0</v>
      </c>
      <c r="BF22" s="37">
        <f t="shared" si="13"/>
        <v>296</v>
      </c>
    </row>
    <row r="23" spans="1:58" x14ac:dyDescent="0.25">
      <c r="A23" s="353">
        <f>+Abr!A23</f>
        <v>20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7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24</v>
      </c>
      <c r="Z23" s="384">
        <v>0</v>
      </c>
      <c r="AA23" s="384">
        <v>8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1</v>
      </c>
      <c r="AO23" s="384">
        <v>2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9"/>
        <v>0</v>
      </c>
      <c r="AW23" s="37">
        <f t="shared" si="1"/>
        <v>0</v>
      </c>
      <c r="AX23" s="37">
        <f t="shared" si="10"/>
        <v>0</v>
      </c>
      <c r="AY23" s="37">
        <f t="shared" si="11"/>
        <v>7</v>
      </c>
      <c r="AZ23" s="37">
        <f t="shared" si="4"/>
        <v>0</v>
      </c>
      <c r="BA23" s="37">
        <f t="shared" si="5"/>
        <v>32</v>
      </c>
      <c r="BB23" s="37">
        <f t="shared" si="6"/>
        <v>0</v>
      </c>
      <c r="BC23" s="37">
        <f t="shared" si="7"/>
        <v>0</v>
      </c>
      <c r="BD23" s="37">
        <f t="shared" si="8"/>
        <v>3</v>
      </c>
      <c r="BE23" s="38">
        <f t="shared" si="12"/>
        <v>0</v>
      </c>
      <c r="BF23" s="37">
        <f t="shared" si="13"/>
        <v>42</v>
      </c>
    </row>
    <row r="24" spans="1:58" ht="30" x14ac:dyDescent="0.25">
      <c r="A24" s="353">
        <f>+Abr!A24</f>
        <v>21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10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9"/>
        <v>0</v>
      </c>
      <c r="AW24" s="37">
        <f t="shared" si="1"/>
        <v>0</v>
      </c>
      <c r="AX24" s="37">
        <f t="shared" si="10"/>
        <v>0</v>
      </c>
      <c r="AY24" s="37">
        <f t="shared" si="11"/>
        <v>0</v>
      </c>
      <c r="AZ24" s="37">
        <f t="shared" si="4"/>
        <v>0</v>
      </c>
      <c r="BA24" s="37">
        <f t="shared" si="5"/>
        <v>0</v>
      </c>
      <c r="BB24" s="37">
        <f t="shared" si="6"/>
        <v>0</v>
      </c>
      <c r="BC24" s="37">
        <f t="shared" si="7"/>
        <v>0</v>
      </c>
      <c r="BD24" s="37">
        <f t="shared" si="8"/>
        <v>10</v>
      </c>
      <c r="BE24" s="38">
        <f t="shared" si="12"/>
        <v>0</v>
      </c>
      <c r="BF24" s="37">
        <f t="shared" si="13"/>
        <v>10</v>
      </c>
    </row>
    <row r="25" spans="1:58" ht="30" x14ac:dyDescent="0.25">
      <c r="A25" s="353">
        <f>+Abr!A25</f>
        <v>22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57</v>
      </c>
      <c r="H25" s="384">
        <v>3</v>
      </c>
      <c r="I25" s="384">
        <v>1</v>
      </c>
      <c r="J25" s="384">
        <v>5</v>
      </c>
      <c r="K25" s="384">
        <v>0</v>
      </c>
      <c r="L25" s="384">
        <v>0</v>
      </c>
      <c r="M25" s="384">
        <v>2</v>
      </c>
      <c r="N25" s="384">
        <v>3</v>
      </c>
      <c r="O25" s="384">
        <v>2</v>
      </c>
      <c r="P25" s="384">
        <v>26</v>
      </c>
      <c r="Q25" s="384">
        <v>0</v>
      </c>
      <c r="R25" s="384">
        <v>0</v>
      </c>
      <c r="S25" s="384">
        <v>2</v>
      </c>
      <c r="T25" s="384">
        <v>1</v>
      </c>
      <c r="U25" s="384">
        <v>3</v>
      </c>
      <c r="V25" s="384">
        <v>5</v>
      </c>
      <c r="W25" s="384">
        <v>0</v>
      </c>
      <c r="X25" s="384">
        <v>10</v>
      </c>
      <c r="Y25" s="384">
        <v>33</v>
      </c>
      <c r="Z25" s="384">
        <v>1</v>
      </c>
      <c r="AA25" s="384">
        <v>8</v>
      </c>
      <c r="AB25" s="384">
        <v>0</v>
      </c>
      <c r="AC25" s="384">
        <v>0</v>
      </c>
      <c r="AD25" s="384">
        <v>8</v>
      </c>
      <c r="AE25" s="384">
        <v>4</v>
      </c>
      <c r="AF25" s="384">
        <v>2</v>
      </c>
      <c r="AG25" s="384">
        <v>2</v>
      </c>
      <c r="AH25" s="384">
        <v>3</v>
      </c>
      <c r="AI25" s="384">
        <v>0</v>
      </c>
      <c r="AJ25" s="384">
        <v>15</v>
      </c>
      <c r="AK25" s="384">
        <v>2</v>
      </c>
      <c r="AL25" s="384">
        <v>0</v>
      </c>
      <c r="AM25" s="384">
        <v>4</v>
      </c>
      <c r="AN25" s="384">
        <v>1</v>
      </c>
      <c r="AO25" s="384">
        <v>0</v>
      </c>
      <c r="AP25" s="384">
        <v>0</v>
      </c>
      <c r="AQ25" s="384">
        <v>13</v>
      </c>
      <c r="AR25" s="384">
        <v>0</v>
      </c>
      <c r="AS25" s="384">
        <v>0</v>
      </c>
      <c r="AT25" s="384">
        <v>5</v>
      </c>
      <c r="AV25" s="37">
        <f t="shared" si="9"/>
        <v>0</v>
      </c>
      <c r="AW25" s="37">
        <f t="shared" si="1"/>
        <v>0</v>
      </c>
      <c r="AX25" s="37">
        <f t="shared" si="10"/>
        <v>99</v>
      </c>
      <c r="AY25" s="37">
        <f t="shared" si="11"/>
        <v>2</v>
      </c>
      <c r="AZ25" s="37">
        <f t="shared" si="4"/>
        <v>9</v>
      </c>
      <c r="BA25" s="37">
        <f t="shared" si="5"/>
        <v>52</v>
      </c>
      <c r="BB25" s="37">
        <f t="shared" si="6"/>
        <v>19</v>
      </c>
      <c r="BC25" s="37">
        <f t="shared" si="7"/>
        <v>17</v>
      </c>
      <c r="BD25" s="37">
        <f t="shared" si="8"/>
        <v>5</v>
      </c>
      <c r="BE25" s="38">
        <f t="shared" si="12"/>
        <v>18</v>
      </c>
      <c r="BF25" s="37">
        <f t="shared" si="13"/>
        <v>221</v>
      </c>
    </row>
    <row r="26" spans="1:58" x14ac:dyDescent="0.25">
      <c r="A26" s="353">
        <f>+Abr!A26</f>
        <v>23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25</v>
      </c>
      <c r="H26" s="384">
        <v>2</v>
      </c>
      <c r="I26" s="384">
        <v>2</v>
      </c>
      <c r="J26" s="384">
        <v>0</v>
      </c>
      <c r="K26" s="384">
        <v>4</v>
      </c>
      <c r="L26" s="384">
        <v>0</v>
      </c>
      <c r="M26" s="384">
        <v>2</v>
      </c>
      <c r="N26" s="384">
        <v>1</v>
      </c>
      <c r="O26" s="384">
        <v>0</v>
      </c>
      <c r="P26" s="384">
        <v>11</v>
      </c>
      <c r="Q26" s="384">
        <v>1</v>
      </c>
      <c r="R26" s="384">
        <v>0</v>
      </c>
      <c r="S26" s="384">
        <v>1</v>
      </c>
      <c r="T26" s="384">
        <v>1</v>
      </c>
      <c r="U26" s="384">
        <v>0</v>
      </c>
      <c r="V26" s="384">
        <v>0</v>
      </c>
      <c r="W26" s="384">
        <v>0</v>
      </c>
      <c r="X26" s="384">
        <v>0</v>
      </c>
      <c r="Y26" s="384">
        <v>5</v>
      </c>
      <c r="Z26" s="384">
        <v>0</v>
      </c>
      <c r="AA26" s="384">
        <v>3</v>
      </c>
      <c r="AB26" s="384">
        <v>0</v>
      </c>
      <c r="AC26" s="384">
        <v>0</v>
      </c>
      <c r="AD26" s="384">
        <v>0</v>
      </c>
      <c r="AE26" s="384">
        <v>0</v>
      </c>
      <c r="AF26" s="384">
        <v>0</v>
      </c>
      <c r="AG26" s="384">
        <v>0</v>
      </c>
      <c r="AH26" s="384">
        <v>2</v>
      </c>
      <c r="AI26" s="384">
        <v>0</v>
      </c>
      <c r="AJ26" s="384">
        <v>4</v>
      </c>
      <c r="AK26" s="384">
        <v>0</v>
      </c>
      <c r="AL26" s="384">
        <v>2</v>
      </c>
      <c r="AM26" s="384">
        <v>4</v>
      </c>
      <c r="AN26" s="384">
        <v>0</v>
      </c>
      <c r="AO26" s="384">
        <v>2</v>
      </c>
      <c r="AP26" s="384">
        <v>0</v>
      </c>
      <c r="AQ26" s="384">
        <v>3</v>
      </c>
      <c r="AR26" s="384">
        <v>0</v>
      </c>
      <c r="AS26" s="384">
        <v>0</v>
      </c>
      <c r="AT26" s="384">
        <v>0</v>
      </c>
      <c r="AV26" s="37">
        <f t="shared" si="9"/>
        <v>0</v>
      </c>
      <c r="AW26" s="37">
        <f t="shared" si="1"/>
        <v>0</v>
      </c>
      <c r="AX26" s="37">
        <f t="shared" si="10"/>
        <v>47</v>
      </c>
      <c r="AY26" s="37">
        <f t="shared" si="11"/>
        <v>2</v>
      </c>
      <c r="AZ26" s="37">
        <f t="shared" si="4"/>
        <v>1</v>
      </c>
      <c r="BA26" s="37">
        <f t="shared" si="5"/>
        <v>8</v>
      </c>
      <c r="BB26" s="37">
        <f t="shared" si="6"/>
        <v>2</v>
      </c>
      <c r="BC26" s="37">
        <f t="shared" si="7"/>
        <v>6</v>
      </c>
      <c r="BD26" s="37">
        <f t="shared" si="8"/>
        <v>6</v>
      </c>
      <c r="BE26" s="38">
        <f t="shared" si="12"/>
        <v>3</v>
      </c>
      <c r="BF26" s="37">
        <f t="shared" si="13"/>
        <v>75</v>
      </c>
    </row>
    <row r="27" spans="1:58" ht="30" x14ac:dyDescent="0.25">
      <c r="A27" s="353">
        <f>+Abr!A27</f>
        <v>24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0</v>
      </c>
      <c r="AN27" s="384">
        <v>8</v>
      </c>
      <c r="AO27" s="384">
        <v>15</v>
      </c>
      <c r="AP27" s="384">
        <v>10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9"/>
        <v>0</v>
      </c>
      <c r="AW27" s="37">
        <f t="shared" si="1"/>
        <v>0</v>
      </c>
      <c r="AX27" s="37">
        <f t="shared" si="10"/>
        <v>0</v>
      </c>
      <c r="AY27" s="37">
        <f t="shared" si="11"/>
        <v>0</v>
      </c>
      <c r="AZ27" s="37">
        <f t="shared" si="4"/>
        <v>0</v>
      </c>
      <c r="BA27" s="37">
        <f t="shared" si="5"/>
        <v>0</v>
      </c>
      <c r="BB27" s="37">
        <f t="shared" si="6"/>
        <v>0</v>
      </c>
      <c r="BC27" s="37">
        <f t="shared" si="7"/>
        <v>0</v>
      </c>
      <c r="BD27" s="37">
        <f t="shared" si="8"/>
        <v>33</v>
      </c>
      <c r="BE27" s="38">
        <f t="shared" si="12"/>
        <v>0</v>
      </c>
      <c r="BF27" s="37">
        <f t="shared" si="13"/>
        <v>33</v>
      </c>
    </row>
    <row r="28" spans="1:58" ht="45" x14ac:dyDescent="0.25">
      <c r="A28" s="353">
        <f>+Abr!A28</f>
        <v>25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1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1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9"/>
        <v>0</v>
      </c>
      <c r="AW28" s="37">
        <f t="shared" si="1"/>
        <v>0</v>
      </c>
      <c r="AX28" s="37">
        <f t="shared" si="10"/>
        <v>0</v>
      </c>
      <c r="AY28" s="37">
        <f t="shared" si="11"/>
        <v>0</v>
      </c>
      <c r="AZ28" s="37">
        <f t="shared" si="4"/>
        <v>0</v>
      </c>
      <c r="BA28" s="37">
        <f t="shared" si="5"/>
        <v>1</v>
      </c>
      <c r="BB28" s="37">
        <f t="shared" si="6"/>
        <v>0</v>
      </c>
      <c r="BC28" s="37">
        <f t="shared" si="7"/>
        <v>0</v>
      </c>
      <c r="BD28" s="37">
        <f t="shared" si="8"/>
        <v>1</v>
      </c>
      <c r="BE28" s="38">
        <f t="shared" si="12"/>
        <v>0</v>
      </c>
      <c r="BF28" s="37">
        <f t="shared" si="13"/>
        <v>2</v>
      </c>
    </row>
    <row r="29" spans="1:58" ht="30" x14ac:dyDescent="0.25">
      <c r="A29" s="353">
        <f>+Abr!A29</f>
        <v>26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16</v>
      </c>
      <c r="H29" s="384">
        <v>6</v>
      </c>
      <c r="I29" s="384">
        <v>6</v>
      </c>
      <c r="J29" s="384">
        <v>16</v>
      </c>
      <c r="K29" s="384">
        <v>3</v>
      </c>
      <c r="L29" s="384">
        <v>5</v>
      </c>
      <c r="M29" s="384">
        <v>6</v>
      </c>
      <c r="N29" s="384">
        <v>5</v>
      </c>
      <c r="O29" s="384">
        <v>3</v>
      </c>
      <c r="P29" s="384">
        <v>14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6</v>
      </c>
      <c r="Y29" s="384">
        <v>20</v>
      </c>
      <c r="Z29" s="384">
        <v>8</v>
      </c>
      <c r="AA29" s="384">
        <v>2</v>
      </c>
      <c r="AB29" s="384">
        <v>8</v>
      </c>
      <c r="AC29" s="384">
        <v>0</v>
      </c>
      <c r="AD29" s="384">
        <v>0</v>
      </c>
      <c r="AE29" s="384">
        <v>28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8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9"/>
        <v>0</v>
      </c>
      <c r="AW29" s="37">
        <f t="shared" si="1"/>
        <v>0</v>
      </c>
      <c r="AX29" s="37">
        <f t="shared" si="10"/>
        <v>80</v>
      </c>
      <c r="AY29" s="37">
        <f t="shared" si="11"/>
        <v>0</v>
      </c>
      <c r="AZ29" s="37">
        <f t="shared" si="4"/>
        <v>0</v>
      </c>
      <c r="BA29" s="37">
        <f t="shared" si="5"/>
        <v>44</v>
      </c>
      <c r="BB29" s="37">
        <f t="shared" si="6"/>
        <v>28</v>
      </c>
      <c r="BC29" s="37">
        <f t="shared" si="7"/>
        <v>0</v>
      </c>
      <c r="BD29" s="37">
        <f t="shared" si="8"/>
        <v>8</v>
      </c>
      <c r="BE29" s="38">
        <f t="shared" si="12"/>
        <v>0</v>
      </c>
      <c r="BF29" s="37">
        <f t="shared" si="13"/>
        <v>160</v>
      </c>
    </row>
    <row r="30" spans="1:58" ht="45" x14ac:dyDescent="0.25">
      <c r="A30" s="353">
        <f>+Abr!A30</f>
        <v>27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20</v>
      </c>
      <c r="Z30" s="384">
        <v>0</v>
      </c>
      <c r="AA30" s="384">
        <v>0</v>
      </c>
      <c r="AB30" s="384">
        <v>0</v>
      </c>
      <c r="AC30" s="384">
        <v>0</v>
      </c>
      <c r="AD30" s="384">
        <v>20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10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9"/>
        <v>0</v>
      </c>
      <c r="AW30" s="37">
        <f t="shared" si="1"/>
        <v>0</v>
      </c>
      <c r="AX30" s="37">
        <f t="shared" si="10"/>
        <v>0</v>
      </c>
      <c r="AY30" s="37">
        <f t="shared" si="11"/>
        <v>0</v>
      </c>
      <c r="AZ30" s="37">
        <f t="shared" si="4"/>
        <v>0</v>
      </c>
      <c r="BA30" s="37">
        <f t="shared" si="5"/>
        <v>20</v>
      </c>
      <c r="BB30" s="37">
        <f t="shared" si="6"/>
        <v>20</v>
      </c>
      <c r="BC30" s="37">
        <f t="shared" si="7"/>
        <v>0</v>
      </c>
      <c r="BD30" s="37">
        <f t="shared" si="8"/>
        <v>10</v>
      </c>
      <c r="BE30" s="38">
        <f t="shared" si="12"/>
        <v>0</v>
      </c>
      <c r="BF30" s="37">
        <f t="shared" si="13"/>
        <v>50</v>
      </c>
    </row>
    <row r="31" spans="1:58" ht="30" x14ac:dyDescent="0.25">
      <c r="A31" s="353">
        <f>+Abr!A31</f>
        <v>28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56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12</v>
      </c>
      <c r="O31" s="384">
        <v>0</v>
      </c>
      <c r="P31" s="384">
        <v>5</v>
      </c>
      <c r="Q31" s="384">
        <v>0</v>
      </c>
      <c r="R31" s="384">
        <v>9</v>
      </c>
      <c r="S31" s="384">
        <v>0</v>
      </c>
      <c r="T31" s="384">
        <v>24</v>
      </c>
      <c r="U31" s="384">
        <v>0</v>
      </c>
      <c r="V31" s="384">
        <v>0</v>
      </c>
      <c r="W31" s="384">
        <v>0</v>
      </c>
      <c r="X31" s="384">
        <v>0</v>
      </c>
      <c r="Y31" s="384">
        <v>40</v>
      </c>
      <c r="Z31" s="384">
        <v>0</v>
      </c>
      <c r="AA31" s="384">
        <v>17</v>
      </c>
      <c r="AB31" s="384">
        <v>0</v>
      </c>
      <c r="AC31" s="384">
        <v>0</v>
      </c>
      <c r="AD31" s="384">
        <v>0</v>
      </c>
      <c r="AE31" s="384">
        <v>10</v>
      </c>
      <c r="AF31" s="384">
        <v>14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9"/>
        <v>0</v>
      </c>
      <c r="AW31" s="37">
        <f t="shared" si="1"/>
        <v>0</v>
      </c>
      <c r="AX31" s="37">
        <f t="shared" si="10"/>
        <v>73</v>
      </c>
      <c r="AY31" s="37">
        <f t="shared" si="11"/>
        <v>9</v>
      </c>
      <c r="AZ31" s="37">
        <f t="shared" si="4"/>
        <v>24</v>
      </c>
      <c r="BA31" s="37">
        <f t="shared" si="5"/>
        <v>57</v>
      </c>
      <c r="BB31" s="37">
        <f t="shared" si="6"/>
        <v>24</v>
      </c>
      <c r="BC31" s="37">
        <f t="shared" si="7"/>
        <v>0</v>
      </c>
      <c r="BD31" s="37">
        <f t="shared" si="8"/>
        <v>0</v>
      </c>
      <c r="BE31" s="38">
        <f t="shared" si="12"/>
        <v>0</v>
      </c>
      <c r="BF31" s="37">
        <f t="shared" si="13"/>
        <v>187</v>
      </c>
    </row>
    <row r="32" spans="1:58" ht="30" x14ac:dyDescent="0.25">
      <c r="A32" s="353">
        <f>+Abr!A32</f>
        <v>29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27</v>
      </c>
      <c r="I32" s="384">
        <v>21</v>
      </c>
      <c r="J32" s="384">
        <v>18</v>
      </c>
      <c r="K32" s="384">
        <v>36</v>
      </c>
      <c r="L32" s="384">
        <v>5</v>
      </c>
      <c r="M32" s="384">
        <v>22</v>
      </c>
      <c r="N32" s="384">
        <v>24</v>
      </c>
      <c r="O32" s="384">
        <v>0</v>
      </c>
      <c r="P32" s="384">
        <v>114</v>
      </c>
      <c r="Q32" s="384">
        <v>0</v>
      </c>
      <c r="R32" s="384">
        <v>0</v>
      </c>
      <c r="S32" s="384">
        <v>10</v>
      </c>
      <c r="T32" s="384">
        <v>13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30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5">SUM(D32)</f>
        <v>0</v>
      </c>
      <c r="AW32" s="37">
        <f t="shared" si="1"/>
        <v>0</v>
      </c>
      <c r="AX32" s="37">
        <f t="shared" si="10"/>
        <v>267</v>
      </c>
      <c r="AY32" s="37">
        <f t="shared" si="11"/>
        <v>10</v>
      </c>
      <c r="AZ32" s="37">
        <f t="shared" si="4"/>
        <v>13</v>
      </c>
      <c r="BA32" s="37">
        <f t="shared" si="5"/>
        <v>0</v>
      </c>
      <c r="BB32" s="37">
        <f t="shared" si="6"/>
        <v>0</v>
      </c>
      <c r="BC32" s="37">
        <f t="shared" si="7"/>
        <v>0</v>
      </c>
      <c r="BD32" s="37">
        <f t="shared" si="8"/>
        <v>30</v>
      </c>
      <c r="BE32" s="38">
        <f t="shared" si="12"/>
        <v>0</v>
      </c>
      <c r="BF32" s="37">
        <f t="shared" si="13"/>
        <v>320</v>
      </c>
    </row>
    <row r="33" spans="1:58" ht="30" x14ac:dyDescent="0.25">
      <c r="A33" s="353">
        <f>+Abr!A33</f>
        <v>30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13</v>
      </c>
      <c r="U33" s="384">
        <v>2</v>
      </c>
      <c r="V33" s="384">
        <v>0</v>
      </c>
      <c r="W33" s="384">
        <v>0</v>
      </c>
      <c r="X33" s="384">
        <v>0</v>
      </c>
      <c r="Y33" s="384">
        <v>46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5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10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5"/>
        <v>0</v>
      </c>
      <c r="AW33" s="37">
        <f t="shared" si="1"/>
        <v>0</v>
      </c>
      <c r="AX33" s="37">
        <f t="shared" si="10"/>
        <v>0</v>
      </c>
      <c r="AY33" s="37">
        <f t="shared" si="11"/>
        <v>0</v>
      </c>
      <c r="AZ33" s="37">
        <f t="shared" si="4"/>
        <v>15</v>
      </c>
      <c r="BA33" s="37">
        <f t="shared" si="5"/>
        <v>46</v>
      </c>
      <c r="BB33" s="37">
        <f t="shared" si="6"/>
        <v>5</v>
      </c>
      <c r="BC33" s="37">
        <f t="shared" si="7"/>
        <v>0</v>
      </c>
      <c r="BD33" s="37">
        <f t="shared" si="8"/>
        <v>10</v>
      </c>
      <c r="BE33" s="38">
        <f t="shared" si="12"/>
        <v>0</v>
      </c>
      <c r="BF33" s="37">
        <f t="shared" si="13"/>
        <v>76</v>
      </c>
    </row>
    <row r="34" spans="1:58" ht="30" x14ac:dyDescent="0.25">
      <c r="A34" s="353">
        <f>+Abr!A34</f>
        <v>31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2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1</v>
      </c>
      <c r="AN34" s="384">
        <v>1</v>
      </c>
      <c r="AO34" s="384">
        <v>1</v>
      </c>
      <c r="AP34" s="384">
        <v>1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5"/>
        <v>0</v>
      </c>
      <c r="AW34" s="37">
        <f t="shared" si="1"/>
        <v>0</v>
      </c>
      <c r="AX34" s="37">
        <f t="shared" si="10"/>
        <v>0</v>
      </c>
      <c r="AY34" s="37">
        <f t="shared" si="11"/>
        <v>0</v>
      </c>
      <c r="AZ34" s="37">
        <f t="shared" si="4"/>
        <v>0</v>
      </c>
      <c r="BA34" s="37">
        <f t="shared" si="5"/>
        <v>0</v>
      </c>
      <c r="BB34" s="37">
        <f t="shared" si="6"/>
        <v>2</v>
      </c>
      <c r="BC34" s="37">
        <f t="shared" si="7"/>
        <v>0</v>
      </c>
      <c r="BD34" s="37">
        <f t="shared" si="8"/>
        <v>4</v>
      </c>
      <c r="BE34" s="38">
        <f t="shared" si="12"/>
        <v>0</v>
      </c>
      <c r="BF34" s="37">
        <f t="shared" si="13"/>
        <v>6</v>
      </c>
    </row>
    <row r="35" spans="1:58" ht="30" x14ac:dyDescent="0.25">
      <c r="A35" s="353">
        <f>+Abr!A35</f>
        <v>32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1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1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5"/>
        <v>0</v>
      </c>
      <c r="AW35" s="37">
        <f t="shared" si="1"/>
        <v>0</v>
      </c>
      <c r="AX35" s="37">
        <f t="shared" si="10"/>
        <v>0</v>
      </c>
      <c r="AY35" s="37">
        <f t="shared" si="11"/>
        <v>0</v>
      </c>
      <c r="AZ35" s="37">
        <f t="shared" si="4"/>
        <v>0</v>
      </c>
      <c r="BA35" s="37">
        <f t="shared" si="5"/>
        <v>1</v>
      </c>
      <c r="BB35" s="37">
        <f t="shared" si="6"/>
        <v>0</v>
      </c>
      <c r="BC35" s="37">
        <f t="shared" si="7"/>
        <v>0</v>
      </c>
      <c r="BD35" s="37">
        <f t="shared" si="8"/>
        <v>1</v>
      </c>
      <c r="BE35" s="38">
        <f t="shared" si="12"/>
        <v>0</v>
      </c>
      <c r="BF35" s="37">
        <f t="shared" si="13"/>
        <v>2</v>
      </c>
    </row>
    <row r="36" spans="1:58" ht="30" x14ac:dyDescent="0.25">
      <c r="A36" s="353">
        <f>+Abr!A36</f>
        <v>33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726</v>
      </c>
      <c r="H36" s="384">
        <v>0</v>
      </c>
      <c r="I36" s="384">
        <v>0</v>
      </c>
      <c r="J36" s="384">
        <v>0</v>
      </c>
      <c r="K36" s="384">
        <v>85</v>
      </c>
      <c r="L36" s="384">
        <v>29</v>
      </c>
      <c r="M36" s="384">
        <v>0</v>
      </c>
      <c r="N36" s="384">
        <v>22</v>
      </c>
      <c r="O36" s="384">
        <v>0</v>
      </c>
      <c r="P36" s="384">
        <v>248</v>
      </c>
      <c r="Q36" s="384">
        <v>13</v>
      </c>
      <c r="R36" s="384">
        <v>74</v>
      </c>
      <c r="S36" s="384">
        <v>19</v>
      </c>
      <c r="T36" s="384">
        <v>29</v>
      </c>
      <c r="U36" s="384">
        <v>0</v>
      </c>
      <c r="V36" s="384">
        <v>0</v>
      </c>
      <c r="W36" s="384">
        <v>0</v>
      </c>
      <c r="X36" s="384">
        <v>104</v>
      </c>
      <c r="Y36" s="384">
        <v>1000</v>
      </c>
      <c r="Z36" s="384">
        <v>0</v>
      </c>
      <c r="AA36" s="384">
        <v>0</v>
      </c>
      <c r="AB36" s="384">
        <v>0</v>
      </c>
      <c r="AC36" s="384">
        <v>0</v>
      </c>
      <c r="AD36" s="384">
        <v>41</v>
      </c>
      <c r="AE36" s="384">
        <v>40</v>
      </c>
      <c r="AF36" s="384">
        <v>14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>
        <v>179</v>
      </c>
      <c r="AN36" s="384">
        <v>0</v>
      </c>
      <c r="AO36" s="384">
        <v>20</v>
      </c>
      <c r="AP36" s="384">
        <v>0</v>
      </c>
      <c r="AQ36" s="384">
        <v>0</v>
      </c>
      <c r="AR36" s="384">
        <v>0</v>
      </c>
      <c r="AS36" s="384">
        <v>0</v>
      </c>
      <c r="AT36" s="384">
        <v>0</v>
      </c>
      <c r="AV36" s="37">
        <f t="shared" si="15"/>
        <v>0</v>
      </c>
      <c r="AW36" s="37">
        <f t="shared" si="1"/>
        <v>0</v>
      </c>
      <c r="AX36" s="37">
        <f t="shared" si="10"/>
        <v>1110</v>
      </c>
      <c r="AY36" s="37">
        <f t="shared" si="11"/>
        <v>106</v>
      </c>
      <c r="AZ36" s="37">
        <f t="shared" si="4"/>
        <v>29</v>
      </c>
      <c r="BA36" s="37">
        <f t="shared" si="5"/>
        <v>1104</v>
      </c>
      <c r="BB36" s="37">
        <f t="shared" si="6"/>
        <v>95</v>
      </c>
      <c r="BC36" s="37">
        <f t="shared" si="7"/>
        <v>0</v>
      </c>
      <c r="BD36" s="37">
        <f t="shared" si="8"/>
        <v>199</v>
      </c>
      <c r="BE36" s="38">
        <f t="shared" si="12"/>
        <v>0</v>
      </c>
      <c r="BF36" s="37">
        <f t="shared" si="13"/>
        <v>2643</v>
      </c>
    </row>
    <row r="37" spans="1:58" ht="30" x14ac:dyDescent="0.25">
      <c r="A37" s="353">
        <f>+Abr!A37</f>
        <v>34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670</v>
      </c>
      <c r="H37" s="384">
        <v>48</v>
      </c>
      <c r="I37" s="384">
        <v>0</v>
      </c>
      <c r="J37" s="384">
        <v>109</v>
      </c>
      <c r="K37" s="384">
        <v>88</v>
      </c>
      <c r="L37" s="384">
        <v>29</v>
      </c>
      <c r="M37" s="384">
        <v>70</v>
      </c>
      <c r="N37" s="384">
        <v>24</v>
      </c>
      <c r="O37" s="384">
        <v>0</v>
      </c>
      <c r="P37" s="384">
        <v>260</v>
      </c>
      <c r="Q37" s="384">
        <v>0</v>
      </c>
      <c r="R37" s="384">
        <v>24</v>
      </c>
      <c r="S37" s="384">
        <v>27</v>
      </c>
      <c r="T37" s="384">
        <v>14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22</v>
      </c>
      <c r="AN37" s="384">
        <v>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5"/>
        <v>0</v>
      </c>
      <c r="AW37" s="37">
        <f t="shared" si="1"/>
        <v>0</v>
      </c>
      <c r="AX37" s="37">
        <f t="shared" si="10"/>
        <v>1298</v>
      </c>
      <c r="AY37" s="37">
        <f t="shared" si="11"/>
        <v>51</v>
      </c>
      <c r="AZ37" s="37">
        <f t="shared" si="4"/>
        <v>14</v>
      </c>
      <c r="BA37" s="37">
        <f t="shared" si="5"/>
        <v>0</v>
      </c>
      <c r="BB37" s="37">
        <f t="shared" si="6"/>
        <v>0</v>
      </c>
      <c r="BC37" s="37">
        <f t="shared" si="7"/>
        <v>0</v>
      </c>
      <c r="BD37" s="37">
        <f t="shared" si="8"/>
        <v>22</v>
      </c>
      <c r="BE37" s="38">
        <f t="shared" si="12"/>
        <v>0</v>
      </c>
      <c r="BF37" s="37">
        <f t="shared" si="13"/>
        <v>1385</v>
      </c>
    </row>
    <row r="38" spans="1:58" ht="30" x14ac:dyDescent="0.25">
      <c r="A38" s="353">
        <f>+Abr!A38</f>
        <v>35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1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5"/>
        <v>0</v>
      </c>
      <c r="AW38" s="37">
        <f t="shared" si="1"/>
        <v>0</v>
      </c>
      <c r="AX38" s="37">
        <f t="shared" si="10"/>
        <v>0</v>
      </c>
      <c r="AY38" s="37">
        <f t="shared" si="11"/>
        <v>0</v>
      </c>
      <c r="AZ38" s="37">
        <f t="shared" si="4"/>
        <v>0</v>
      </c>
      <c r="BA38" s="37">
        <f t="shared" si="5"/>
        <v>0</v>
      </c>
      <c r="BB38" s="37">
        <f t="shared" si="6"/>
        <v>0</v>
      </c>
      <c r="BC38" s="37">
        <f t="shared" si="7"/>
        <v>0</v>
      </c>
      <c r="BD38" s="37">
        <f t="shared" si="8"/>
        <v>1</v>
      </c>
      <c r="BE38" s="38">
        <f t="shared" si="12"/>
        <v>0</v>
      </c>
      <c r="BF38" s="37">
        <f t="shared" si="13"/>
        <v>1</v>
      </c>
    </row>
    <row r="39" spans="1:58" ht="30" x14ac:dyDescent="0.25">
      <c r="A39" s="353">
        <f>+Abr!A39</f>
        <v>36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1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5"/>
        <v>0</v>
      </c>
      <c r="AW39" s="37">
        <f t="shared" si="1"/>
        <v>0</v>
      </c>
      <c r="AX39" s="37">
        <f t="shared" si="10"/>
        <v>0</v>
      </c>
      <c r="AY39" s="37">
        <f t="shared" si="11"/>
        <v>0</v>
      </c>
      <c r="AZ39" s="37">
        <f t="shared" si="4"/>
        <v>0</v>
      </c>
      <c r="BA39" s="37">
        <f t="shared" si="5"/>
        <v>0</v>
      </c>
      <c r="BB39" s="37">
        <f t="shared" si="6"/>
        <v>0</v>
      </c>
      <c r="BC39" s="37">
        <f t="shared" si="7"/>
        <v>0</v>
      </c>
      <c r="BD39" s="37">
        <f t="shared" si="8"/>
        <v>1</v>
      </c>
      <c r="BE39" s="38">
        <f t="shared" si="12"/>
        <v>0</v>
      </c>
      <c r="BF39" s="37">
        <f t="shared" si="13"/>
        <v>1</v>
      </c>
    </row>
    <row r="40" spans="1:58" ht="30" x14ac:dyDescent="0.25">
      <c r="A40" s="353">
        <f>+Abr!A40</f>
        <v>37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13</v>
      </c>
      <c r="U40" s="384">
        <v>0</v>
      </c>
      <c r="V40" s="384">
        <v>0</v>
      </c>
      <c r="W40" s="384">
        <v>0</v>
      </c>
      <c r="X40" s="384">
        <v>0</v>
      </c>
      <c r="Y40" s="384">
        <v>25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5"/>
        <v>0</v>
      </c>
      <c r="AW40" s="37">
        <f t="shared" si="1"/>
        <v>0</v>
      </c>
      <c r="AX40" s="37">
        <f t="shared" si="10"/>
        <v>0</v>
      </c>
      <c r="AY40" s="37">
        <f t="shared" si="11"/>
        <v>0</v>
      </c>
      <c r="AZ40" s="37">
        <f t="shared" si="4"/>
        <v>13</v>
      </c>
      <c r="BA40" s="37">
        <f t="shared" si="5"/>
        <v>25</v>
      </c>
      <c r="BB40" s="37">
        <f t="shared" si="6"/>
        <v>0</v>
      </c>
      <c r="BC40" s="37">
        <f t="shared" si="7"/>
        <v>0</v>
      </c>
      <c r="BD40" s="37">
        <f t="shared" si="8"/>
        <v>0</v>
      </c>
      <c r="BE40" s="38">
        <f t="shared" si="12"/>
        <v>0</v>
      </c>
      <c r="BF40" s="37">
        <f t="shared" si="13"/>
        <v>38</v>
      </c>
    </row>
    <row r="41" spans="1:58" ht="30" x14ac:dyDescent="0.25">
      <c r="A41" s="353">
        <f>+Abr!A41</f>
        <v>38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216</v>
      </c>
      <c r="H41" s="384">
        <v>23</v>
      </c>
      <c r="I41" s="384">
        <v>0</v>
      </c>
      <c r="J41" s="384">
        <v>11</v>
      </c>
      <c r="K41" s="384">
        <v>14</v>
      </c>
      <c r="L41" s="384">
        <v>10</v>
      </c>
      <c r="M41" s="384">
        <v>0</v>
      </c>
      <c r="N41" s="384">
        <v>0</v>
      </c>
      <c r="O41" s="384">
        <v>0</v>
      </c>
      <c r="P41" s="384">
        <v>143</v>
      </c>
      <c r="Q41" s="384">
        <v>0</v>
      </c>
      <c r="R41" s="384">
        <v>0</v>
      </c>
      <c r="S41" s="384">
        <v>22</v>
      </c>
      <c r="T41" s="384">
        <v>0</v>
      </c>
      <c r="U41" s="384">
        <v>0</v>
      </c>
      <c r="V41" s="384">
        <v>8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34</v>
      </c>
      <c r="AN41" s="384">
        <v>0</v>
      </c>
      <c r="AO41" s="384">
        <v>0</v>
      </c>
      <c r="AP41" s="384">
        <v>1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5"/>
        <v>0</v>
      </c>
      <c r="AW41" s="37">
        <f t="shared" si="1"/>
        <v>0</v>
      </c>
      <c r="AX41" s="37">
        <f t="shared" si="10"/>
        <v>417</v>
      </c>
      <c r="AY41" s="37">
        <f t="shared" si="11"/>
        <v>22</v>
      </c>
      <c r="AZ41" s="37">
        <f t="shared" si="4"/>
        <v>8</v>
      </c>
      <c r="BA41" s="37">
        <f t="shared" si="5"/>
        <v>0</v>
      </c>
      <c r="BB41" s="37">
        <f t="shared" si="6"/>
        <v>0</v>
      </c>
      <c r="BC41" s="37">
        <f t="shared" si="7"/>
        <v>0</v>
      </c>
      <c r="BD41" s="37">
        <f t="shared" si="8"/>
        <v>35</v>
      </c>
      <c r="BE41" s="38">
        <f t="shared" si="12"/>
        <v>0</v>
      </c>
      <c r="BF41" s="37">
        <f t="shared" si="13"/>
        <v>482</v>
      </c>
    </row>
    <row r="42" spans="1:58" ht="30" x14ac:dyDescent="0.25">
      <c r="A42" s="353">
        <f>+Abr!A42</f>
        <v>39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5"/>
        <v>0</v>
      </c>
      <c r="AW42" s="37">
        <f t="shared" si="1"/>
        <v>0</v>
      </c>
      <c r="AX42" s="37">
        <f t="shared" si="10"/>
        <v>0</v>
      </c>
      <c r="AY42" s="37">
        <f t="shared" si="11"/>
        <v>0</v>
      </c>
      <c r="AZ42" s="37">
        <f t="shared" si="4"/>
        <v>0</v>
      </c>
      <c r="BA42" s="37">
        <f t="shared" si="5"/>
        <v>0</v>
      </c>
      <c r="BB42" s="37">
        <f t="shared" si="6"/>
        <v>0</v>
      </c>
      <c r="BC42" s="37">
        <f t="shared" si="7"/>
        <v>0</v>
      </c>
      <c r="BD42" s="37">
        <f t="shared" si="8"/>
        <v>0</v>
      </c>
      <c r="BE42" s="38">
        <f t="shared" si="12"/>
        <v>0</v>
      </c>
      <c r="BF42" s="37">
        <f t="shared" si="13"/>
        <v>0</v>
      </c>
    </row>
    <row r="43" spans="1:58" ht="30" x14ac:dyDescent="0.25">
      <c r="A43" s="353">
        <f>+Abr!A43</f>
        <v>40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2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5"/>
        <v>0</v>
      </c>
      <c r="AW43" s="37">
        <f t="shared" si="1"/>
        <v>0</v>
      </c>
      <c r="AX43" s="37">
        <f t="shared" si="10"/>
        <v>2</v>
      </c>
      <c r="AY43" s="37">
        <f t="shared" si="11"/>
        <v>0</v>
      </c>
      <c r="AZ43" s="37">
        <f t="shared" si="4"/>
        <v>0</v>
      </c>
      <c r="BA43" s="37">
        <f t="shared" si="5"/>
        <v>0</v>
      </c>
      <c r="BB43" s="37">
        <f t="shared" si="6"/>
        <v>0</v>
      </c>
      <c r="BC43" s="37">
        <f t="shared" si="7"/>
        <v>0</v>
      </c>
      <c r="BD43" s="37">
        <f t="shared" si="8"/>
        <v>0</v>
      </c>
      <c r="BE43" s="38">
        <f t="shared" si="12"/>
        <v>0</v>
      </c>
      <c r="BF43" s="37">
        <f t="shared" si="13"/>
        <v>2</v>
      </c>
    </row>
    <row r="44" spans="1:58" ht="30" x14ac:dyDescent="0.25">
      <c r="A44" s="353">
        <f>+Abr!A44</f>
        <v>41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10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5"/>
        <v>0</v>
      </c>
      <c r="AW44" s="37">
        <f t="shared" si="1"/>
        <v>0</v>
      </c>
      <c r="AX44" s="37">
        <f t="shared" si="10"/>
        <v>0</v>
      </c>
      <c r="AY44" s="37">
        <f t="shared" si="11"/>
        <v>0</v>
      </c>
      <c r="AZ44" s="37">
        <f t="shared" si="4"/>
        <v>0</v>
      </c>
      <c r="BA44" s="37">
        <f t="shared" si="5"/>
        <v>0</v>
      </c>
      <c r="BB44" s="37">
        <f t="shared" si="6"/>
        <v>0</v>
      </c>
      <c r="BC44" s="37">
        <f t="shared" si="7"/>
        <v>0</v>
      </c>
      <c r="BD44" s="37">
        <f t="shared" si="8"/>
        <v>10</v>
      </c>
      <c r="BE44" s="38">
        <f t="shared" si="12"/>
        <v>0</v>
      </c>
      <c r="BF44" s="37">
        <f t="shared" si="13"/>
        <v>10</v>
      </c>
    </row>
    <row r="45" spans="1:58" ht="30" x14ac:dyDescent="0.25">
      <c r="A45" s="353">
        <f>+Abr!A45</f>
        <v>42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5"/>
        <v>0</v>
      </c>
      <c r="AW45" s="37">
        <f t="shared" si="1"/>
        <v>0</v>
      </c>
      <c r="AX45" s="37">
        <f t="shared" si="10"/>
        <v>0</v>
      </c>
      <c r="AY45" s="37">
        <f t="shared" si="11"/>
        <v>0</v>
      </c>
      <c r="AZ45" s="37">
        <f t="shared" si="4"/>
        <v>0</v>
      </c>
      <c r="BA45" s="37">
        <f t="shared" si="5"/>
        <v>0</v>
      </c>
      <c r="BB45" s="37">
        <f t="shared" si="6"/>
        <v>0</v>
      </c>
      <c r="BC45" s="37">
        <f t="shared" si="7"/>
        <v>0</v>
      </c>
      <c r="BD45" s="37">
        <f t="shared" si="8"/>
        <v>0</v>
      </c>
      <c r="BE45" s="38">
        <f t="shared" si="12"/>
        <v>0</v>
      </c>
      <c r="BF45" s="37">
        <f t="shared" si="13"/>
        <v>0</v>
      </c>
    </row>
    <row r="46" spans="1:58" ht="30" x14ac:dyDescent="0.25">
      <c r="A46" s="353">
        <f>+Abr!A46</f>
        <v>43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4</v>
      </c>
      <c r="R46" s="384">
        <v>5</v>
      </c>
      <c r="S46" s="384">
        <v>6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48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7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5"/>
        <v>0</v>
      </c>
      <c r="AW46" s="37">
        <f t="shared" si="1"/>
        <v>0</v>
      </c>
      <c r="AX46" s="37">
        <f t="shared" si="10"/>
        <v>0</v>
      </c>
      <c r="AY46" s="37">
        <f t="shared" si="11"/>
        <v>15</v>
      </c>
      <c r="AZ46" s="37">
        <f t="shared" si="4"/>
        <v>0</v>
      </c>
      <c r="BA46" s="37">
        <f t="shared" si="5"/>
        <v>48</v>
      </c>
      <c r="BB46" s="37">
        <f t="shared" si="6"/>
        <v>0</v>
      </c>
      <c r="BC46" s="37">
        <f t="shared" si="7"/>
        <v>0</v>
      </c>
      <c r="BD46" s="37">
        <f t="shared" si="8"/>
        <v>7</v>
      </c>
      <c r="BE46" s="38">
        <f t="shared" si="12"/>
        <v>0</v>
      </c>
      <c r="BF46" s="37">
        <f t="shared" si="13"/>
        <v>70</v>
      </c>
    </row>
    <row r="47" spans="1:58" ht="30" x14ac:dyDescent="0.25">
      <c r="A47" s="353">
        <f>+Abr!A47</f>
        <v>44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705</v>
      </c>
      <c r="H47" s="384">
        <v>24</v>
      </c>
      <c r="I47" s="384">
        <v>0</v>
      </c>
      <c r="J47" s="384">
        <v>22</v>
      </c>
      <c r="K47" s="384">
        <v>0</v>
      </c>
      <c r="L47" s="384">
        <v>23</v>
      </c>
      <c r="M47" s="384">
        <v>0</v>
      </c>
      <c r="N47" s="384">
        <v>11</v>
      </c>
      <c r="O47" s="384">
        <v>0</v>
      </c>
      <c r="P47" s="384">
        <v>12</v>
      </c>
      <c r="Q47" s="384">
        <v>0</v>
      </c>
      <c r="R47" s="384">
        <v>30</v>
      </c>
      <c r="S47" s="384">
        <v>29</v>
      </c>
      <c r="T47" s="384">
        <v>21</v>
      </c>
      <c r="U47" s="384">
        <v>0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0</v>
      </c>
      <c r="AN47" s="384">
        <v>8</v>
      </c>
      <c r="AO47" s="384">
        <v>0</v>
      </c>
      <c r="AP47" s="384">
        <v>1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5"/>
        <v>0</v>
      </c>
      <c r="AW47" s="37">
        <f t="shared" si="1"/>
        <v>0</v>
      </c>
      <c r="AX47" s="37">
        <f t="shared" si="10"/>
        <v>797</v>
      </c>
      <c r="AY47" s="37">
        <f t="shared" si="11"/>
        <v>59</v>
      </c>
      <c r="AZ47" s="37">
        <f t="shared" si="4"/>
        <v>21</v>
      </c>
      <c r="BA47" s="37">
        <f t="shared" si="5"/>
        <v>0</v>
      </c>
      <c r="BB47" s="37">
        <f t="shared" si="6"/>
        <v>0</v>
      </c>
      <c r="BC47" s="37">
        <f t="shared" si="7"/>
        <v>0</v>
      </c>
      <c r="BD47" s="37">
        <f t="shared" si="8"/>
        <v>9</v>
      </c>
      <c r="BE47" s="38">
        <f t="shared" si="12"/>
        <v>0</v>
      </c>
      <c r="BF47" s="37">
        <f t="shared" si="13"/>
        <v>886</v>
      </c>
    </row>
    <row r="48" spans="1:58" ht="30" x14ac:dyDescent="0.25">
      <c r="A48" s="353">
        <f>+Abr!A48</f>
        <v>45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5"/>
        <v>0</v>
      </c>
      <c r="AW48" s="37">
        <f t="shared" si="1"/>
        <v>0</v>
      </c>
      <c r="AX48" s="37">
        <f t="shared" si="10"/>
        <v>0</v>
      </c>
      <c r="AY48" s="37">
        <f t="shared" si="11"/>
        <v>0</v>
      </c>
      <c r="AZ48" s="37">
        <f t="shared" si="4"/>
        <v>0</v>
      </c>
      <c r="BA48" s="37">
        <f t="shared" si="5"/>
        <v>0</v>
      </c>
      <c r="BB48" s="37">
        <f t="shared" si="6"/>
        <v>0</v>
      </c>
      <c r="BC48" s="37">
        <f t="shared" si="7"/>
        <v>0</v>
      </c>
      <c r="BD48" s="37">
        <f t="shared" si="8"/>
        <v>0</v>
      </c>
      <c r="BE48" s="38">
        <f t="shared" si="12"/>
        <v>0</v>
      </c>
      <c r="BF48" s="37">
        <f t="shared" si="13"/>
        <v>0</v>
      </c>
    </row>
    <row r="49" spans="1:58" x14ac:dyDescent="0.25">
      <c r="A49" s="353">
        <f>+Abr!A49</f>
        <v>46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14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5"/>
        <v>0</v>
      </c>
      <c r="AW49" s="37">
        <f t="shared" si="1"/>
        <v>0</v>
      </c>
      <c r="AX49" s="37">
        <f t="shared" si="10"/>
        <v>0</v>
      </c>
      <c r="AY49" s="37">
        <f t="shared" si="11"/>
        <v>0</v>
      </c>
      <c r="AZ49" s="37">
        <f t="shared" si="4"/>
        <v>0</v>
      </c>
      <c r="BA49" s="37">
        <f t="shared" si="5"/>
        <v>0</v>
      </c>
      <c r="BB49" s="37">
        <f t="shared" si="6"/>
        <v>0</v>
      </c>
      <c r="BC49" s="37">
        <f t="shared" si="7"/>
        <v>14</v>
      </c>
      <c r="BD49" s="37">
        <f t="shared" si="8"/>
        <v>0</v>
      </c>
      <c r="BE49" s="38">
        <f t="shared" si="12"/>
        <v>0</v>
      </c>
      <c r="BF49" s="37">
        <f t="shared" si="13"/>
        <v>14</v>
      </c>
    </row>
    <row r="50" spans="1:58" x14ac:dyDescent="0.25">
      <c r="A50" s="353">
        <f>+Abr!A50</f>
        <v>47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1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5"/>
        <v>0</v>
      </c>
      <c r="AW50" s="37">
        <f t="shared" si="1"/>
        <v>0</v>
      </c>
      <c r="AX50" s="37">
        <f t="shared" si="10"/>
        <v>0</v>
      </c>
      <c r="AY50" s="37">
        <f t="shared" si="11"/>
        <v>0</v>
      </c>
      <c r="AZ50" s="37">
        <f t="shared" si="4"/>
        <v>0</v>
      </c>
      <c r="BA50" s="37">
        <f t="shared" si="5"/>
        <v>1</v>
      </c>
      <c r="BB50" s="37">
        <f t="shared" si="6"/>
        <v>0</v>
      </c>
      <c r="BC50" s="37">
        <f t="shared" si="7"/>
        <v>0</v>
      </c>
      <c r="BD50" s="37">
        <f t="shared" si="8"/>
        <v>0</v>
      </c>
      <c r="BE50" s="38">
        <f t="shared" si="12"/>
        <v>0</v>
      </c>
      <c r="BF50" s="37">
        <f t="shared" si="13"/>
        <v>1</v>
      </c>
    </row>
    <row r="51" spans="1:58" ht="30" x14ac:dyDescent="0.25">
      <c r="A51" s="353">
        <f>+Abr!A51</f>
        <v>48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6</v>
      </c>
      <c r="U51" s="384">
        <v>0</v>
      </c>
      <c r="V51" s="384">
        <v>0</v>
      </c>
      <c r="W51" s="384">
        <v>0</v>
      </c>
      <c r="X51" s="384">
        <v>6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5"/>
        <v>0</v>
      </c>
      <c r="AW51" s="37">
        <f t="shared" si="1"/>
        <v>0</v>
      </c>
      <c r="AX51" s="37">
        <f t="shared" si="10"/>
        <v>0</v>
      </c>
      <c r="AY51" s="37">
        <f t="shared" si="11"/>
        <v>0</v>
      </c>
      <c r="AZ51" s="37">
        <f t="shared" si="4"/>
        <v>6</v>
      </c>
      <c r="BA51" s="37">
        <f t="shared" si="5"/>
        <v>6</v>
      </c>
      <c r="BB51" s="37">
        <f t="shared" si="6"/>
        <v>0</v>
      </c>
      <c r="BC51" s="37">
        <f t="shared" si="7"/>
        <v>0</v>
      </c>
      <c r="BD51" s="37">
        <f t="shared" si="8"/>
        <v>0</v>
      </c>
      <c r="BE51" s="38">
        <f t="shared" si="12"/>
        <v>0</v>
      </c>
      <c r="BF51" s="37">
        <f t="shared" si="13"/>
        <v>12</v>
      </c>
    </row>
    <row r="52" spans="1:58" x14ac:dyDescent="0.25">
      <c r="A52" s="353">
        <f>+Abr!A52</f>
        <v>49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18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0</v>
      </c>
      <c r="Q52" s="375">
        <v>1</v>
      </c>
      <c r="R52" s="375">
        <v>0</v>
      </c>
      <c r="S52" s="375">
        <v>0</v>
      </c>
      <c r="T52" s="375">
        <v>1</v>
      </c>
      <c r="U52" s="375">
        <v>0</v>
      </c>
      <c r="V52" s="375">
        <v>0</v>
      </c>
      <c r="W52" s="375">
        <v>0</v>
      </c>
      <c r="X52" s="375">
        <v>1</v>
      </c>
      <c r="Y52" s="375">
        <v>8</v>
      </c>
      <c r="Z52" s="375">
        <v>0</v>
      </c>
      <c r="AA52" s="375">
        <v>0</v>
      </c>
      <c r="AB52" s="375">
        <v>0</v>
      </c>
      <c r="AC52" s="375">
        <v>0</v>
      </c>
      <c r="AD52" s="375">
        <v>5</v>
      </c>
      <c r="AE52" s="375">
        <v>0</v>
      </c>
      <c r="AF52" s="375">
        <v>0</v>
      </c>
      <c r="AG52" s="375">
        <v>1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1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58">
        <f t="shared" ref="AV52:AV59" si="16">SUM(D52)</f>
        <v>0</v>
      </c>
      <c r="AW52" s="358">
        <f t="shared" ref="AW52:AW60" si="17">+E52</f>
        <v>0</v>
      </c>
      <c r="AX52" s="358">
        <f t="shared" si="10"/>
        <v>18</v>
      </c>
      <c r="AY52" s="358">
        <f t="shared" si="11"/>
        <v>1</v>
      </c>
      <c r="AZ52" s="358">
        <f t="shared" si="4"/>
        <v>1</v>
      </c>
      <c r="BA52" s="358">
        <f t="shared" si="5"/>
        <v>9</v>
      </c>
      <c r="BB52" s="358">
        <f t="shared" si="6"/>
        <v>6</v>
      </c>
      <c r="BC52" s="358">
        <f t="shared" si="7"/>
        <v>0</v>
      </c>
      <c r="BD52" s="358">
        <f t="shared" si="8"/>
        <v>1</v>
      </c>
      <c r="BE52" s="359">
        <f t="shared" ref="BE52:BE60" si="18">+SUM(AQ52:AT52)</f>
        <v>0</v>
      </c>
      <c r="BF52" s="358">
        <f t="shared" si="13"/>
        <v>36</v>
      </c>
    </row>
    <row r="53" spans="1:58" x14ac:dyDescent="0.25">
      <c r="A53" s="353">
        <f>+Abr!A53</f>
        <v>50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11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1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1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1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58">
        <f t="shared" si="16"/>
        <v>0</v>
      </c>
      <c r="AW53" s="358">
        <f t="shared" si="17"/>
        <v>0</v>
      </c>
      <c r="AX53" s="358">
        <f t="shared" si="10"/>
        <v>11</v>
      </c>
      <c r="AY53" s="358">
        <f t="shared" si="11"/>
        <v>0</v>
      </c>
      <c r="AZ53" s="358">
        <f t="shared" si="4"/>
        <v>1</v>
      </c>
      <c r="BA53" s="358">
        <f t="shared" si="5"/>
        <v>0</v>
      </c>
      <c r="BB53" s="358">
        <f t="shared" si="6"/>
        <v>1</v>
      </c>
      <c r="BC53" s="358">
        <f t="shared" si="7"/>
        <v>0</v>
      </c>
      <c r="BD53" s="358">
        <f t="shared" si="8"/>
        <v>1</v>
      </c>
      <c r="BE53" s="359">
        <f t="shared" si="18"/>
        <v>0</v>
      </c>
      <c r="BF53" s="358">
        <f t="shared" si="13"/>
        <v>14</v>
      </c>
    </row>
    <row r="54" spans="1:58" x14ac:dyDescent="0.25">
      <c r="A54" s="353">
        <f>+Abr!A54</f>
        <v>51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3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58">
        <f t="shared" si="16"/>
        <v>0</v>
      </c>
      <c r="AW54" s="358">
        <f t="shared" si="17"/>
        <v>0</v>
      </c>
      <c r="AX54" s="358">
        <f t="shared" si="10"/>
        <v>3</v>
      </c>
      <c r="AY54" s="358">
        <f t="shared" si="11"/>
        <v>0</v>
      </c>
      <c r="AZ54" s="358">
        <f t="shared" si="4"/>
        <v>0</v>
      </c>
      <c r="BA54" s="358">
        <f t="shared" si="5"/>
        <v>0</v>
      </c>
      <c r="BB54" s="358">
        <f t="shared" si="6"/>
        <v>0</v>
      </c>
      <c r="BC54" s="358">
        <f t="shared" si="7"/>
        <v>0</v>
      </c>
      <c r="BD54" s="358">
        <f t="shared" si="8"/>
        <v>0</v>
      </c>
      <c r="BE54" s="359">
        <f t="shared" si="18"/>
        <v>0</v>
      </c>
      <c r="BF54" s="358">
        <f t="shared" si="13"/>
        <v>3</v>
      </c>
    </row>
    <row r="55" spans="1:58" x14ac:dyDescent="0.25">
      <c r="A55" s="353">
        <f>+Abr!A55</f>
        <v>52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8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0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58">
        <f t="shared" si="16"/>
        <v>0</v>
      </c>
      <c r="AW55" s="358">
        <f t="shared" si="17"/>
        <v>0</v>
      </c>
      <c r="AX55" s="358">
        <f t="shared" si="10"/>
        <v>8</v>
      </c>
      <c r="AY55" s="358">
        <f t="shared" si="11"/>
        <v>0</v>
      </c>
      <c r="AZ55" s="358">
        <f t="shared" si="4"/>
        <v>0</v>
      </c>
      <c r="BA55" s="358">
        <f t="shared" si="5"/>
        <v>0</v>
      </c>
      <c r="BB55" s="358">
        <f t="shared" si="6"/>
        <v>0</v>
      </c>
      <c r="BC55" s="358">
        <f t="shared" si="7"/>
        <v>0</v>
      </c>
      <c r="BD55" s="358">
        <f t="shared" si="8"/>
        <v>0</v>
      </c>
      <c r="BE55" s="359">
        <f t="shared" si="18"/>
        <v>0</v>
      </c>
      <c r="BF55" s="358">
        <f t="shared" si="13"/>
        <v>8</v>
      </c>
    </row>
    <row r="56" spans="1:58" x14ac:dyDescent="0.25">
      <c r="A56" s="353">
        <f>+Abr!A56</f>
        <v>53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58">
        <f t="shared" si="16"/>
        <v>0</v>
      </c>
      <c r="AW56" s="358">
        <f t="shared" si="17"/>
        <v>0</v>
      </c>
      <c r="AX56" s="358">
        <f t="shared" si="10"/>
        <v>0</v>
      </c>
      <c r="AY56" s="358">
        <f t="shared" si="11"/>
        <v>0</v>
      </c>
      <c r="AZ56" s="358">
        <f t="shared" si="4"/>
        <v>0</v>
      </c>
      <c r="BA56" s="358">
        <f t="shared" si="5"/>
        <v>0</v>
      </c>
      <c r="BB56" s="358">
        <f t="shared" si="6"/>
        <v>0</v>
      </c>
      <c r="BC56" s="358">
        <f t="shared" si="7"/>
        <v>0</v>
      </c>
      <c r="BD56" s="358">
        <f t="shared" si="8"/>
        <v>0</v>
      </c>
      <c r="BE56" s="359">
        <f t="shared" si="18"/>
        <v>0</v>
      </c>
      <c r="BF56" s="358">
        <f t="shared" si="13"/>
        <v>0</v>
      </c>
    </row>
    <row r="57" spans="1:58" x14ac:dyDescent="0.25">
      <c r="A57" s="353">
        <f>+Abr!A57</f>
        <v>54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58">
        <f t="shared" si="16"/>
        <v>0</v>
      </c>
      <c r="AW57" s="358">
        <f t="shared" si="17"/>
        <v>0</v>
      </c>
      <c r="AX57" s="358">
        <f t="shared" si="10"/>
        <v>0</v>
      </c>
      <c r="AY57" s="358">
        <f t="shared" si="11"/>
        <v>0</v>
      </c>
      <c r="AZ57" s="358">
        <f t="shared" si="4"/>
        <v>0</v>
      </c>
      <c r="BA57" s="358">
        <f t="shared" si="5"/>
        <v>0</v>
      </c>
      <c r="BB57" s="358">
        <f t="shared" si="6"/>
        <v>0</v>
      </c>
      <c r="BC57" s="358">
        <f t="shared" si="7"/>
        <v>0</v>
      </c>
      <c r="BD57" s="358">
        <f t="shared" si="8"/>
        <v>0</v>
      </c>
      <c r="BE57" s="359">
        <f t="shared" si="18"/>
        <v>0</v>
      </c>
      <c r="BF57" s="358">
        <f t="shared" si="13"/>
        <v>0</v>
      </c>
    </row>
    <row r="58" spans="1:58" x14ac:dyDescent="0.25">
      <c r="A58" s="353">
        <f>+Abr!A58</f>
        <v>55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58">
        <f t="shared" si="16"/>
        <v>0</v>
      </c>
      <c r="AW58" s="358">
        <f t="shared" si="17"/>
        <v>0</v>
      </c>
      <c r="AX58" s="358">
        <f t="shared" si="10"/>
        <v>0</v>
      </c>
      <c r="AY58" s="358">
        <f t="shared" si="11"/>
        <v>0</v>
      </c>
      <c r="AZ58" s="358">
        <f t="shared" si="4"/>
        <v>0</v>
      </c>
      <c r="BA58" s="358">
        <f t="shared" si="5"/>
        <v>0</v>
      </c>
      <c r="BB58" s="358">
        <f t="shared" si="6"/>
        <v>0</v>
      </c>
      <c r="BC58" s="358">
        <f t="shared" si="7"/>
        <v>0</v>
      </c>
      <c r="BD58" s="358">
        <f t="shared" si="8"/>
        <v>0</v>
      </c>
      <c r="BE58" s="359">
        <f t="shared" si="18"/>
        <v>0</v>
      </c>
      <c r="BF58" s="358">
        <f t="shared" si="13"/>
        <v>0</v>
      </c>
    </row>
    <row r="59" spans="1:58" x14ac:dyDescent="0.25">
      <c r="A59" s="353">
        <f>+Abr!A59</f>
        <v>56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10</v>
      </c>
      <c r="H59" s="375">
        <v>0</v>
      </c>
      <c r="I59" s="375">
        <v>1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1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1</v>
      </c>
      <c r="Y59" s="375">
        <v>5</v>
      </c>
      <c r="Z59" s="375">
        <v>0</v>
      </c>
      <c r="AA59" s="375">
        <v>0</v>
      </c>
      <c r="AB59" s="375">
        <v>0</v>
      </c>
      <c r="AC59" s="375">
        <v>0</v>
      </c>
      <c r="AD59" s="375">
        <v>1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1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58">
        <f t="shared" si="16"/>
        <v>0</v>
      </c>
      <c r="AW59" s="358">
        <f t="shared" si="17"/>
        <v>0</v>
      </c>
      <c r="AX59" s="358">
        <f t="shared" si="10"/>
        <v>11</v>
      </c>
      <c r="AY59" s="358">
        <f t="shared" si="11"/>
        <v>1</v>
      </c>
      <c r="AZ59" s="358">
        <f t="shared" si="4"/>
        <v>0</v>
      </c>
      <c r="BA59" s="358">
        <f t="shared" si="5"/>
        <v>6</v>
      </c>
      <c r="BB59" s="358">
        <f t="shared" si="6"/>
        <v>1</v>
      </c>
      <c r="BC59" s="358">
        <f t="shared" si="7"/>
        <v>0</v>
      </c>
      <c r="BD59" s="358">
        <f t="shared" si="8"/>
        <v>1</v>
      </c>
      <c r="BE59" s="359">
        <f t="shared" si="18"/>
        <v>0</v>
      </c>
      <c r="BF59" s="358">
        <f t="shared" si="13"/>
        <v>20</v>
      </c>
    </row>
    <row r="60" spans="1:58" x14ac:dyDescent="0.25">
      <c r="A60" s="353">
        <f>+Abr!A60</f>
        <v>57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58">
        <f t="shared" ref="AV60" si="19">SUM(D60)</f>
        <v>0</v>
      </c>
      <c r="AW60" s="358">
        <f t="shared" si="17"/>
        <v>0</v>
      </c>
      <c r="AX60" s="358">
        <f t="shared" si="10"/>
        <v>0</v>
      </c>
      <c r="AY60" s="358">
        <f t="shared" si="11"/>
        <v>0</v>
      </c>
      <c r="AZ60" s="358">
        <f t="shared" si="4"/>
        <v>0</v>
      </c>
      <c r="BA60" s="358">
        <f t="shared" si="5"/>
        <v>0</v>
      </c>
      <c r="BB60" s="358">
        <f t="shared" si="6"/>
        <v>0</v>
      </c>
      <c r="BC60" s="358">
        <f t="shared" si="7"/>
        <v>0</v>
      </c>
      <c r="BD60" s="358">
        <f t="shared" si="8"/>
        <v>0</v>
      </c>
      <c r="BE60" s="359">
        <f t="shared" si="18"/>
        <v>0</v>
      </c>
      <c r="BF60" s="358">
        <f t="shared" si="13"/>
        <v>0</v>
      </c>
    </row>
  </sheetData>
  <sheetProtection selectLockedCells="1"/>
  <conditionalFormatting sqref="A3:AT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R60"/>
  <sheetViews>
    <sheetView showGridLines="0" zoomScale="85" zoomScaleNormal="85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G20" sqref="BG2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623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657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2</v>
      </c>
      <c r="H4" s="387">
        <v>0</v>
      </c>
      <c r="I4" s="387">
        <v>0</v>
      </c>
      <c r="J4" s="387">
        <v>1</v>
      </c>
      <c r="K4" s="387">
        <v>0</v>
      </c>
      <c r="L4" s="387">
        <v>0</v>
      </c>
      <c r="M4" s="387">
        <v>0</v>
      </c>
      <c r="N4" s="387">
        <v>0</v>
      </c>
      <c r="O4" s="387">
        <v>0</v>
      </c>
      <c r="P4" s="387">
        <v>0</v>
      </c>
      <c r="Q4" s="387">
        <v>0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1</v>
      </c>
      <c r="AF4" s="387">
        <v>0</v>
      </c>
      <c r="AG4" s="387">
        <v>1</v>
      </c>
      <c r="AH4" s="387">
        <v>0</v>
      </c>
      <c r="AI4" s="387">
        <v>0</v>
      </c>
      <c r="AJ4" s="387">
        <v>0</v>
      </c>
      <c r="AK4" s="387">
        <v>0</v>
      </c>
      <c r="AL4" s="387">
        <v>0</v>
      </c>
      <c r="AM4" s="387">
        <v>1</v>
      </c>
      <c r="AN4" s="387">
        <v>0</v>
      </c>
      <c r="AO4" s="387">
        <v>0</v>
      </c>
      <c r="AP4" s="387">
        <v>0</v>
      </c>
      <c r="AQ4" s="387">
        <v>1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3</v>
      </c>
      <c r="AX4" s="37">
        <f>+SUM(Q4:S4)</f>
        <v>0</v>
      </c>
      <c r="AY4" s="37">
        <f>+SUM(T4:W4)</f>
        <v>0</v>
      </c>
      <c r="AZ4" s="37">
        <f>+SUM(X4:AC4)</f>
        <v>0</v>
      </c>
      <c r="BA4" s="37">
        <f>+SUM(AD4:AI4)</f>
        <v>2</v>
      </c>
      <c r="BB4" s="37">
        <f>+SUM(AJ4:AL4)</f>
        <v>0</v>
      </c>
      <c r="BC4" s="38">
        <f>+SUM(AM4:AP4)</f>
        <v>1</v>
      </c>
      <c r="BD4" s="37">
        <f>+SUM(AQ4:AT4)</f>
        <v>1</v>
      </c>
      <c r="BE4" s="54">
        <f>SUM(AV4:BD4)</f>
        <v>7</v>
      </c>
    </row>
    <row r="5" spans="1:70" x14ac:dyDescent="0.25">
      <c r="A5" s="353"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1</v>
      </c>
      <c r="H5" s="387">
        <v>0</v>
      </c>
      <c r="I5" s="387">
        <v>0</v>
      </c>
      <c r="J5" s="387">
        <v>0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1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0</v>
      </c>
      <c r="AF5" s="387">
        <v>0</v>
      </c>
      <c r="AG5" s="387">
        <v>0</v>
      </c>
      <c r="AH5" s="387">
        <v>0</v>
      </c>
      <c r="AI5" s="387">
        <v>0</v>
      </c>
      <c r="AJ5" s="387">
        <v>0</v>
      </c>
      <c r="AK5" s="387">
        <v>0</v>
      </c>
      <c r="AL5" s="387">
        <v>0</v>
      </c>
      <c r="AM5" s="387">
        <v>0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31" si="0">SUM(D5)</f>
        <v>0</v>
      </c>
      <c r="AW5" s="37">
        <f t="shared" ref="AW5:AW31" si="1">+SUM(G5:P5)</f>
        <v>1</v>
      </c>
      <c r="AX5" s="37">
        <f t="shared" ref="AX5:AX31" si="2">+SUM(Q5:S5)</f>
        <v>1</v>
      </c>
      <c r="AY5" s="37">
        <f t="shared" ref="AY5:AY31" si="3">+SUM(T5:W5)</f>
        <v>0</v>
      </c>
      <c r="AZ5" s="37">
        <f t="shared" ref="AZ5:AZ31" si="4">+SUM(X5:AC5)</f>
        <v>0</v>
      </c>
      <c r="BA5" s="37">
        <f t="shared" ref="BA5:BA31" si="5">+SUM(AD5:AH5)</f>
        <v>0</v>
      </c>
      <c r="BB5" s="37">
        <f t="shared" ref="BB5:BB31" si="6">+SUM(AJ5:AL5)</f>
        <v>0</v>
      </c>
      <c r="BC5" s="38">
        <f t="shared" ref="BC5:BC31" si="7">+SUM(AM5:AP5)</f>
        <v>0</v>
      </c>
      <c r="BD5" s="37">
        <f t="shared" ref="BD5:BD31" si="8">+SUM(AQ5:AT5)</f>
        <v>0</v>
      </c>
      <c r="BE5" s="54">
        <f t="shared" ref="BE5:BE60" si="9">SUM(AV5:BD5)</f>
        <v>2</v>
      </c>
    </row>
    <row r="6" spans="1:70" ht="30" x14ac:dyDescent="0.25">
      <c r="A6" s="353"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378</v>
      </c>
      <c r="H6" s="387">
        <v>161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0</v>
      </c>
      <c r="R6" s="387">
        <v>0</v>
      </c>
      <c r="S6" s="387">
        <v>0</v>
      </c>
      <c r="T6" s="387">
        <v>271</v>
      </c>
      <c r="U6" s="387">
        <v>0</v>
      </c>
      <c r="V6" s="387">
        <v>0</v>
      </c>
      <c r="W6" s="387">
        <v>0</v>
      </c>
      <c r="X6" s="387">
        <v>309</v>
      </c>
      <c r="Y6" s="387">
        <v>369</v>
      </c>
      <c r="Z6" s="387">
        <v>0</v>
      </c>
      <c r="AA6" s="387">
        <v>0</v>
      </c>
      <c r="AB6" s="387">
        <v>0</v>
      </c>
      <c r="AC6" s="387">
        <v>0</v>
      </c>
      <c r="AD6" s="387">
        <v>0</v>
      </c>
      <c r="AE6" s="387">
        <v>0</v>
      </c>
      <c r="AF6" s="387">
        <v>327</v>
      </c>
      <c r="AG6" s="387">
        <v>0</v>
      </c>
      <c r="AH6" s="387">
        <v>0</v>
      </c>
      <c r="AI6" s="387">
        <v>0</v>
      </c>
      <c r="AJ6" s="387">
        <v>0</v>
      </c>
      <c r="AK6" s="387">
        <v>0</v>
      </c>
      <c r="AL6" s="387">
        <v>0</v>
      </c>
      <c r="AM6" s="387">
        <v>0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0"/>
        <v>0</v>
      </c>
      <c r="AW6" s="37">
        <f t="shared" si="1"/>
        <v>539</v>
      </c>
      <c r="AX6" s="37">
        <f t="shared" si="2"/>
        <v>0</v>
      </c>
      <c r="AY6" s="37">
        <f t="shared" si="3"/>
        <v>271</v>
      </c>
      <c r="AZ6" s="37">
        <f t="shared" si="4"/>
        <v>678</v>
      </c>
      <c r="BA6" s="37">
        <f t="shared" si="5"/>
        <v>327</v>
      </c>
      <c r="BB6" s="37">
        <f t="shared" si="6"/>
        <v>0</v>
      </c>
      <c r="BC6" s="38">
        <f t="shared" si="7"/>
        <v>0</v>
      </c>
      <c r="BD6" s="37">
        <f t="shared" si="8"/>
        <v>0</v>
      </c>
      <c r="BE6" s="54">
        <f t="shared" si="9"/>
        <v>1815</v>
      </c>
    </row>
    <row r="7" spans="1:70" ht="30" x14ac:dyDescent="0.25">
      <c r="A7" s="353"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7436</v>
      </c>
      <c r="H7" s="387">
        <v>0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76</v>
      </c>
      <c r="S7" s="387">
        <v>0</v>
      </c>
      <c r="T7" s="387">
        <v>546</v>
      </c>
      <c r="U7" s="387">
        <v>0</v>
      </c>
      <c r="V7" s="387">
        <v>0</v>
      </c>
      <c r="W7" s="387">
        <v>0</v>
      </c>
      <c r="X7" s="387">
        <v>0</v>
      </c>
      <c r="Y7" s="387">
        <v>4061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1647</v>
      </c>
      <c r="AN7" s="387">
        <v>0</v>
      </c>
      <c r="AO7" s="387">
        <v>0</v>
      </c>
      <c r="AP7" s="387">
        <v>0</v>
      </c>
      <c r="AQ7" s="387">
        <v>0</v>
      </c>
      <c r="AR7" s="387">
        <v>0</v>
      </c>
      <c r="AS7" s="387">
        <v>0</v>
      </c>
      <c r="AT7" s="387">
        <v>0</v>
      </c>
      <c r="AV7" s="37">
        <f t="shared" si="0"/>
        <v>0</v>
      </c>
      <c r="AW7" s="37">
        <f t="shared" si="1"/>
        <v>7436</v>
      </c>
      <c r="AX7" s="37">
        <f t="shared" si="2"/>
        <v>76</v>
      </c>
      <c r="AY7" s="37">
        <f t="shared" si="3"/>
        <v>546</v>
      </c>
      <c r="AZ7" s="37">
        <f t="shared" si="4"/>
        <v>4061</v>
      </c>
      <c r="BA7" s="37">
        <f t="shared" si="5"/>
        <v>0</v>
      </c>
      <c r="BB7" s="37">
        <f t="shared" si="6"/>
        <v>0</v>
      </c>
      <c r="BC7" s="38">
        <f t="shared" si="7"/>
        <v>1647</v>
      </c>
      <c r="BD7" s="37">
        <f t="shared" si="8"/>
        <v>0</v>
      </c>
      <c r="BE7" s="54">
        <f t="shared" si="9"/>
        <v>13766</v>
      </c>
    </row>
    <row r="8" spans="1:70" x14ac:dyDescent="0.25">
      <c r="A8" s="353"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19</v>
      </c>
      <c r="Y8" s="387">
        <v>18</v>
      </c>
      <c r="Z8" s="387">
        <v>7</v>
      </c>
      <c r="AA8" s="387">
        <v>3</v>
      </c>
      <c r="AB8" s="387">
        <v>11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16</v>
      </c>
      <c r="AN8" s="387">
        <v>0</v>
      </c>
      <c r="AO8" s="387">
        <v>0</v>
      </c>
      <c r="AP8" s="387">
        <v>0</v>
      </c>
      <c r="AQ8" s="387">
        <v>0</v>
      </c>
      <c r="AR8" s="387">
        <v>0</v>
      </c>
      <c r="AS8" s="387">
        <v>0</v>
      </c>
      <c r="AT8" s="387">
        <v>0</v>
      </c>
      <c r="AV8" s="37">
        <f t="shared" ref="AV8" si="10">SUM(D8)</f>
        <v>0</v>
      </c>
      <c r="AW8" s="37">
        <f t="shared" ref="AW8" si="11">+SUM(G8:P8)</f>
        <v>0</v>
      </c>
      <c r="AX8" s="37">
        <f t="shared" ref="AX8" si="12">+SUM(Q8:S8)</f>
        <v>0</v>
      </c>
      <c r="AY8" s="37">
        <f t="shared" ref="AY8" si="13">+SUM(T8:W8)</f>
        <v>0</v>
      </c>
      <c r="AZ8" s="37">
        <f t="shared" ref="AZ8" si="14">+SUM(X8:AC8)</f>
        <v>68</v>
      </c>
      <c r="BA8" s="37">
        <f t="shared" ref="BA8" si="15">+SUM(AD8:AH8)</f>
        <v>0</v>
      </c>
      <c r="BB8" s="37">
        <f t="shared" ref="BB8" si="16">+SUM(AJ8:AL8)</f>
        <v>0</v>
      </c>
      <c r="BC8" s="38">
        <f t="shared" ref="BC8" si="17">+SUM(AM8:AP8)</f>
        <v>16</v>
      </c>
      <c r="BD8" s="37">
        <f t="shared" ref="BD8" si="18">+SUM(AQ8:AT8)</f>
        <v>0</v>
      </c>
      <c r="BE8" s="54">
        <f t="shared" si="9"/>
        <v>84</v>
      </c>
    </row>
    <row r="9" spans="1:70" x14ac:dyDescent="0.25">
      <c r="A9" s="353">
        <v>1</v>
      </c>
      <c r="B9" s="376" t="str">
        <f>Ene!B9</f>
        <v xml:space="preserve">ATENCIONES 15 A MAS </v>
      </c>
      <c r="C9" s="377" t="s">
        <v>506</v>
      </c>
      <c r="D9" s="378">
        <v>434</v>
      </c>
      <c r="E9" s="378">
        <v>42</v>
      </c>
      <c r="F9" s="378">
        <v>0</v>
      </c>
      <c r="G9" s="378">
        <v>600</v>
      </c>
      <c r="H9" s="378">
        <v>3</v>
      </c>
      <c r="I9" s="378">
        <v>3</v>
      </c>
      <c r="J9" s="378">
        <v>5</v>
      </c>
      <c r="K9" s="378">
        <v>16</v>
      </c>
      <c r="L9" s="378">
        <v>1</v>
      </c>
      <c r="M9" s="378">
        <v>12</v>
      </c>
      <c r="N9" s="378">
        <v>4</v>
      </c>
      <c r="O9" s="378">
        <v>7</v>
      </c>
      <c r="P9" s="378">
        <v>99</v>
      </c>
      <c r="Q9" s="378">
        <v>74</v>
      </c>
      <c r="R9" s="378">
        <v>8</v>
      </c>
      <c r="S9" s="378">
        <v>29</v>
      </c>
      <c r="T9" s="378">
        <v>33</v>
      </c>
      <c r="U9" s="378">
        <v>34</v>
      </c>
      <c r="V9" s="378">
        <v>5</v>
      </c>
      <c r="W9" s="378">
        <v>12</v>
      </c>
      <c r="X9" s="378">
        <v>20</v>
      </c>
      <c r="Y9" s="378">
        <v>235</v>
      </c>
      <c r="Z9" s="378">
        <v>5</v>
      </c>
      <c r="AA9" s="378">
        <v>21</v>
      </c>
      <c r="AB9" s="378">
        <v>7</v>
      </c>
      <c r="AC9" s="378">
        <v>9</v>
      </c>
      <c r="AD9" s="378">
        <v>52</v>
      </c>
      <c r="AE9" s="378">
        <v>5</v>
      </c>
      <c r="AF9" s="378">
        <v>66</v>
      </c>
      <c r="AG9" s="378">
        <v>3</v>
      </c>
      <c r="AH9" s="378">
        <v>6</v>
      </c>
      <c r="AI9" s="378">
        <v>0</v>
      </c>
      <c r="AJ9" s="378">
        <v>29</v>
      </c>
      <c r="AK9" s="378">
        <v>0</v>
      </c>
      <c r="AL9" s="378">
        <v>3</v>
      </c>
      <c r="AM9" s="378">
        <v>46</v>
      </c>
      <c r="AN9" s="378">
        <v>0</v>
      </c>
      <c r="AO9" s="378">
        <v>5</v>
      </c>
      <c r="AP9" s="378">
        <v>4</v>
      </c>
      <c r="AQ9" s="378">
        <v>121</v>
      </c>
      <c r="AR9" s="378">
        <v>2</v>
      </c>
      <c r="AS9" s="378">
        <v>30</v>
      </c>
      <c r="AT9" s="378">
        <v>9</v>
      </c>
      <c r="AV9" s="37">
        <f t="shared" si="0"/>
        <v>434</v>
      </c>
      <c r="AW9" s="37">
        <f t="shared" si="1"/>
        <v>750</v>
      </c>
      <c r="AX9" s="37">
        <f t="shared" si="2"/>
        <v>111</v>
      </c>
      <c r="AY9" s="37">
        <f t="shared" si="3"/>
        <v>84</v>
      </c>
      <c r="AZ9" s="37">
        <f t="shared" si="4"/>
        <v>297</v>
      </c>
      <c r="BA9" s="37">
        <f t="shared" si="5"/>
        <v>132</v>
      </c>
      <c r="BB9" s="37">
        <f t="shared" si="6"/>
        <v>32</v>
      </c>
      <c r="BC9" s="38">
        <f t="shared" si="7"/>
        <v>55</v>
      </c>
      <c r="BD9" s="37">
        <f t="shared" si="8"/>
        <v>162</v>
      </c>
      <c r="BE9" s="54">
        <f t="shared" si="9"/>
        <v>2057</v>
      </c>
    </row>
    <row r="10" spans="1:70" x14ac:dyDescent="0.25">
      <c r="A10" s="353"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88</v>
      </c>
      <c r="E10" s="378">
        <v>0</v>
      </c>
      <c r="F10" s="378">
        <v>0</v>
      </c>
      <c r="G10" s="378">
        <v>8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27</v>
      </c>
      <c r="R10" s="378">
        <v>8</v>
      </c>
      <c r="S10" s="378">
        <v>1</v>
      </c>
      <c r="T10" s="378">
        <v>0</v>
      </c>
      <c r="U10" s="378">
        <v>0</v>
      </c>
      <c r="V10" s="378">
        <v>0</v>
      </c>
      <c r="W10" s="378">
        <v>0</v>
      </c>
      <c r="X10" s="378">
        <v>5</v>
      </c>
      <c r="Y10" s="378">
        <v>42</v>
      </c>
      <c r="Z10" s="378">
        <v>6</v>
      </c>
      <c r="AA10" s="378">
        <v>0</v>
      </c>
      <c r="AB10" s="378">
        <v>4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3</v>
      </c>
      <c r="AK10" s="378">
        <v>0</v>
      </c>
      <c r="AL10" s="378">
        <v>0</v>
      </c>
      <c r="AM10" s="378">
        <v>10</v>
      </c>
      <c r="AN10" s="378">
        <v>1</v>
      </c>
      <c r="AO10" s="378">
        <v>4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V10" s="37">
        <f t="shared" si="0"/>
        <v>88</v>
      </c>
      <c r="AW10" s="37">
        <f t="shared" si="1"/>
        <v>8</v>
      </c>
      <c r="AX10" s="37">
        <f t="shared" si="2"/>
        <v>36</v>
      </c>
      <c r="AY10" s="37">
        <f t="shared" si="3"/>
        <v>0</v>
      </c>
      <c r="AZ10" s="37">
        <f t="shared" si="4"/>
        <v>57</v>
      </c>
      <c r="BA10" s="37">
        <f t="shared" si="5"/>
        <v>0</v>
      </c>
      <c r="BB10" s="37">
        <f t="shared" si="6"/>
        <v>3</v>
      </c>
      <c r="BC10" s="38">
        <f t="shared" si="7"/>
        <v>15</v>
      </c>
      <c r="BD10" s="37">
        <f t="shared" si="8"/>
        <v>0</v>
      </c>
      <c r="BE10" s="54">
        <f t="shared" si="9"/>
        <v>207</v>
      </c>
    </row>
    <row r="11" spans="1:70" x14ac:dyDescent="0.25">
      <c r="A11" s="353"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0"/>
        <v>0</v>
      </c>
      <c r="AW11" s="37">
        <f t="shared" si="1"/>
        <v>0</v>
      </c>
      <c r="AX11" s="37">
        <f t="shared" si="2"/>
        <v>0</v>
      </c>
      <c r="AY11" s="37">
        <f t="shared" si="3"/>
        <v>0</v>
      </c>
      <c r="AZ11" s="37">
        <f t="shared" si="4"/>
        <v>0</v>
      </c>
      <c r="BA11" s="37">
        <f t="shared" si="5"/>
        <v>0</v>
      </c>
      <c r="BB11" s="37">
        <f t="shared" si="6"/>
        <v>0</v>
      </c>
      <c r="BC11" s="38">
        <f t="shared" si="7"/>
        <v>0</v>
      </c>
      <c r="BD11" s="37">
        <f t="shared" si="8"/>
        <v>0</v>
      </c>
      <c r="BE11" s="54">
        <f t="shared" si="9"/>
        <v>0</v>
      </c>
    </row>
    <row r="12" spans="1:70" x14ac:dyDescent="0.25">
      <c r="A12" s="353"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0"/>
        <v>0</v>
      </c>
      <c r="AW12" s="37">
        <f t="shared" si="1"/>
        <v>0</v>
      </c>
      <c r="AX12" s="37">
        <f t="shared" si="2"/>
        <v>0</v>
      </c>
      <c r="AY12" s="37">
        <f t="shared" si="3"/>
        <v>0</v>
      </c>
      <c r="AZ12" s="37">
        <f t="shared" si="4"/>
        <v>0</v>
      </c>
      <c r="BA12" s="37">
        <f t="shared" si="5"/>
        <v>0</v>
      </c>
      <c r="BB12" s="37">
        <f t="shared" si="6"/>
        <v>0</v>
      </c>
      <c r="BC12" s="38">
        <f t="shared" si="7"/>
        <v>0</v>
      </c>
      <c r="BD12" s="37">
        <f t="shared" si="8"/>
        <v>0</v>
      </c>
      <c r="BE12" s="54">
        <f t="shared" si="9"/>
        <v>0</v>
      </c>
    </row>
    <row r="13" spans="1:70" x14ac:dyDescent="0.25">
      <c r="A13" s="353">
        <v>1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0"/>
        <v>0</v>
      </c>
      <c r="AW13" s="37">
        <f t="shared" si="1"/>
        <v>0</v>
      </c>
      <c r="AX13" s="37">
        <f t="shared" si="2"/>
        <v>0</v>
      </c>
      <c r="AY13" s="37">
        <f t="shared" si="3"/>
        <v>0</v>
      </c>
      <c r="AZ13" s="37">
        <f t="shared" si="4"/>
        <v>0</v>
      </c>
      <c r="BA13" s="37">
        <f t="shared" si="5"/>
        <v>0</v>
      </c>
      <c r="BB13" s="37">
        <f t="shared" si="6"/>
        <v>0</v>
      </c>
      <c r="BC13" s="38">
        <f t="shared" si="7"/>
        <v>0</v>
      </c>
      <c r="BD13" s="37">
        <f t="shared" si="8"/>
        <v>0</v>
      </c>
      <c r="BE13" s="54">
        <f t="shared" si="9"/>
        <v>0</v>
      </c>
    </row>
    <row r="14" spans="1:70" x14ac:dyDescent="0.25">
      <c r="A14" s="353">
        <v>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0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1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V14" s="37">
        <f t="shared" si="0"/>
        <v>0</v>
      </c>
      <c r="AW14" s="37">
        <f t="shared" si="1"/>
        <v>0</v>
      </c>
      <c r="AX14" s="37">
        <f t="shared" si="2"/>
        <v>0</v>
      </c>
      <c r="AY14" s="37">
        <f t="shared" si="3"/>
        <v>0</v>
      </c>
      <c r="AZ14" s="37">
        <f t="shared" si="4"/>
        <v>0</v>
      </c>
      <c r="BA14" s="37">
        <f t="shared" si="5"/>
        <v>1</v>
      </c>
      <c r="BB14" s="37">
        <f t="shared" si="6"/>
        <v>0</v>
      </c>
      <c r="BC14" s="38">
        <f t="shared" si="7"/>
        <v>0</v>
      </c>
      <c r="BD14" s="37">
        <f t="shared" si="8"/>
        <v>0</v>
      </c>
      <c r="BE14" s="54">
        <f t="shared" si="9"/>
        <v>1</v>
      </c>
    </row>
    <row r="15" spans="1:70" ht="30" x14ac:dyDescent="0.25">
      <c r="A15" s="353"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73</v>
      </c>
      <c r="E15" s="381">
        <v>0</v>
      </c>
      <c r="F15" s="381">
        <v>0</v>
      </c>
      <c r="G15" s="381">
        <v>14</v>
      </c>
      <c r="H15" s="381">
        <v>0</v>
      </c>
      <c r="I15" s="381">
        <v>3</v>
      </c>
      <c r="J15" s="381">
        <v>0</v>
      </c>
      <c r="K15" s="381">
        <v>10</v>
      </c>
      <c r="L15" s="381">
        <v>0</v>
      </c>
      <c r="M15" s="381">
        <v>0</v>
      </c>
      <c r="N15" s="381">
        <v>0</v>
      </c>
      <c r="O15" s="381">
        <v>0</v>
      </c>
      <c r="P15" s="381">
        <v>0</v>
      </c>
      <c r="Q15" s="381">
        <v>11</v>
      </c>
      <c r="R15" s="381">
        <v>1</v>
      </c>
      <c r="S15" s="381">
        <v>0</v>
      </c>
      <c r="T15" s="381">
        <v>2</v>
      </c>
      <c r="U15" s="381">
        <v>1</v>
      </c>
      <c r="V15" s="381">
        <v>4</v>
      </c>
      <c r="W15" s="381">
        <v>11</v>
      </c>
      <c r="X15" s="381">
        <v>0</v>
      </c>
      <c r="Y15" s="381">
        <v>11</v>
      </c>
      <c r="Z15" s="381">
        <v>0</v>
      </c>
      <c r="AA15" s="381">
        <v>0</v>
      </c>
      <c r="AB15" s="381">
        <v>4</v>
      </c>
      <c r="AC15" s="381">
        <v>7</v>
      </c>
      <c r="AD15" s="381">
        <v>0</v>
      </c>
      <c r="AE15" s="381">
        <v>6</v>
      </c>
      <c r="AF15" s="381">
        <v>76</v>
      </c>
      <c r="AG15" s="381">
        <v>5</v>
      </c>
      <c r="AH15" s="381">
        <v>0</v>
      </c>
      <c r="AI15" s="381">
        <v>0</v>
      </c>
      <c r="AJ15" s="381">
        <v>0</v>
      </c>
      <c r="AK15" s="381">
        <v>0</v>
      </c>
      <c r="AL15" s="381">
        <v>0</v>
      </c>
      <c r="AM15" s="381">
        <v>7</v>
      </c>
      <c r="AN15" s="381">
        <v>4</v>
      </c>
      <c r="AO15" s="381">
        <v>5</v>
      </c>
      <c r="AP15" s="381">
        <v>0</v>
      </c>
      <c r="AQ15" s="381">
        <v>24</v>
      </c>
      <c r="AR15" s="381">
        <v>0</v>
      </c>
      <c r="AS15" s="381">
        <v>19</v>
      </c>
      <c r="AT15" s="381">
        <v>0</v>
      </c>
      <c r="AV15" s="37">
        <f t="shared" si="0"/>
        <v>73</v>
      </c>
      <c r="AW15" s="37">
        <f t="shared" si="1"/>
        <v>27</v>
      </c>
      <c r="AX15" s="37">
        <f t="shared" si="2"/>
        <v>12</v>
      </c>
      <c r="AY15" s="37">
        <f t="shared" si="3"/>
        <v>18</v>
      </c>
      <c r="AZ15" s="37">
        <f t="shared" si="4"/>
        <v>22</v>
      </c>
      <c r="BA15" s="37">
        <f t="shared" si="5"/>
        <v>87</v>
      </c>
      <c r="BB15" s="37">
        <f t="shared" si="6"/>
        <v>0</v>
      </c>
      <c r="BC15" s="38">
        <f t="shared" si="7"/>
        <v>16</v>
      </c>
      <c r="BD15" s="37">
        <f t="shared" si="8"/>
        <v>43</v>
      </c>
      <c r="BE15" s="54">
        <f t="shared" si="9"/>
        <v>298</v>
      </c>
    </row>
    <row r="16" spans="1:70" x14ac:dyDescent="0.25">
      <c r="A16" s="353"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38</v>
      </c>
      <c r="E16" s="381">
        <v>0</v>
      </c>
      <c r="F16" s="381">
        <v>0</v>
      </c>
      <c r="G16" s="381">
        <v>14</v>
      </c>
      <c r="H16" s="381">
        <v>0</v>
      </c>
      <c r="I16" s="381">
        <v>3</v>
      </c>
      <c r="J16" s="381">
        <v>0</v>
      </c>
      <c r="K16" s="381">
        <v>11</v>
      </c>
      <c r="L16" s="381">
        <v>0</v>
      </c>
      <c r="M16" s="381">
        <v>0</v>
      </c>
      <c r="N16" s="381">
        <v>0</v>
      </c>
      <c r="O16" s="381">
        <v>0</v>
      </c>
      <c r="P16" s="381">
        <v>0</v>
      </c>
      <c r="Q16" s="381">
        <v>11</v>
      </c>
      <c r="R16" s="381">
        <v>1</v>
      </c>
      <c r="S16" s="381">
        <v>0</v>
      </c>
      <c r="T16" s="381">
        <v>2</v>
      </c>
      <c r="U16" s="381">
        <v>1</v>
      </c>
      <c r="V16" s="381">
        <v>4</v>
      </c>
      <c r="W16" s="381">
        <v>12</v>
      </c>
      <c r="X16" s="381">
        <v>0</v>
      </c>
      <c r="Y16" s="381">
        <v>11</v>
      </c>
      <c r="Z16" s="381">
        <v>0</v>
      </c>
      <c r="AA16" s="381">
        <v>0</v>
      </c>
      <c r="AB16" s="381">
        <v>4</v>
      </c>
      <c r="AC16" s="381">
        <v>7</v>
      </c>
      <c r="AD16" s="381">
        <v>0</v>
      </c>
      <c r="AE16" s="381">
        <v>6</v>
      </c>
      <c r="AF16" s="381">
        <v>76</v>
      </c>
      <c r="AG16" s="381">
        <v>5</v>
      </c>
      <c r="AH16" s="381">
        <v>0</v>
      </c>
      <c r="AI16" s="381">
        <v>0</v>
      </c>
      <c r="AJ16" s="381">
        <v>0</v>
      </c>
      <c r="AK16" s="381">
        <v>0</v>
      </c>
      <c r="AL16" s="381">
        <v>0</v>
      </c>
      <c r="AM16" s="381">
        <v>8</v>
      </c>
      <c r="AN16" s="381">
        <v>4</v>
      </c>
      <c r="AO16" s="381">
        <v>5</v>
      </c>
      <c r="AP16" s="381">
        <v>0</v>
      </c>
      <c r="AQ16" s="381">
        <v>24</v>
      </c>
      <c r="AR16" s="381">
        <v>0</v>
      </c>
      <c r="AS16" s="381">
        <v>19</v>
      </c>
      <c r="AT16" s="381">
        <v>0</v>
      </c>
      <c r="AV16" s="37">
        <f t="shared" si="0"/>
        <v>38</v>
      </c>
      <c r="AW16" s="37">
        <f t="shared" si="1"/>
        <v>28</v>
      </c>
      <c r="AX16" s="37">
        <f t="shared" si="2"/>
        <v>12</v>
      </c>
      <c r="AY16" s="37">
        <f t="shared" si="3"/>
        <v>19</v>
      </c>
      <c r="AZ16" s="37">
        <f t="shared" si="4"/>
        <v>22</v>
      </c>
      <c r="BA16" s="37">
        <f t="shared" si="5"/>
        <v>87</v>
      </c>
      <c r="BB16" s="37">
        <f t="shared" si="6"/>
        <v>0</v>
      </c>
      <c r="BC16" s="38">
        <f t="shared" si="7"/>
        <v>17</v>
      </c>
      <c r="BD16" s="37">
        <f t="shared" si="8"/>
        <v>43</v>
      </c>
      <c r="BE16" s="54">
        <f t="shared" si="9"/>
        <v>266</v>
      </c>
    </row>
    <row r="17" spans="1:57" x14ac:dyDescent="0.25">
      <c r="A17" s="353"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0"/>
        <v>0</v>
      </c>
      <c r="AW17" s="37">
        <f t="shared" si="1"/>
        <v>0</v>
      </c>
      <c r="AX17" s="37">
        <f t="shared" si="2"/>
        <v>0</v>
      </c>
      <c r="AY17" s="37">
        <f t="shared" si="3"/>
        <v>0</v>
      </c>
      <c r="AZ17" s="37">
        <f t="shared" si="4"/>
        <v>0</v>
      </c>
      <c r="BA17" s="37">
        <f t="shared" si="5"/>
        <v>0</v>
      </c>
      <c r="BB17" s="37">
        <f t="shared" si="6"/>
        <v>0</v>
      </c>
      <c r="BC17" s="38">
        <f t="shared" si="7"/>
        <v>0</v>
      </c>
      <c r="BD17" s="37">
        <f t="shared" si="8"/>
        <v>0</v>
      </c>
      <c r="BE17" s="54">
        <f t="shared" si="9"/>
        <v>0</v>
      </c>
    </row>
    <row r="18" spans="1:57" x14ac:dyDescent="0.25">
      <c r="A18" s="353"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0"/>
        <v>0</v>
      </c>
      <c r="AW18" s="37">
        <f t="shared" si="1"/>
        <v>0</v>
      </c>
      <c r="AX18" s="37">
        <f t="shared" si="2"/>
        <v>0</v>
      </c>
      <c r="AY18" s="37">
        <f t="shared" si="3"/>
        <v>0</v>
      </c>
      <c r="AZ18" s="37">
        <f t="shared" si="4"/>
        <v>0</v>
      </c>
      <c r="BA18" s="37">
        <f t="shared" si="5"/>
        <v>0</v>
      </c>
      <c r="BB18" s="37">
        <f t="shared" si="6"/>
        <v>0</v>
      </c>
      <c r="BC18" s="38">
        <f t="shared" si="7"/>
        <v>0</v>
      </c>
      <c r="BD18" s="37">
        <f t="shared" si="8"/>
        <v>0</v>
      </c>
      <c r="BE18" s="54">
        <f t="shared" si="9"/>
        <v>0</v>
      </c>
    </row>
    <row r="19" spans="1:57" x14ac:dyDescent="0.25">
      <c r="A19" s="353">
        <v>1</v>
      </c>
      <c r="B19" s="379" t="str">
        <f>Ene!B19</f>
        <v>CASOS  DE VIH-SIDA CONFIRMADOS</v>
      </c>
      <c r="C19" s="380" t="s">
        <v>144</v>
      </c>
      <c r="D19" s="381">
        <v>1</v>
      </c>
      <c r="E19" s="381">
        <v>0</v>
      </c>
      <c r="F19" s="381">
        <v>0</v>
      </c>
      <c r="G19" s="381">
        <v>2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0"/>
        <v>1</v>
      </c>
      <c r="AW19" s="37">
        <f t="shared" si="1"/>
        <v>2</v>
      </c>
      <c r="AX19" s="37">
        <f t="shared" si="2"/>
        <v>0</v>
      </c>
      <c r="AY19" s="37">
        <f t="shared" si="3"/>
        <v>0</v>
      </c>
      <c r="AZ19" s="37">
        <f t="shared" si="4"/>
        <v>0</v>
      </c>
      <c r="BA19" s="37">
        <f t="shared" si="5"/>
        <v>0</v>
      </c>
      <c r="BB19" s="37">
        <f t="shared" si="6"/>
        <v>0</v>
      </c>
      <c r="BC19" s="38">
        <f t="shared" si="7"/>
        <v>0</v>
      </c>
      <c r="BD19" s="37">
        <f t="shared" si="8"/>
        <v>0</v>
      </c>
      <c r="BE19" s="54">
        <f t="shared" si="9"/>
        <v>3</v>
      </c>
    </row>
    <row r="20" spans="1:57" ht="45" x14ac:dyDescent="0.25">
      <c r="A20" s="353"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18</v>
      </c>
      <c r="H20" s="384">
        <v>1</v>
      </c>
      <c r="I20" s="384">
        <v>2</v>
      </c>
      <c r="J20" s="384">
        <v>3</v>
      </c>
      <c r="K20" s="384">
        <v>0</v>
      </c>
      <c r="L20" s="384">
        <v>0</v>
      </c>
      <c r="M20" s="384">
        <v>2</v>
      </c>
      <c r="N20" s="384">
        <v>3</v>
      </c>
      <c r="O20" s="384">
        <v>0</v>
      </c>
      <c r="P20" s="384">
        <v>7</v>
      </c>
      <c r="Q20" s="384">
        <v>2</v>
      </c>
      <c r="R20" s="384">
        <v>2</v>
      </c>
      <c r="S20" s="384">
        <v>0</v>
      </c>
      <c r="T20" s="384">
        <v>3</v>
      </c>
      <c r="U20" s="384">
        <v>0</v>
      </c>
      <c r="V20" s="384">
        <v>1</v>
      </c>
      <c r="W20" s="384">
        <v>2</v>
      </c>
      <c r="X20" s="384">
        <v>0</v>
      </c>
      <c r="Y20" s="384">
        <v>2</v>
      </c>
      <c r="Z20" s="384">
        <v>0</v>
      </c>
      <c r="AA20" s="384">
        <v>1</v>
      </c>
      <c r="AB20" s="384">
        <v>0</v>
      </c>
      <c r="AC20" s="384">
        <v>0</v>
      </c>
      <c r="AD20" s="384">
        <v>3</v>
      </c>
      <c r="AE20" s="384">
        <v>0</v>
      </c>
      <c r="AF20" s="384">
        <v>0</v>
      </c>
      <c r="AG20" s="384">
        <v>1</v>
      </c>
      <c r="AH20" s="384">
        <v>3</v>
      </c>
      <c r="AI20" s="384">
        <v>0</v>
      </c>
      <c r="AJ20" s="384">
        <v>6</v>
      </c>
      <c r="AK20" s="384">
        <v>0</v>
      </c>
      <c r="AL20" s="384">
        <v>3</v>
      </c>
      <c r="AM20" s="384">
        <v>3</v>
      </c>
      <c r="AN20" s="384">
        <v>0</v>
      </c>
      <c r="AO20" s="384">
        <v>0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V20" s="37">
        <f t="shared" si="0"/>
        <v>0</v>
      </c>
      <c r="AW20" s="37">
        <f t="shared" si="1"/>
        <v>36</v>
      </c>
      <c r="AX20" s="37">
        <f t="shared" si="2"/>
        <v>4</v>
      </c>
      <c r="AY20" s="37">
        <f t="shared" si="3"/>
        <v>6</v>
      </c>
      <c r="AZ20" s="37">
        <f t="shared" si="4"/>
        <v>3</v>
      </c>
      <c r="BA20" s="37">
        <f t="shared" si="5"/>
        <v>7</v>
      </c>
      <c r="BB20" s="37">
        <f t="shared" si="6"/>
        <v>9</v>
      </c>
      <c r="BC20" s="38">
        <f t="shared" si="7"/>
        <v>3</v>
      </c>
      <c r="BD20" s="37">
        <f t="shared" si="8"/>
        <v>0</v>
      </c>
      <c r="BE20" s="54">
        <f t="shared" si="9"/>
        <v>68</v>
      </c>
    </row>
    <row r="21" spans="1:57" ht="30" x14ac:dyDescent="0.25">
      <c r="A21" s="353"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8</v>
      </c>
      <c r="H21" s="384">
        <v>0</v>
      </c>
      <c r="I21" s="384">
        <v>1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0</v>
      </c>
      <c r="Q21" s="384">
        <v>0</v>
      </c>
      <c r="R21" s="384">
        <v>2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4">
        <v>12</v>
      </c>
      <c r="Z21" s="384">
        <v>3</v>
      </c>
      <c r="AA21" s="384">
        <v>0</v>
      </c>
      <c r="AB21" s="384">
        <v>3</v>
      </c>
      <c r="AC21" s="384">
        <v>0</v>
      </c>
      <c r="AD21" s="384">
        <v>1</v>
      </c>
      <c r="AE21" s="384">
        <v>0</v>
      </c>
      <c r="AF21" s="384">
        <v>0</v>
      </c>
      <c r="AG21" s="384">
        <v>0</v>
      </c>
      <c r="AH21" s="384">
        <v>5</v>
      </c>
      <c r="AI21" s="384">
        <v>0</v>
      </c>
      <c r="AJ21" s="384">
        <v>0</v>
      </c>
      <c r="AK21" s="384">
        <v>0</v>
      </c>
      <c r="AL21" s="384">
        <v>0</v>
      </c>
      <c r="AM21" s="384">
        <v>3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0"/>
        <v>0</v>
      </c>
      <c r="AW21" s="37">
        <f t="shared" si="1"/>
        <v>9</v>
      </c>
      <c r="AX21" s="37">
        <f t="shared" si="2"/>
        <v>2</v>
      </c>
      <c r="AY21" s="37">
        <f t="shared" si="3"/>
        <v>0</v>
      </c>
      <c r="AZ21" s="37">
        <f t="shared" si="4"/>
        <v>18</v>
      </c>
      <c r="BA21" s="37">
        <f t="shared" si="5"/>
        <v>6</v>
      </c>
      <c r="BB21" s="37">
        <f t="shared" si="6"/>
        <v>0</v>
      </c>
      <c r="BC21" s="38">
        <f t="shared" si="7"/>
        <v>3</v>
      </c>
      <c r="BD21" s="37">
        <f t="shared" si="8"/>
        <v>0</v>
      </c>
      <c r="BE21" s="54">
        <f t="shared" si="9"/>
        <v>38</v>
      </c>
    </row>
    <row r="22" spans="1:57" ht="30" x14ac:dyDescent="0.25">
      <c r="A22" s="353"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60</v>
      </c>
      <c r="Z22" s="384">
        <v>0</v>
      </c>
      <c r="AA22" s="384">
        <v>15</v>
      </c>
      <c r="AB22" s="384">
        <v>0</v>
      </c>
      <c r="AC22" s="384">
        <v>0</v>
      </c>
      <c r="AD22" s="384">
        <v>0</v>
      </c>
      <c r="AE22" s="384">
        <v>20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0"/>
        <v>0</v>
      </c>
      <c r="AW22" s="37">
        <f t="shared" si="1"/>
        <v>0</v>
      </c>
      <c r="AX22" s="37">
        <f t="shared" si="2"/>
        <v>0</v>
      </c>
      <c r="AY22" s="37">
        <f t="shared" si="3"/>
        <v>0</v>
      </c>
      <c r="AZ22" s="37">
        <f t="shared" si="4"/>
        <v>75</v>
      </c>
      <c r="BA22" s="37">
        <f t="shared" si="5"/>
        <v>20</v>
      </c>
      <c r="BB22" s="37">
        <f t="shared" si="6"/>
        <v>0</v>
      </c>
      <c r="BC22" s="38">
        <f t="shared" si="7"/>
        <v>0</v>
      </c>
      <c r="BD22" s="37">
        <f t="shared" si="8"/>
        <v>0</v>
      </c>
      <c r="BE22" s="54">
        <f t="shared" si="9"/>
        <v>95</v>
      </c>
    </row>
    <row r="23" spans="1:57" x14ac:dyDescent="0.25">
      <c r="A23" s="353"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3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15</v>
      </c>
      <c r="Z23" s="384">
        <v>2</v>
      </c>
      <c r="AA23" s="384">
        <v>0</v>
      </c>
      <c r="AB23" s="384">
        <v>2</v>
      </c>
      <c r="AC23" s="384">
        <v>0</v>
      </c>
      <c r="AD23" s="384">
        <v>0</v>
      </c>
      <c r="AE23" s="384">
        <v>6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7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0"/>
        <v>0</v>
      </c>
      <c r="AW23" s="37">
        <f t="shared" si="1"/>
        <v>3</v>
      </c>
      <c r="AX23" s="37">
        <f t="shared" si="2"/>
        <v>0</v>
      </c>
      <c r="AY23" s="37">
        <f t="shared" si="3"/>
        <v>0</v>
      </c>
      <c r="AZ23" s="37">
        <f t="shared" si="4"/>
        <v>19</v>
      </c>
      <c r="BA23" s="37">
        <f t="shared" si="5"/>
        <v>6</v>
      </c>
      <c r="BB23" s="37">
        <f t="shared" si="6"/>
        <v>0</v>
      </c>
      <c r="BC23" s="38">
        <f t="shared" si="7"/>
        <v>7</v>
      </c>
      <c r="BD23" s="37">
        <f t="shared" si="8"/>
        <v>0</v>
      </c>
      <c r="BE23" s="54">
        <f t="shared" si="9"/>
        <v>35</v>
      </c>
    </row>
    <row r="24" spans="1:57" ht="30" x14ac:dyDescent="0.25">
      <c r="A24" s="353"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0"/>
        <v>0</v>
      </c>
      <c r="AW24" s="37">
        <f t="shared" si="1"/>
        <v>0</v>
      </c>
      <c r="AX24" s="37">
        <f t="shared" si="2"/>
        <v>0</v>
      </c>
      <c r="AY24" s="37">
        <f t="shared" si="3"/>
        <v>0</v>
      </c>
      <c r="AZ24" s="37">
        <f t="shared" si="4"/>
        <v>0</v>
      </c>
      <c r="BA24" s="37">
        <f t="shared" si="5"/>
        <v>0</v>
      </c>
      <c r="BB24" s="37">
        <f t="shared" si="6"/>
        <v>0</v>
      </c>
      <c r="BC24" s="38">
        <f t="shared" si="7"/>
        <v>0</v>
      </c>
      <c r="BD24" s="37">
        <f t="shared" si="8"/>
        <v>0</v>
      </c>
      <c r="BE24" s="54">
        <f t="shared" si="9"/>
        <v>0</v>
      </c>
    </row>
    <row r="25" spans="1:57" ht="30" x14ac:dyDescent="0.25">
      <c r="A25" s="353"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54</v>
      </c>
      <c r="H25" s="384">
        <v>3</v>
      </c>
      <c r="I25" s="384">
        <v>3</v>
      </c>
      <c r="J25" s="384">
        <v>1</v>
      </c>
      <c r="K25" s="384">
        <v>16</v>
      </c>
      <c r="L25" s="384">
        <v>2</v>
      </c>
      <c r="M25" s="384">
        <v>5</v>
      </c>
      <c r="N25" s="384">
        <v>7</v>
      </c>
      <c r="O25" s="384">
        <v>0</v>
      </c>
      <c r="P25" s="384">
        <v>45</v>
      </c>
      <c r="Q25" s="384">
        <v>10</v>
      </c>
      <c r="R25" s="384">
        <v>1</v>
      </c>
      <c r="S25" s="384">
        <v>2</v>
      </c>
      <c r="T25" s="384">
        <v>5</v>
      </c>
      <c r="U25" s="384">
        <v>2</v>
      </c>
      <c r="V25" s="384">
        <v>3</v>
      </c>
      <c r="W25" s="384">
        <v>1</v>
      </c>
      <c r="X25" s="384">
        <v>7</v>
      </c>
      <c r="Y25" s="384">
        <v>0</v>
      </c>
      <c r="Z25" s="384">
        <v>2</v>
      </c>
      <c r="AA25" s="384">
        <v>15</v>
      </c>
      <c r="AB25" s="384">
        <v>3</v>
      </c>
      <c r="AC25" s="384">
        <v>6</v>
      </c>
      <c r="AD25" s="384">
        <v>1</v>
      </c>
      <c r="AE25" s="384">
        <v>0</v>
      </c>
      <c r="AF25" s="384">
        <v>0</v>
      </c>
      <c r="AG25" s="384">
        <v>4</v>
      </c>
      <c r="AH25" s="384">
        <v>1</v>
      </c>
      <c r="AI25" s="384">
        <v>0</v>
      </c>
      <c r="AJ25" s="384">
        <v>10</v>
      </c>
      <c r="AK25" s="384">
        <v>2</v>
      </c>
      <c r="AL25" s="384">
        <v>2</v>
      </c>
      <c r="AM25" s="384">
        <v>10</v>
      </c>
      <c r="AN25" s="384">
        <v>0</v>
      </c>
      <c r="AO25" s="384">
        <v>3</v>
      </c>
      <c r="AP25" s="384">
        <v>0</v>
      </c>
      <c r="AQ25" s="384">
        <v>10</v>
      </c>
      <c r="AR25" s="384">
        <v>0</v>
      </c>
      <c r="AS25" s="384">
        <v>0</v>
      </c>
      <c r="AT25" s="384">
        <v>3</v>
      </c>
      <c r="AV25" s="37">
        <f t="shared" si="0"/>
        <v>0</v>
      </c>
      <c r="AW25" s="37">
        <f t="shared" si="1"/>
        <v>136</v>
      </c>
      <c r="AX25" s="37">
        <f t="shared" si="2"/>
        <v>13</v>
      </c>
      <c r="AY25" s="37">
        <f t="shared" si="3"/>
        <v>11</v>
      </c>
      <c r="AZ25" s="37">
        <f t="shared" si="4"/>
        <v>33</v>
      </c>
      <c r="BA25" s="37">
        <f t="shared" si="5"/>
        <v>6</v>
      </c>
      <c r="BB25" s="37">
        <f t="shared" si="6"/>
        <v>14</v>
      </c>
      <c r="BC25" s="38">
        <f t="shared" si="7"/>
        <v>13</v>
      </c>
      <c r="BD25" s="37">
        <f t="shared" si="8"/>
        <v>13</v>
      </c>
      <c r="BE25" s="54">
        <f t="shared" si="9"/>
        <v>239</v>
      </c>
    </row>
    <row r="26" spans="1:57" x14ac:dyDescent="0.25">
      <c r="A26" s="353"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16</v>
      </c>
      <c r="H26" s="384">
        <v>3</v>
      </c>
      <c r="I26" s="384">
        <v>1</v>
      </c>
      <c r="J26" s="384">
        <v>4</v>
      </c>
      <c r="K26" s="384">
        <v>5</v>
      </c>
      <c r="L26" s="384">
        <v>1</v>
      </c>
      <c r="M26" s="384">
        <v>0</v>
      </c>
      <c r="N26" s="384">
        <v>0</v>
      </c>
      <c r="O26" s="384">
        <v>0</v>
      </c>
      <c r="P26" s="384">
        <v>5</v>
      </c>
      <c r="Q26" s="384">
        <v>5</v>
      </c>
      <c r="R26" s="384">
        <v>1</v>
      </c>
      <c r="S26" s="384">
        <v>0</v>
      </c>
      <c r="T26" s="384">
        <v>1</v>
      </c>
      <c r="U26" s="384">
        <v>1</v>
      </c>
      <c r="V26" s="384">
        <v>0</v>
      </c>
      <c r="W26" s="384">
        <v>0</v>
      </c>
      <c r="X26" s="384">
        <v>2</v>
      </c>
      <c r="Y26" s="384">
        <v>2</v>
      </c>
      <c r="Z26" s="384">
        <v>0</v>
      </c>
      <c r="AA26" s="384">
        <v>0</v>
      </c>
      <c r="AB26" s="384">
        <v>0</v>
      </c>
      <c r="AC26" s="384">
        <v>0</v>
      </c>
      <c r="AD26" s="384">
        <v>1</v>
      </c>
      <c r="AE26" s="384">
        <v>0</v>
      </c>
      <c r="AF26" s="384">
        <v>2</v>
      </c>
      <c r="AG26" s="384">
        <v>0</v>
      </c>
      <c r="AH26" s="384">
        <v>2</v>
      </c>
      <c r="AI26" s="384">
        <v>0</v>
      </c>
      <c r="AJ26" s="384">
        <v>2</v>
      </c>
      <c r="AK26" s="384">
        <v>0</v>
      </c>
      <c r="AL26" s="384">
        <v>1</v>
      </c>
      <c r="AM26" s="384">
        <v>3</v>
      </c>
      <c r="AN26" s="384">
        <v>0</v>
      </c>
      <c r="AO26" s="384">
        <v>0</v>
      </c>
      <c r="AP26" s="384">
        <v>0</v>
      </c>
      <c r="AQ26" s="384">
        <v>4</v>
      </c>
      <c r="AR26" s="384">
        <v>0</v>
      </c>
      <c r="AS26" s="384">
        <v>1</v>
      </c>
      <c r="AT26" s="384">
        <v>0</v>
      </c>
      <c r="AV26" s="37">
        <f t="shared" si="0"/>
        <v>0</v>
      </c>
      <c r="AW26" s="37">
        <f t="shared" si="1"/>
        <v>35</v>
      </c>
      <c r="AX26" s="37">
        <f t="shared" si="2"/>
        <v>6</v>
      </c>
      <c r="AY26" s="37">
        <f t="shared" si="3"/>
        <v>2</v>
      </c>
      <c r="AZ26" s="37">
        <f t="shared" si="4"/>
        <v>4</v>
      </c>
      <c r="BA26" s="37">
        <f t="shared" si="5"/>
        <v>5</v>
      </c>
      <c r="BB26" s="37">
        <f t="shared" si="6"/>
        <v>3</v>
      </c>
      <c r="BC26" s="38">
        <f t="shared" si="7"/>
        <v>3</v>
      </c>
      <c r="BD26" s="37">
        <f t="shared" si="8"/>
        <v>5</v>
      </c>
      <c r="BE26" s="54">
        <f t="shared" si="9"/>
        <v>63</v>
      </c>
    </row>
    <row r="27" spans="1:57" ht="30" x14ac:dyDescent="0.25">
      <c r="A27" s="353"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15</v>
      </c>
      <c r="R27" s="384">
        <v>18</v>
      </c>
      <c r="S27" s="384">
        <v>15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15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0"/>
        <v>0</v>
      </c>
      <c r="AW27" s="37">
        <f t="shared" si="1"/>
        <v>0</v>
      </c>
      <c r="AX27" s="37">
        <f t="shared" si="2"/>
        <v>48</v>
      </c>
      <c r="AY27" s="37">
        <f t="shared" si="3"/>
        <v>0</v>
      </c>
      <c r="AZ27" s="37">
        <f t="shared" si="4"/>
        <v>0</v>
      </c>
      <c r="BA27" s="37">
        <f t="shared" si="5"/>
        <v>0</v>
      </c>
      <c r="BB27" s="37">
        <f t="shared" si="6"/>
        <v>0</v>
      </c>
      <c r="BC27" s="38">
        <f t="shared" si="7"/>
        <v>15</v>
      </c>
      <c r="BD27" s="37">
        <f t="shared" si="8"/>
        <v>0</v>
      </c>
      <c r="BE27" s="54">
        <f t="shared" si="9"/>
        <v>63</v>
      </c>
    </row>
    <row r="28" spans="1:57" ht="45" x14ac:dyDescent="0.25">
      <c r="A28" s="353"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0"/>
        <v>0</v>
      </c>
      <c r="AW28" s="37">
        <f t="shared" si="1"/>
        <v>0</v>
      </c>
      <c r="AX28" s="37">
        <f t="shared" si="2"/>
        <v>0</v>
      </c>
      <c r="AY28" s="37">
        <f t="shared" si="3"/>
        <v>0</v>
      </c>
      <c r="AZ28" s="37">
        <f t="shared" si="4"/>
        <v>0</v>
      </c>
      <c r="BA28" s="37">
        <f t="shared" si="5"/>
        <v>0</v>
      </c>
      <c r="BB28" s="37">
        <f t="shared" si="6"/>
        <v>0</v>
      </c>
      <c r="BC28" s="38">
        <f t="shared" si="7"/>
        <v>0</v>
      </c>
      <c r="BD28" s="37">
        <f t="shared" si="8"/>
        <v>0</v>
      </c>
      <c r="BE28" s="54">
        <f t="shared" si="9"/>
        <v>0</v>
      </c>
    </row>
    <row r="29" spans="1:57" ht="30" x14ac:dyDescent="0.25">
      <c r="A29" s="353"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6</v>
      </c>
      <c r="R29" s="384">
        <v>3</v>
      </c>
      <c r="S29" s="384">
        <v>6</v>
      </c>
      <c r="T29" s="384">
        <v>6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55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0"/>
        <v>0</v>
      </c>
      <c r="AW29" s="37">
        <f t="shared" si="1"/>
        <v>0</v>
      </c>
      <c r="AX29" s="37">
        <f t="shared" si="2"/>
        <v>15</v>
      </c>
      <c r="AY29" s="37">
        <f t="shared" si="3"/>
        <v>6</v>
      </c>
      <c r="AZ29" s="37">
        <f t="shared" si="4"/>
        <v>0</v>
      </c>
      <c r="BA29" s="37">
        <f t="shared" si="5"/>
        <v>55</v>
      </c>
      <c r="BB29" s="37">
        <f t="shared" si="6"/>
        <v>0</v>
      </c>
      <c r="BC29" s="38">
        <f t="shared" si="7"/>
        <v>0</v>
      </c>
      <c r="BD29" s="37">
        <f t="shared" si="8"/>
        <v>0</v>
      </c>
      <c r="BE29" s="54">
        <f t="shared" si="9"/>
        <v>76</v>
      </c>
    </row>
    <row r="30" spans="1:57" ht="45" x14ac:dyDescent="0.25">
      <c r="A30" s="353"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4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2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4</v>
      </c>
      <c r="AA30" s="384">
        <v>4</v>
      </c>
      <c r="AB30" s="384">
        <v>0</v>
      </c>
      <c r="AC30" s="384">
        <v>10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1</v>
      </c>
      <c r="AO30" s="384">
        <v>0</v>
      </c>
      <c r="AP30" s="384">
        <v>4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0"/>
        <v>0</v>
      </c>
      <c r="AW30" s="37">
        <f t="shared" si="1"/>
        <v>4</v>
      </c>
      <c r="AX30" s="37">
        <f t="shared" si="2"/>
        <v>2</v>
      </c>
      <c r="AY30" s="37">
        <f t="shared" si="3"/>
        <v>0</v>
      </c>
      <c r="AZ30" s="37">
        <f t="shared" si="4"/>
        <v>18</v>
      </c>
      <c r="BA30" s="37">
        <f t="shared" si="5"/>
        <v>0</v>
      </c>
      <c r="BB30" s="37">
        <f t="shared" si="6"/>
        <v>0</v>
      </c>
      <c r="BC30" s="38">
        <f t="shared" si="7"/>
        <v>5</v>
      </c>
      <c r="BD30" s="37">
        <f t="shared" si="8"/>
        <v>0</v>
      </c>
      <c r="BE30" s="54">
        <f t="shared" si="9"/>
        <v>29</v>
      </c>
    </row>
    <row r="31" spans="1:57" ht="30" x14ac:dyDescent="0.25">
      <c r="A31" s="353"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93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384">
        <v>0</v>
      </c>
      <c r="R31" s="384">
        <v>4</v>
      </c>
      <c r="S31" s="384">
        <v>0</v>
      </c>
      <c r="T31" s="384">
        <v>24</v>
      </c>
      <c r="U31" s="384">
        <v>20</v>
      </c>
      <c r="V31" s="384">
        <v>29</v>
      </c>
      <c r="W31" s="384">
        <v>0</v>
      </c>
      <c r="X31" s="384">
        <v>6</v>
      </c>
      <c r="Y31" s="384">
        <v>39</v>
      </c>
      <c r="Z31" s="384">
        <v>0</v>
      </c>
      <c r="AA31" s="384">
        <v>44</v>
      </c>
      <c r="AB31" s="384">
        <v>0</v>
      </c>
      <c r="AC31" s="384">
        <v>0</v>
      </c>
      <c r="AD31" s="384">
        <v>0</v>
      </c>
      <c r="AE31" s="384">
        <v>0</v>
      </c>
      <c r="AF31" s="384">
        <v>15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0"/>
        <v>0</v>
      </c>
      <c r="AW31" s="37">
        <f t="shared" si="1"/>
        <v>93</v>
      </c>
      <c r="AX31" s="37">
        <f t="shared" si="2"/>
        <v>4</v>
      </c>
      <c r="AY31" s="37">
        <f t="shared" si="3"/>
        <v>73</v>
      </c>
      <c r="AZ31" s="37">
        <f t="shared" si="4"/>
        <v>89</v>
      </c>
      <c r="BA31" s="37">
        <f t="shared" si="5"/>
        <v>15</v>
      </c>
      <c r="BB31" s="37">
        <f t="shared" si="6"/>
        <v>0</v>
      </c>
      <c r="BC31" s="38">
        <f t="shared" si="7"/>
        <v>0</v>
      </c>
      <c r="BD31" s="37">
        <f t="shared" si="8"/>
        <v>0</v>
      </c>
      <c r="BE31" s="54">
        <f t="shared" si="9"/>
        <v>274</v>
      </c>
    </row>
    <row r="32" spans="1:57" ht="30" x14ac:dyDescent="0.25">
      <c r="A32" s="353"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88</v>
      </c>
      <c r="H32" s="384">
        <v>0</v>
      </c>
      <c r="I32" s="384">
        <v>5</v>
      </c>
      <c r="J32" s="384">
        <v>0</v>
      </c>
      <c r="K32" s="384">
        <v>14</v>
      </c>
      <c r="L32" s="384">
        <v>0</v>
      </c>
      <c r="M32" s="384">
        <v>0</v>
      </c>
      <c r="N32" s="384">
        <v>0</v>
      </c>
      <c r="O32" s="384">
        <v>8</v>
      </c>
      <c r="P32" s="384">
        <v>0</v>
      </c>
      <c r="Q32" s="384">
        <v>0</v>
      </c>
      <c r="R32" s="384">
        <v>0</v>
      </c>
      <c r="S32" s="384">
        <v>10</v>
      </c>
      <c r="T32" s="384">
        <v>35</v>
      </c>
      <c r="U32" s="384">
        <v>0</v>
      </c>
      <c r="V32" s="384">
        <v>0</v>
      </c>
      <c r="W32" s="384">
        <v>0</v>
      </c>
      <c r="X32" s="384">
        <v>0</v>
      </c>
      <c r="Y32" s="384">
        <v>48</v>
      </c>
      <c r="Z32" s="384">
        <v>45</v>
      </c>
      <c r="AA32" s="384">
        <v>69</v>
      </c>
      <c r="AB32" s="384">
        <v>30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ref="AV32:AV51" si="19">SUM(D32)</f>
        <v>0</v>
      </c>
      <c r="AW32" s="37">
        <f t="shared" ref="AW32:AW51" si="20">+SUM(G32:P32)</f>
        <v>115</v>
      </c>
      <c r="AX32" s="37">
        <f t="shared" ref="AX32:AX51" si="21">+SUM(Q32:S32)</f>
        <v>10</v>
      </c>
      <c r="AY32" s="37">
        <f t="shared" ref="AY32:AY51" si="22">+SUM(T32:W32)</f>
        <v>35</v>
      </c>
      <c r="AZ32" s="37">
        <f t="shared" ref="AZ32:AZ51" si="23">+SUM(X32:AC32)</f>
        <v>192</v>
      </c>
      <c r="BA32" s="37">
        <f t="shared" ref="BA32:BA51" si="24">+SUM(AD32:AH32)</f>
        <v>0</v>
      </c>
      <c r="BB32" s="37">
        <f t="shared" ref="BB32:BB51" si="25">+SUM(AJ32:AL32)</f>
        <v>0</v>
      </c>
      <c r="BC32" s="38">
        <f t="shared" ref="BC32:BC51" si="26">+SUM(AM32:AP32)</f>
        <v>0</v>
      </c>
      <c r="BD32" s="37">
        <f t="shared" ref="BD32:BD51" si="27">+SUM(AQ32:AT32)</f>
        <v>0</v>
      </c>
      <c r="BE32" s="54">
        <f t="shared" si="9"/>
        <v>352</v>
      </c>
    </row>
    <row r="33" spans="1:57" ht="30" x14ac:dyDescent="0.25">
      <c r="A33" s="353"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19"/>
        <v>0</v>
      </c>
      <c r="AW33" s="37">
        <f t="shared" si="20"/>
        <v>0</v>
      </c>
      <c r="AX33" s="37">
        <f t="shared" si="21"/>
        <v>0</v>
      </c>
      <c r="AY33" s="37">
        <f t="shared" si="22"/>
        <v>0</v>
      </c>
      <c r="AZ33" s="37">
        <f t="shared" si="23"/>
        <v>0</v>
      </c>
      <c r="BA33" s="37">
        <f t="shared" si="24"/>
        <v>0</v>
      </c>
      <c r="BB33" s="37">
        <f t="shared" si="25"/>
        <v>0</v>
      </c>
      <c r="BC33" s="38">
        <f t="shared" si="26"/>
        <v>0</v>
      </c>
      <c r="BD33" s="37">
        <f t="shared" si="27"/>
        <v>0</v>
      </c>
      <c r="BE33" s="54">
        <f t="shared" si="9"/>
        <v>0</v>
      </c>
    </row>
    <row r="34" spans="1:57" ht="30" x14ac:dyDescent="0.25">
      <c r="A34" s="353"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19"/>
        <v>0</v>
      </c>
      <c r="AW34" s="37">
        <f t="shared" si="20"/>
        <v>0</v>
      </c>
      <c r="AX34" s="37">
        <f t="shared" si="21"/>
        <v>0</v>
      </c>
      <c r="AY34" s="37">
        <f t="shared" si="22"/>
        <v>0</v>
      </c>
      <c r="AZ34" s="37">
        <f t="shared" si="23"/>
        <v>0</v>
      </c>
      <c r="BA34" s="37">
        <f t="shared" si="24"/>
        <v>0</v>
      </c>
      <c r="BB34" s="37">
        <f t="shared" si="25"/>
        <v>0</v>
      </c>
      <c r="BC34" s="38">
        <f t="shared" si="26"/>
        <v>0</v>
      </c>
      <c r="BD34" s="37">
        <f t="shared" si="27"/>
        <v>0</v>
      </c>
      <c r="BE34" s="54">
        <f t="shared" si="9"/>
        <v>0</v>
      </c>
    </row>
    <row r="35" spans="1:57" ht="30" x14ac:dyDescent="0.25">
      <c r="A35" s="353"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19"/>
        <v>0</v>
      </c>
      <c r="AW35" s="37">
        <f t="shared" si="20"/>
        <v>0</v>
      </c>
      <c r="AX35" s="37">
        <f t="shared" si="21"/>
        <v>0</v>
      </c>
      <c r="AY35" s="37">
        <f t="shared" si="22"/>
        <v>0</v>
      </c>
      <c r="AZ35" s="37">
        <f t="shared" si="23"/>
        <v>0</v>
      </c>
      <c r="BA35" s="37">
        <f t="shared" si="24"/>
        <v>0</v>
      </c>
      <c r="BB35" s="37">
        <f t="shared" si="25"/>
        <v>0</v>
      </c>
      <c r="BC35" s="38">
        <f t="shared" si="26"/>
        <v>0</v>
      </c>
      <c r="BD35" s="37">
        <f t="shared" si="27"/>
        <v>0</v>
      </c>
      <c r="BE35" s="54">
        <f t="shared" si="9"/>
        <v>0</v>
      </c>
    </row>
    <row r="36" spans="1:57" ht="30" x14ac:dyDescent="0.25">
      <c r="A36" s="353"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889</v>
      </c>
      <c r="H36" s="384">
        <v>0</v>
      </c>
      <c r="I36" s="384">
        <v>0</v>
      </c>
      <c r="J36" s="384">
        <v>115</v>
      </c>
      <c r="K36" s="384">
        <v>62</v>
      </c>
      <c r="L36" s="384">
        <v>0</v>
      </c>
      <c r="M36" s="384">
        <v>0</v>
      </c>
      <c r="N36" s="384">
        <v>35</v>
      </c>
      <c r="O36" s="384">
        <v>0</v>
      </c>
      <c r="P36" s="384">
        <v>237</v>
      </c>
      <c r="Q36" s="384">
        <v>137</v>
      </c>
      <c r="R36" s="384">
        <v>50</v>
      </c>
      <c r="S36" s="384">
        <v>40</v>
      </c>
      <c r="T36" s="384">
        <v>37</v>
      </c>
      <c r="U36" s="384">
        <v>0</v>
      </c>
      <c r="V36" s="384">
        <v>12</v>
      </c>
      <c r="W36" s="384">
        <v>0</v>
      </c>
      <c r="X36" s="384">
        <v>4</v>
      </c>
      <c r="Y36" s="384">
        <v>9</v>
      </c>
      <c r="Z36" s="384">
        <v>0</v>
      </c>
      <c r="AA36" s="384">
        <v>0</v>
      </c>
      <c r="AB36" s="384">
        <v>0</v>
      </c>
      <c r="AC36" s="384">
        <v>0</v>
      </c>
      <c r="AD36" s="384">
        <v>35</v>
      </c>
      <c r="AE36" s="384">
        <v>0</v>
      </c>
      <c r="AF36" s="384">
        <v>15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>
        <v>82</v>
      </c>
      <c r="AN36" s="384">
        <v>19</v>
      </c>
      <c r="AO36" s="384">
        <v>15</v>
      </c>
      <c r="AP36" s="384">
        <v>21</v>
      </c>
      <c r="AQ36" s="384">
        <v>0</v>
      </c>
      <c r="AR36" s="384">
        <v>0</v>
      </c>
      <c r="AS36" s="384">
        <v>0</v>
      </c>
      <c r="AT36" s="384">
        <v>0</v>
      </c>
      <c r="AV36" s="37">
        <f t="shared" si="19"/>
        <v>0</v>
      </c>
      <c r="AW36" s="37">
        <f t="shared" si="20"/>
        <v>1338</v>
      </c>
      <c r="AX36" s="37">
        <f t="shared" si="21"/>
        <v>227</v>
      </c>
      <c r="AY36" s="37">
        <f t="shared" si="22"/>
        <v>49</v>
      </c>
      <c r="AZ36" s="37">
        <f t="shared" si="23"/>
        <v>13</v>
      </c>
      <c r="BA36" s="37">
        <f t="shared" si="24"/>
        <v>50</v>
      </c>
      <c r="BB36" s="37">
        <f t="shared" si="25"/>
        <v>0</v>
      </c>
      <c r="BC36" s="38">
        <f t="shared" si="26"/>
        <v>137</v>
      </c>
      <c r="BD36" s="37">
        <f t="shared" si="27"/>
        <v>0</v>
      </c>
      <c r="BE36" s="54">
        <f t="shared" si="9"/>
        <v>1814</v>
      </c>
    </row>
    <row r="37" spans="1:57" ht="30" x14ac:dyDescent="0.25">
      <c r="A37" s="353"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1241</v>
      </c>
      <c r="H37" s="384">
        <v>0</v>
      </c>
      <c r="I37" s="384">
        <v>0</v>
      </c>
      <c r="J37" s="384">
        <v>15</v>
      </c>
      <c r="K37" s="384">
        <v>0</v>
      </c>
      <c r="L37" s="384">
        <v>0</v>
      </c>
      <c r="M37" s="384">
        <v>0</v>
      </c>
      <c r="N37" s="384">
        <v>32</v>
      </c>
      <c r="O37" s="384">
        <v>0</v>
      </c>
      <c r="P37" s="384">
        <v>244</v>
      </c>
      <c r="Q37" s="384">
        <v>102</v>
      </c>
      <c r="R37" s="384">
        <v>44</v>
      </c>
      <c r="S37" s="384">
        <v>28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96</v>
      </c>
      <c r="AN37" s="384">
        <v>19</v>
      </c>
      <c r="AO37" s="384">
        <v>47</v>
      </c>
      <c r="AP37" s="384">
        <v>22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19"/>
        <v>0</v>
      </c>
      <c r="AW37" s="37">
        <f t="shared" si="20"/>
        <v>1532</v>
      </c>
      <c r="AX37" s="37">
        <f t="shared" si="21"/>
        <v>174</v>
      </c>
      <c r="AY37" s="37">
        <f t="shared" si="22"/>
        <v>0</v>
      </c>
      <c r="AZ37" s="37">
        <f t="shared" si="23"/>
        <v>0</v>
      </c>
      <c r="BA37" s="37">
        <f t="shared" si="24"/>
        <v>0</v>
      </c>
      <c r="BB37" s="37">
        <f t="shared" si="25"/>
        <v>0</v>
      </c>
      <c r="BC37" s="38">
        <f t="shared" si="26"/>
        <v>184</v>
      </c>
      <c r="BD37" s="37">
        <f t="shared" si="27"/>
        <v>0</v>
      </c>
      <c r="BE37" s="54">
        <f t="shared" si="9"/>
        <v>1890</v>
      </c>
    </row>
    <row r="38" spans="1:57" ht="30" x14ac:dyDescent="0.25">
      <c r="A38" s="353"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19"/>
        <v>0</v>
      </c>
      <c r="AW38" s="37">
        <f t="shared" si="20"/>
        <v>0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7">
        <f t="shared" si="25"/>
        <v>0</v>
      </c>
      <c r="BC38" s="38">
        <f t="shared" si="26"/>
        <v>0</v>
      </c>
      <c r="BD38" s="37">
        <f t="shared" si="27"/>
        <v>0</v>
      </c>
      <c r="BE38" s="54">
        <f t="shared" si="9"/>
        <v>0</v>
      </c>
    </row>
    <row r="39" spans="1:57" ht="30" x14ac:dyDescent="0.25">
      <c r="A39" s="353"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19"/>
        <v>0</v>
      </c>
      <c r="AW39" s="37">
        <f t="shared" si="20"/>
        <v>0</v>
      </c>
      <c r="AX39" s="37">
        <f t="shared" si="21"/>
        <v>0</v>
      </c>
      <c r="AY39" s="37">
        <f t="shared" si="22"/>
        <v>0</v>
      </c>
      <c r="AZ39" s="37">
        <f t="shared" si="23"/>
        <v>0</v>
      </c>
      <c r="BA39" s="37">
        <f t="shared" si="24"/>
        <v>0</v>
      </c>
      <c r="BB39" s="37">
        <f t="shared" si="25"/>
        <v>0</v>
      </c>
      <c r="BC39" s="38">
        <f t="shared" si="26"/>
        <v>0</v>
      </c>
      <c r="BD39" s="37">
        <f t="shared" si="27"/>
        <v>0</v>
      </c>
      <c r="BE39" s="54">
        <f t="shared" si="9"/>
        <v>0</v>
      </c>
    </row>
    <row r="40" spans="1:57" ht="30" x14ac:dyDescent="0.25">
      <c r="A40" s="353"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1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16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19"/>
        <v>0</v>
      </c>
      <c r="AW40" s="37">
        <f t="shared" si="20"/>
        <v>0</v>
      </c>
      <c r="AX40" s="37">
        <f t="shared" si="21"/>
        <v>0</v>
      </c>
      <c r="AY40" s="37">
        <f t="shared" si="22"/>
        <v>1</v>
      </c>
      <c r="AZ40" s="37">
        <f t="shared" si="23"/>
        <v>0</v>
      </c>
      <c r="BA40" s="37">
        <f t="shared" si="24"/>
        <v>16</v>
      </c>
      <c r="BB40" s="37">
        <f t="shared" si="25"/>
        <v>0</v>
      </c>
      <c r="BC40" s="38">
        <f t="shared" si="26"/>
        <v>0</v>
      </c>
      <c r="BD40" s="37">
        <f t="shared" si="27"/>
        <v>0</v>
      </c>
      <c r="BE40" s="54">
        <f t="shared" si="9"/>
        <v>17</v>
      </c>
    </row>
    <row r="41" spans="1:57" ht="30" x14ac:dyDescent="0.25">
      <c r="A41" s="353"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3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2</v>
      </c>
      <c r="N41" s="384">
        <v>10</v>
      </c>
      <c r="O41" s="384">
        <v>0</v>
      </c>
      <c r="P41" s="384">
        <v>36</v>
      </c>
      <c r="Q41" s="384">
        <v>0</v>
      </c>
      <c r="R41" s="384">
        <v>0</v>
      </c>
      <c r="S41" s="384">
        <v>47</v>
      </c>
      <c r="T41" s="384">
        <v>5</v>
      </c>
      <c r="U41" s="384">
        <v>0</v>
      </c>
      <c r="V41" s="384">
        <v>0</v>
      </c>
      <c r="W41" s="384">
        <v>0</v>
      </c>
      <c r="X41" s="384">
        <v>0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9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19"/>
        <v>0</v>
      </c>
      <c r="AW41" s="37">
        <f t="shared" si="20"/>
        <v>51</v>
      </c>
      <c r="AX41" s="37">
        <f t="shared" si="21"/>
        <v>47</v>
      </c>
      <c r="AY41" s="37">
        <f t="shared" si="22"/>
        <v>5</v>
      </c>
      <c r="AZ41" s="37">
        <f t="shared" si="23"/>
        <v>0</v>
      </c>
      <c r="BA41" s="37">
        <f t="shared" si="24"/>
        <v>0</v>
      </c>
      <c r="BB41" s="37">
        <f t="shared" si="25"/>
        <v>0</v>
      </c>
      <c r="BC41" s="38">
        <f t="shared" si="26"/>
        <v>9</v>
      </c>
      <c r="BD41" s="37">
        <f t="shared" si="27"/>
        <v>0</v>
      </c>
      <c r="BE41" s="54">
        <f t="shared" si="9"/>
        <v>112</v>
      </c>
    </row>
    <row r="42" spans="1:57" ht="30" x14ac:dyDescent="0.25">
      <c r="A42" s="353"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19"/>
        <v>0</v>
      </c>
      <c r="AW42" s="37">
        <f t="shared" si="20"/>
        <v>0</v>
      </c>
      <c r="AX42" s="37">
        <f t="shared" si="21"/>
        <v>0</v>
      </c>
      <c r="AY42" s="37">
        <f t="shared" si="22"/>
        <v>0</v>
      </c>
      <c r="AZ42" s="37">
        <f t="shared" si="23"/>
        <v>0</v>
      </c>
      <c r="BA42" s="37">
        <f t="shared" si="24"/>
        <v>0</v>
      </c>
      <c r="BB42" s="37">
        <f t="shared" si="25"/>
        <v>0</v>
      </c>
      <c r="BC42" s="38">
        <f t="shared" si="26"/>
        <v>0</v>
      </c>
      <c r="BD42" s="37">
        <f t="shared" si="27"/>
        <v>0</v>
      </c>
      <c r="BE42" s="54">
        <f t="shared" si="9"/>
        <v>0</v>
      </c>
    </row>
    <row r="43" spans="1:57" ht="30" x14ac:dyDescent="0.25">
      <c r="A43" s="353"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21</v>
      </c>
      <c r="R43" s="384">
        <v>7</v>
      </c>
      <c r="S43" s="384">
        <v>20</v>
      </c>
      <c r="T43" s="384">
        <v>13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19"/>
        <v>0</v>
      </c>
      <c r="AW43" s="37">
        <f t="shared" si="20"/>
        <v>0</v>
      </c>
      <c r="AX43" s="37">
        <f t="shared" si="21"/>
        <v>48</v>
      </c>
      <c r="AY43" s="37">
        <f t="shared" si="22"/>
        <v>13</v>
      </c>
      <c r="AZ43" s="37">
        <f t="shared" si="23"/>
        <v>0</v>
      </c>
      <c r="BA43" s="37">
        <f t="shared" si="24"/>
        <v>0</v>
      </c>
      <c r="BB43" s="37">
        <f t="shared" si="25"/>
        <v>0</v>
      </c>
      <c r="BC43" s="38">
        <f t="shared" si="26"/>
        <v>0</v>
      </c>
      <c r="BD43" s="37">
        <f t="shared" si="27"/>
        <v>0</v>
      </c>
      <c r="BE43" s="54">
        <f t="shared" si="9"/>
        <v>61</v>
      </c>
    </row>
    <row r="44" spans="1:57" ht="30" x14ac:dyDescent="0.25">
      <c r="A44" s="353"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19"/>
        <v>0</v>
      </c>
      <c r="AW44" s="37">
        <f t="shared" si="20"/>
        <v>0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7">
        <f t="shared" si="25"/>
        <v>0</v>
      </c>
      <c r="BC44" s="38">
        <f t="shared" si="26"/>
        <v>0</v>
      </c>
      <c r="BD44" s="37">
        <f t="shared" si="27"/>
        <v>0</v>
      </c>
      <c r="BE44" s="54">
        <f t="shared" si="9"/>
        <v>0</v>
      </c>
    </row>
    <row r="45" spans="1:57" ht="30" x14ac:dyDescent="0.25">
      <c r="A45" s="353"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10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19"/>
        <v>0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10</v>
      </c>
      <c r="BB45" s="37">
        <f t="shared" si="25"/>
        <v>0</v>
      </c>
      <c r="BC45" s="38">
        <f t="shared" si="26"/>
        <v>0</v>
      </c>
      <c r="BD45" s="37">
        <f t="shared" si="27"/>
        <v>0</v>
      </c>
      <c r="BE45" s="54">
        <f t="shared" si="9"/>
        <v>10</v>
      </c>
    </row>
    <row r="46" spans="1:57" ht="30" x14ac:dyDescent="0.25">
      <c r="A46" s="353"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2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>
        <v>0</v>
      </c>
      <c r="AN46" s="384">
        <v>0</v>
      </c>
      <c r="AO46" s="384">
        <v>2</v>
      </c>
      <c r="AP46" s="384">
        <v>1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19"/>
        <v>0</v>
      </c>
      <c r="AW46" s="37">
        <f t="shared" si="20"/>
        <v>0</v>
      </c>
      <c r="AX46" s="37">
        <f t="shared" si="21"/>
        <v>0</v>
      </c>
      <c r="AY46" s="37">
        <f t="shared" si="22"/>
        <v>2</v>
      </c>
      <c r="AZ46" s="37">
        <f t="shared" si="23"/>
        <v>0</v>
      </c>
      <c r="BA46" s="37">
        <f t="shared" si="24"/>
        <v>0</v>
      </c>
      <c r="BB46" s="37">
        <f t="shared" si="25"/>
        <v>0</v>
      </c>
      <c r="BC46" s="38">
        <f t="shared" si="26"/>
        <v>3</v>
      </c>
      <c r="BD46" s="37">
        <f t="shared" si="27"/>
        <v>0</v>
      </c>
      <c r="BE46" s="54">
        <f t="shared" si="9"/>
        <v>5</v>
      </c>
    </row>
    <row r="47" spans="1:57" ht="30" x14ac:dyDescent="0.25">
      <c r="A47" s="353"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1297</v>
      </c>
      <c r="H47" s="384">
        <v>0</v>
      </c>
      <c r="I47" s="384">
        <v>0</v>
      </c>
      <c r="J47" s="384">
        <v>0</v>
      </c>
      <c r="K47" s="384">
        <v>0</v>
      </c>
      <c r="L47" s="384">
        <v>0</v>
      </c>
      <c r="M47" s="384">
        <v>9</v>
      </c>
      <c r="N47" s="384">
        <v>0</v>
      </c>
      <c r="O47" s="384">
        <v>0</v>
      </c>
      <c r="P47" s="384">
        <v>0</v>
      </c>
      <c r="Q47" s="384">
        <v>59</v>
      </c>
      <c r="R47" s="384">
        <v>28</v>
      </c>
      <c r="S47" s="384">
        <v>30</v>
      </c>
      <c r="T47" s="384">
        <v>16</v>
      </c>
      <c r="U47" s="384">
        <v>22</v>
      </c>
      <c r="V47" s="384">
        <v>0</v>
      </c>
      <c r="W47" s="384">
        <v>0</v>
      </c>
      <c r="X47" s="384">
        <v>0</v>
      </c>
      <c r="Y47" s="384">
        <v>0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20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19"/>
        <v>0</v>
      </c>
      <c r="AW47" s="37">
        <f t="shared" si="20"/>
        <v>1306</v>
      </c>
      <c r="AX47" s="37">
        <f t="shared" si="21"/>
        <v>117</v>
      </c>
      <c r="AY47" s="37">
        <f t="shared" si="22"/>
        <v>38</v>
      </c>
      <c r="AZ47" s="37">
        <f t="shared" si="23"/>
        <v>0</v>
      </c>
      <c r="BA47" s="37">
        <f t="shared" si="24"/>
        <v>0</v>
      </c>
      <c r="BB47" s="37">
        <f t="shared" si="25"/>
        <v>0</v>
      </c>
      <c r="BC47" s="38">
        <f t="shared" si="26"/>
        <v>20</v>
      </c>
      <c r="BD47" s="37">
        <f t="shared" si="27"/>
        <v>0</v>
      </c>
      <c r="BE47" s="54">
        <f t="shared" si="9"/>
        <v>1481</v>
      </c>
    </row>
    <row r="48" spans="1:57" ht="30" x14ac:dyDescent="0.25">
      <c r="A48" s="353"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19"/>
        <v>0</v>
      </c>
      <c r="AW48" s="37">
        <f t="shared" si="20"/>
        <v>0</v>
      </c>
      <c r="AX48" s="37">
        <f t="shared" si="21"/>
        <v>0</v>
      </c>
      <c r="AY48" s="37">
        <f t="shared" si="22"/>
        <v>0</v>
      </c>
      <c r="AZ48" s="37">
        <f t="shared" si="23"/>
        <v>0</v>
      </c>
      <c r="BA48" s="37">
        <f t="shared" si="24"/>
        <v>0</v>
      </c>
      <c r="BB48" s="37">
        <f t="shared" si="25"/>
        <v>0</v>
      </c>
      <c r="BC48" s="38">
        <f t="shared" si="26"/>
        <v>0</v>
      </c>
      <c r="BD48" s="37">
        <f t="shared" si="27"/>
        <v>0</v>
      </c>
      <c r="BE48" s="54">
        <f t="shared" si="9"/>
        <v>0</v>
      </c>
    </row>
    <row r="49" spans="1:57" x14ac:dyDescent="0.25">
      <c r="A49" s="353"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19"/>
        <v>0</v>
      </c>
      <c r="AW49" s="37">
        <f t="shared" si="20"/>
        <v>0</v>
      </c>
      <c r="AX49" s="37">
        <f t="shared" si="21"/>
        <v>0</v>
      </c>
      <c r="AY49" s="37">
        <f t="shared" si="22"/>
        <v>0</v>
      </c>
      <c r="AZ49" s="37">
        <f t="shared" si="23"/>
        <v>0</v>
      </c>
      <c r="BA49" s="37">
        <f t="shared" si="24"/>
        <v>0</v>
      </c>
      <c r="BB49" s="37">
        <f t="shared" si="25"/>
        <v>0</v>
      </c>
      <c r="BC49" s="38">
        <f t="shared" si="26"/>
        <v>0</v>
      </c>
      <c r="BD49" s="37">
        <f t="shared" si="27"/>
        <v>0</v>
      </c>
      <c r="BE49" s="54">
        <f t="shared" si="9"/>
        <v>0</v>
      </c>
    </row>
    <row r="50" spans="1:57" x14ac:dyDescent="0.25">
      <c r="A50" s="353"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19"/>
        <v>0</v>
      </c>
      <c r="AW50" s="37">
        <f t="shared" si="20"/>
        <v>0</v>
      </c>
      <c r="AX50" s="37">
        <f t="shared" si="21"/>
        <v>0</v>
      </c>
      <c r="AY50" s="37">
        <f t="shared" si="22"/>
        <v>0</v>
      </c>
      <c r="AZ50" s="37">
        <f t="shared" si="23"/>
        <v>0</v>
      </c>
      <c r="BA50" s="37">
        <f t="shared" si="24"/>
        <v>0</v>
      </c>
      <c r="BB50" s="37">
        <f t="shared" si="25"/>
        <v>0</v>
      </c>
      <c r="BC50" s="38">
        <f t="shared" si="26"/>
        <v>0</v>
      </c>
      <c r="BD50" s="37">
        <f t="shared" si="27"/>
        <v>0</v>
      </c>
      <c r="BE50" s="54">
        <f t="shared" si="9"/>
        <v>0</v>
      </c>
    </row>
    <row r="51" spans="1:57" ht="30" x14ac:dyDescent="0.25">
      <c r="A51" s="353"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4</v>
      </c>
      <c r="R51" s="384">
        <v>3</v>
      </c>
      <c r="S51" s="384">
        <v>3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20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19"/>
        <v>0</v>
      </c>
      <c r="AW51" s="37">
        <f t="shared" si="20"/>
        <v>0</v>
      </c>
      <c r="AX51" s="37">
        <f t="shared" si="21"/>
        <v>10</v>
      </c>
      <c r="AY51" s="37">
        <f t="shared" si="22"/>
        <v>0</v>
      </c>
      <c r="AZ51" s="37">
        <f t="shared" si="23"/>
        <v>0</v>
      </c>
      <c r="BA51" s="37">
        <f t="shared" si="24"/>
        <v>20</v>
      </c>
      <c r="BB51" s="37">
        <f t="shared" si="25"/>
        <v>0</v>
      </c>
      <c r="BC51" s="38">
        <f t="shared" si="26"/>
        <v>0</v>
      </c>
      <c r="BD51" s="37">
        <f t="shared" si="27"/>
        <v>0</v>
      </c>
      <c r="BE51" s="54">
        <f t="shared" si="9"/>
        <v>30</v>
      </c>
    </row>
    <row r="52" spans="1:57" x14ac:dyDescent="0.25">
      <c r="A52" s="353"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13</v>
      </c>
      <c r="H52" s="375">
        <v>1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1</v>
      </c>
      <c r="Q52" s="375">
        <v>0</v>
      </c>
      <c r="R52" s="375">
        <v>0</v>
      </c>
      <c r="S52" s="375">
        <v>0</v>
      </c>
      <c r="T52" s="375">
        <v>1</v>
      </c>
      <c r="U52" s="375">
        <v>0</v>
      </c>
      <c r="V52" s="375">
        <v>0</v>
      </c>
      <c r="W52" s="375">
        <v>0</v>
      </c>
      <c r="X52" s="375">
        <v>1</v>
      </c>
      <c r="Y52" s="375">
        <v>6</v>
      </c>
      <c r="Z52" s="375">
        <v>0</v>
      </c>
      <c r="AA52" s="375">
        <v>0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2</v>
      </c>
      <c r="AN52" s="375">
        <v>0</v>
      </c>
      <c r="AO52" s="375">
        <v>1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ref="AV52:AV59" si="28">SUM(D52)</f>
        <v>0</v>
      </c>
      <c r="AW52" s="37">
        <f t="shared" ref="AW52:AW59" si="29">+SUM(G52:P52)</f>
        <v>15</v>
      </c>
      <c r="AX52" s="37">
        <f t="shared" ref="AX52:AX59" si="30">+SUM(Q52:S52)</f>
        <v>0</v>
      </c>
      <c r="AY52" s="37">
        <f t="shared" ref="AY52:AY59" si="31">+SUM(T52:W52)</f>
        <v>1</v>
      </c>
      <c r="AZ52" s="37">
        <f t="shared" ref="AZ52:AZ59" si="32">+SUM(X52:AC52)</f>
        <v>7</v>
      </c>
      <c r="BA52" s="37">
        <f t="shared" ref="BA52:BA59" si="33">+SUM(AD52:AH52)</f>
        <v>0</v>
      </c>
      <c r="BB52" s="37">
        <f t="shared" ref="BB52:BB59" si="34">+SUM(AJ52:AL52)</f>
        <v>0</v>
      </c>
      <c r="BC52" s="38">
        <f t="shared" ref="BC52:BC59" si="35">+SUM(AM52:AP52)</f>
        <v>3</v>
      </c>
      <c r="BD52" s="37">
        <f t="shared" ref="BD52:BD59" si="36">+SUM(AQ52:AT52)</f>
        <v>0</v>
      </c>
      <c r="BE52" s="54">
        <f t="shared" si="9"/>
        <v>26</v>
      </c>
    </row>
    <row r="53" spans="1:57" x14ac:dyDescent="0.25">
      <c r="A53" s="353"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6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1</v>
      </c>
      <c r="U53" s="375">
        <v>0</v>
      </c>
      <c r="V53" s="375">
        <v>0</v>
      </c>
      <c r="W53" s="375">
        <v>0</v>
      </c>
      <c r="X53" s="375">
        <v>0</v>
      </c>
      <c r="Y53" s="375">
        <v>2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2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8"/>
        <v>0</v>
      </c>
      <c r="AW53" s="37">
        <f t="shared" si="29"/>
        <v>6</v>
      </c>
      <c r="AX53" s="37">
        <f t="shared" si="30"/>
        <v>0</v>
      </c>
      <c r="AY53" s="37">
        <f t="shared" si="31"/>
        <v>1</v>
      </c>
      <c r="AZ53" s="37">
        <f t="shared" si="32"/>
        <v>2</v>
      </c>
      <c r="BA53" s="37">
        <f t="shared" si="33"/>
        <v>0</v>
      </c>
      <c r="BB53" s="37">
        <f t="shared" si="34"/>
        <v>0</v>
      </c>
      <c r="BC53" s="38">
        <f t="shared" si="35"/>
        <v>2</v>
      </c>
      <c r="BD53" s="37">
        <f t="shared" si="36"/>
        <v>0</v>
      </c>
      <c r="BE53" s="54">
        <f t="shared" si="9"/>
        <v>11</v>
      </c>
    </row>
    <row r="54" spans="1:57" x14ac:dyDescent="0.25">
      <c r="A54" s="353"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2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1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1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8"/>
        <v>0</v>
      </c>
      <c r="AW54" s="37">
        <f t="shared" si="29"/>
        <v>2</v>
      </c>
      <c r="AX54" s="37">
        <f t="shared" si="30"/>
        <v>0</v>
      </c>
      <c r="AY54" s="37">
        <f t="shared" si="31"/>
        <v>1</v>
      </c>
      <c r="AZ54" s="37">
        <f t="shared" si="32"/>
        <v>0</v>
      </c>
      <c r="BA54" s="37">
        <f t="shared" si="33"/>
        <v>0</v>
      </c>
      <c r="BB54" s="37">
        <f t="shared" si="34"/>
        <v>0</v>
      </c>
      <c r="BC54" s="38">
        <f t="shared" si="35"/>
        <v>1</v>
      </c>
      <c r="BD54" s="37">
        <f t="shared" si="36"/>
        <v>0</v>
      </c>
      <c r="BE54" s="54">
        <f t="shared" si="9"/>
        <v>4</v>
      </c>
    </row>
    <row r="55" spans="1:57" x14ac:dyDescent="0.25">
      <c r="A55" s="353"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9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1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1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8"/>
        <v>0</v>
      </c>
      <c r="AW55" s="37">
        <f t="shared" si="29"/>
        <v>9</v>
      </c>
      <c r="AX55" s="37">
        <f t="shared" si="30"/>
        <v>0</v>
      </c>
      <c r="AY55" s="37">
        <f t="shared" si="31"/>
        <v>0</v>
      </c>
      <c r="AZ55" s="37">
        <f t="shared" si="32"/>
        <v>1</v>
      </c>
      <c r="BA55" s="37">
        <f t="shared" si="33"/>
        <v>0</v>
      </c>
      <c r="BB55" s="37">
        <f t="shared" si="34"/>
        <v>0</v>
      </c>
      <c r="BC55" s="38">
        <f t="shared" si="35"/>
        <v>1</v>
      </c>
      <c r="BD55" s="37">
        <f t="shared" si="36"/>
        <v>0</v>
      </c>
      <c r="BE55" s="54">
        <f t="shared" si="9"/>
        <v>11</v>
      </c>
    </row>
    <row r="56" spans="1:57" x14ac:dyDescent="0.25">
      <c r="A56" s="353"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8"/>
        <v>0</v>
      </c>
      <c r="AW56" s="37">
        <f t="shared" si="29"/>
        <v>0</v>
      </c>
      <c r="AX56" s="37">
        <f t="shared" si="30"/>
        <v>0</v>
      </c>
      <c r="AY56" s="37">
        <f t="shared" si="31"/>
        <v>0</v>
      </c>
      <c r="AZ56" s="37">
        <f t="shared" si="32"/>
        <v>0</v>
      </c>
      <c r="BA56" s="37">
        <f t="shared" si="33"/>
        <v>0</v>
      </c>
      <c r="BB56" s="37">
        <f t="shared" si="34"/>
        <v>0</v>
      </c>
      <c r="BC56" s="38">
        <f t="shared" si="35"/>
        <v>0</v>
      </c>
      <c r="BD56" s="37">
        <f t="shared" si="36"/>
        <v>0</v>
      </c>
      <c r="BE56" s="54">
        <f t="shared" si="9"/>
        <v>0</v>
      </c>
    </row>
    <row r="57" spans="1:57" x14ac:dyDescent="0.25">
      <c r="A57" s="353"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8"/>
        <v>0</v>
      </c>
      <c r="AW57" s="37">
        <f t="shared" si="29"/>
        <v>0</v>
      </c>
      <c r="AX57" s="37">
        <f t="shared" si="30"/>
        <v>0</v>
      </c>
      <c r="AY57" s="37">
        <f t="shared" si="31"/>
        <v>0</v>
      </c>
      <c r="AZ57" s="37">
        <f t="shared" si="32"/>
        <v>0</v>
      </c>
      <c r="BA57" s="37">
        <f t="shared" si="33"/>
        <v>0</v>
      </c>
      <c r="BB57" s="37">
        <f t="shared" si="34"/>
        <v>0</v>
      </c>
      <c r="BC57" s="38">
        <f t="shared" si="35"/>
        <v>0</v>
      </c>
      <c r="BD57" s="37">
        <f t="shared" si="36"/>
        <v>0</v>
      </c>
      <c r="BE57" s="54">
        <f t="shared" si="9"/>
        <v>0</v>
      </c>
    </row>
    <row r="58" spans="1:57" x14ac:dyDescent="0.25">
      <c r="A58" s="353"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8"/>
        <v>0</v>
      </c>
      <c r="AW58" s="37">
        <f t="shared" si="29"/>
        <v>0</v>
      </c>
      <c r="AX58" s="37">
        <f t="shared" si="30"/>
        <v>0</v>
      </c>
      <c r="AY58" s="37">
        <f t="shared" si="31"/>
        <v>0</v>
      </c>
      <c r="AZ58" s="37">
        <f t="shared" si="32"/>
        <v>0</v>
      </c>
      <c r="BA58" s="37">
        <f t="shared" si="33"/>
        <v>0</v>
      </c>
      <c r="BB58" s="37">
        <f t="shared" si="34"/>
        <v>0</v>
      </c>
      <c r="BC58" s="38">
        <f t="shared" si="35"/>
        <v>0</v>
      </c>
      <c r="BD58" s="37">
        <f t="shared" si="36"/>
        <v>0</v>
      </c>
      <c r="BE58" s="54">
        <f t="shared" si="9"/>
        <v>0</v>
      </c>
    </row>
    <row r="59" spans="1:57" x14ac:dyDescent="0.25">
      <c r="A59" s="353"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17</v>
      </c>
      <c r="H59" s="375">
        <v>1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0</v>
      </c>
      <c r="R59" s="375">
        <v>0</v>
      </c>
      <c r="S59" s="375">
        <v>0</v>
      </c>
      <c r="T59" s="375">
        <v>0</v>
      </c>
      <c r="U59" s="375">
        <v>0</v>
      </c>
      <c r="V59" s="375">
        <v>0</v>
      </c>
      <c r="W59" s="375">
        <v>0</v>
      </c>
      <c r="X59" s="375">
        <v>1</v>
      </c>
      <c r="Y59" s="375">
        <v>5</v>
      </c>
      <c r="Z59" s="375">
        <v>0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N59" s="375">
        <v>0</v>
      </c>
      <c r="AO59" s="375">
        <v>1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8"/>
        <v>0</v>
      </c>
      <c r="AW59" s="37">
        <f t="shared" si="29"/>
        <v>18</v>
      </c>
      <c r="AX59" s="37">
        <f t="shared" si="30"/>
        <v>0</v>
      </c>
      <c r="AY59" s="37">
        <f t="shared" si="31"/>
        <v>0</v>
      </c>
      <c r="AZ59" s="37">
        <f t="shared" si="32"/>
        <v>6</v>
      </c>
      <c r="BA59" s="37">
        <f t="shared" si="33"/>
        <v>0</v>
      </c>
      <c r="BB59" s="37">
        <f t="shared" si="34"/>
        <v>0</v>
      </c>
      <c r="BC59" s="38">
        <f t="shared" si="35"/>
        <v>1</v>
      </c>
      <c r="BD59" s="37">
        <f t="shared" si="36"/>
        <v>0</v>
      </c>
      <c r="BE59" s="54">
        <f t="shared" si="9"/>
        <v>25</v>
      </c>
    </row>
    <row r="60" spans="1:57" x14ac:dyDescent="0.25">
      <c r="A60" s="353"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ref="AV60" si="37">SUM(D60)</f>
        <v>0</v>
      </c>
      <c r="AW60" s="37">
        <f t="shared" ref="AW60" si="38">+SUM(G60:P60)</f>
        <v>0</v>
      </c>
      <c r="AX60" s="37">
        <f t="shared" ref="AX60" si="39">+SUM(Q60:S60)</f>
        <v>0</v>
      </c>
      <c r="AY60" s="37">
        <f t="shared" ref="AY60" si="40">+SUM(T60:W60)</f>
        <v>0</v>
      </c>
      <c r="AZ60" s="37">
        <f t="shared" ref="AZ60" si="41">+SUM(X60:AC60)</f>
        <v>0</v>
      </c>
      <c r="BA60" s="37">
        <f t="shared" ref="BA60" si="42">+SUM(AD60:AH60)</f>
        <v>0</v>
      </c>
      <c r="BB60" s="37">
        <f t="shared" ref="BB60" si="43">+SUM(AJ60:AL60)</f>
        <v>0</v>
      </c>
      <c r="BC60" s="38">
        <f t="shared" ref="BC60" si="44">+SUM(AM60:AP60)</f>
        <v>0</v>
      </c>
      <c r="BD60" s="37">
        <f t="shared" ref="BD60" si="45">+SUM(AQ60:AT60)</f>
        <v>0</v>
      </c>
      <c r="BE60" s="54">
        <f t="shared" si="9"/>
        <v>0</v>
      </c>
    </row>
  </sheetData>
  <sheetProtection selectLockedCells="1"/>
  <conditionalFormatting sqref="A3:AT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R60"/>
  <sheetViews>
    <sheetView showGridLines="0" zoomScale="80" zoomScaleNormal="80" workbookViewId="0">
      <pane xSplit="3" ySplit="3" topLeftCell="D4" activePane="bottomRight" state="frozen"/>
      <selection activeCell="C31" sqref="C31"/>
      <selection pane="topRight" activeCell="C31" sqref="C31"/>
      <selection pane="bottomLeft" activeCell="C31" sqref="C31"/>
      <selection pane="bottomRight" activeCell="BC25" sqref="BC2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623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657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5" t="str">
        <f>Ene!B4</f>
        <v>CASOS NUEVOS DE LEISHMANIASIS</v>
      </c>
      <c r="C4" s="386" t="s">
        <v>146</v>
      </c>
      <c r="D4" s="387">
        <v>0</v>
      </c>
      <c r="E4" s="387">
        <v>0</v>
      </c>
      <c r="F4" s="387">
        <v>0</v>
      </c>
      <c r="G4" s="387">
        <v>0</v>
      </c>
      <c r="H4" s="387">
        <v>0</v>
      </c>
      <c r="I4" s="387">
        <v>0</v>
      </c>
      <c r="J4" s="387">
        <v>1</v>
      </c>
      <c r="K4" s="387">
        <v>0</v>
      </c>
      <c r="L4" s="387">
        <v>0</v>
      </c>
      <c r="M4" s="387">
        <v>0</v>
      </c>
      <c r="N4" s="387">
        <v>0</v>
      </c>
      <c r="O4" s="387">
        <v>1</v>
      </c>
      <c r="P4" s="387">
        <v>0</v>
      </c>
      <c r="Q4" s="387">
        <v>0</v>
      </c>
      <c r="R4" s="387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7">
        <v>0</v>
      </c>
      <c r="AF4" s="387">
        <v>0</v>
      </c>
      <c r="AG4" s="387">
        <v>0</v>
      </c>
      <c r="AH4" s="387">
        <v>0</v>
      </c>
      <c r="AI4" s="387">
        <v>0</v>
      </c>
      <c r="AJ4" s="387">
        <v>1</v>
      </c>
      <c r="AK4" s="387">
        <v>0</v>
      </c>
      <c r="AL4" s="387">
        <v>0</v>
      </c>
      <c r="AM4" s="387">
        <v>0</v>
      </c>
      <c r="AN4" s="387">
        <v>0</v>
      </c>
      <c r="AO4" s="387">
        <v>0</v>
      </c>
      <c r="AP4" s="387">
        <v>0</v>
      </c>
      <c r="AQ4" s="387">
        <v>0</v>
      </c>
      <c r="AR4" s="387">
        <v>0</v>
      </c>
      <c r="AS4" s="387">
        <v>0</v>
      </c>
      <c r="AT4" s="387">
        <v>0</v>
      </c>
      <c r="AV4" s="37">
        <f>SUM(D4)</f>
        <v>0</v>
      </c>
      <c r="AW4" s="37">
        <f>+SUM(G4:P4)</f>
        <v>2</v>
      </c>
      <c r="AX4" s="37">
        <f>+SUM(Q4:S4)</f>
        <v>0</v>
      </c>
      <c r="AY4" s="37">
        <f t="shared" ref="AY4" si="0">+SUM(T4:W4)</f>
        <v>0</v>
      </c>
      <c r="AZ4" s="37">
        <f t="shared" ref="AZ4" si="1">+SUM(X4:AC4)</f>
        <v>0</v>
      </c>
      <c r="BA4" s="37">
        <f>+SUM(AD4:AI4)</f>
        <v>0</v>
      </c>
      <c r="BB4" s="37">
        <f>+SUM(AJ4:AL4)</f>
        <v>1</v>
      </c>
      <c r="BC4" s="38">
        <f>+SUM(AM4:AP4)</f>
        <v>0</v>
      </c>
      <c r="BD4" s="37">
        <f>+SUM(AQ4:AT4)</f>
        <v>0</v>
      </c>
      <c r="BE4" s="54">
        <f>SUM(AV4:BD4)</f>
        <v>3</v>
      </c>
    </row>
    <row r="5" spans="1:70" x14ac:dyDescent="0.25">
      <c r="A5" s="353">
        <v>1</v>
      </c>
      <c r="B5" s="385" t="str">
        <f>Ene!B5</f>
        <v>COBERTURA DE CASOS CON LEISHMANIASIS TRATADOS</v>
      </c>
      <c r="C5" s="386" t="s">
        <v>146</v>
      </c>
      <c r="D5" s="387">
        <v>0</v>
      </c>
      <c r="E5" s="387">
        <v>0</v>
      </c>
      <c r="F5" s="387">
        <v>0</v>
      </c>
      <c r="G5" s="387">
        <v>1</v>
      </c>
      <c r="H5" s="387">
        <v>0</v>
      </c>
      <c r="I5" s="387">
        <v>0</v>
      </c>
      <c r="J5" s="387">
        <v>1</v>
      </c>
      <c r="K5" s="387">
        <v>0</v>
      </c>
      <c r="L5" s="387">
        <v>0</v>
      </c>
      <c r="M5" s="387">
        <v>0</v>
      </c>
      <c r="N5" s="387">
        <v>0</v>
      </c>
      <c r="O5" s="387">
        <v>0</v>
      </c>
      <c r="P5" s="387">
        <v>0</v>
      </c>
      <c r="Q5" s="387">
        <v>0</v>
      </c>
      <c r="R5" s="387">
        <v>0</v>
      </c>
      <c r="S5" s="387">
        <v>0</v>
      </c>
      <c r="T5" s="387">
        <v>0</v>
      </c>
      <c r="U5" s="387">
        <v>0</v>
      </c>
      <c r="V5" s="387">
        <v>0</v>
      </c>
      <c r="W5" s="387">
        <v>0</v>
      </c>
      <c r="X5" s="387">
        <v>0</v>
      </c>
      <c r="Y5" s="387">
        <v>0</v>
      </c>
      <c r="Z5" s="387">
        <v>0</v>
      </c>
      <c r="AA5" s="387">
        <v>0</v>
      </c>
      <c r="AB5" s="387">
        <v>0</v>
      </c>
      <c r="AC5" s="387">
        <v>0</v>
      </c>
      <c r="AD5" s="387">
        <v>0</v>
      </c>
      <c r="AE5" s="387">
        <v>1</v>
      </c>
      <c r="AF5" s="387">
        <v>0</v>
      </c>
      <c r="AG5" s="387">
        <v>0</v>
      </c>
      <c r="AH5" s="387">
        <v>0</v>
      </c>
      <c r="AI5" s="387">
        <v>0</v>
      </c>
      <c r="AJ5" s="387">
        <v>1</v>
      </c>
      <c r="AK5" s="387">
        <v>0</v>
      </c>
      <c r="AL5" s="387">
        <v>0</v>
      </c>
      <c r="AM5" s="387">
        <v>5</v>
      </c>
      <c r="AN5" s="387">
        <v>0</v>
      </c>
      <c r="AO5" s="387">
        <v>0</v>
      </c>
      <c r="AP5" s="387">
        <v>0</v>
      </c>
      <c r="AQ5" s="387">
        <v>0</v>
      </c>
      <c r="AR5" s="387">
        <v>0</v>
      </c>
      <c r="AS5" s="387">
        <v>0</v>
      </c>
      <c r="AT5" s="387">
        <v>0</v>
      </c>
      <c r="AV5" s="37">
        <f t="shared" ref="AV5:AV60" si="2">SUM(D5)</f>
        <v>0</v>
      </c>
      <c r="AW5" s="37">
        <f t="shared" ref="AW5:AW60" si="3">+SUM(G5:P5)</f>
        <v>2</v>
      </c>
      <c r="AX5" s="37">
        <f t="shared" ref="AX5:AX60" si="4">+SUM(Q5:S5)</f>
        <v>0</v>
      </c>
      <c r="AY5" s="37">
        <f t="shared" ref="AY5:AY60" si="5">+SUM(T5:W5)</f>
        <v>0</v>
      </c>
      <c r="AZ5" s="37">
        <f t="shared" ref="AZ5:AZ60" si="6">+SUM(X5:AC5)</f>
        <v>0</v>
      </c>
      <c r="BA5" s="37">
        <f t="shared" ref="BA5:BA60" si="7">+SUM(AD5:AI5)</f>
        <v>1</v>
      </c>
      <c r="BB5" s="37">
        <f t="shared" ref="BB5:BB60" si="8">+SUM(AJ5:AL5)</f>
        <v>1</v>
      </c>
      <c r="BC5" s="38">
        <f t="shared" ref="BC5:BC60" si="9">+SUM(AM5:AP5)</f>
        <v>5</v>
      </c>
      <c r="BD5" s="37">
        <f t="shared" ref="BD5:BD60" si="10">+SUM(AQ5:AT5)</f>
        <v>0</v>
      </c>
      <c r="BE5" s="54">
        <f t="shared" ref="BE5:BE60" si="11">SUM(AV5:BD5)</f>
        <v>9</v>
      </c>
    </row>
    <row r="6" spans="1:70" ht="30" x14ac:dyDescent="0.25">
      <c r="A6" s="353">
        <v>1</v>
      </c>
      <c r="B6" s="385" t="str">
        <f>Ene!B6</f>
        <v>VIVIENDAS  EN  ÁREAS  DE  RIESGO DE  DENGUE  CON  VIGILANCIA  ENTOMOLÓGICA  DOMICILIARIA  EN  ESCENARIO II Y III.</v>
      </c>
      <c r="C6" s="386" t="s">
        <v>146</v>
      </c>
      <c r="D6" s="387">
        <v>0</v>
      </c>
      <c r="E6" s="387">
        <v>0</v>
      </c>
      <c r="F6" s="387">
        <v>0</v>
      </c>
      <c r="G6" s="387">
        <v>0</v>
      </c>
      <c r="H6" s="387">
        <v>0</v>
      </c>
      <c r="I6" s="387">
        <v>0</v>
      </c>
      <c r="J6" s="387">
        <v>0</v>
      </c>
      <c r="K6" s="387">
        <v>0</v>
      </c>
      <c r="L6" s="387">
        <v>0</v>
      </c>
      <c r="M6" s="387">
        <v>0</v>
      </c>
      <c r="N6" s="387">
        <v>0</v>
      </c>
      <c r="O6" s="387">
        <v>0</v>
      </c>
      <c r="P6" s="387">
        <v>0</v>
      </c>
      <c r="Q6" s="387">
        <v>201</v>
      </c>
      <c r="R6" s="387">
        <v>138</v>
      </c>
      <c r="S6" s="387">
        <v>173</v>
      </c>
      <c r="T6" s="387">
        <v>0</v>
      </c>
      <c r="U6" s="387">
        <v>0</v>
      </c>
      <c r="V6" s="387">
        <v>0</v>
      </c>
      <c r="W6" s="387">
        <v>0</v>
      </c>
      <c r="X6" s="387">
        <v>0</v>
      </c>
      <c r="Y6" s="387">
        <v>0</v>
      </c>
      <c r="Z6" s="387">
        <v>0</v>
      </c>
      <c r="AA6" s="387">
        <v>0</v>
      </c>
      <c r="AB6" s="387">
        <v>0</v>
      </c>
      <c r="AC6" s="387">
        <v>0</v>
      </c>
      <c r="AD6" s="387">
        <v>0</v>
      </c>
      <c r="AE6" s="387">
        <v>0</v>
      </c>
      <c r="AF6" s="387">
        <v>0</v>
      </c>
      <c r="AG6" s="387">
        <v>0</v>
      </c>
      <c r="AH6" s="387">
        <v>0</v>
      </c>
      <c r="AI6" s="387">
        <v>0</v>
      </c>
      <c r="AJ6" s="387">
        <v>322</v>
      </c>
      <c r="AK6" s="387">
        <v>0</v>
      </c>
      <c r="AL6" s="387">
        <v>0</v>
      </c>
      <c r="AM6" s="387">
        <v>315</v>
      </c>
      <c r="AN6" s="387">
        <v>0</v>
      </c>
      <c r="AO6" s="387">
        <v>0</v>
      </c>
      <c r="AP6" s="387">
        <v>0</v>
      </c>
      <c r="AQ6" s="387">
        <v>0</v>
      </c>
      <c r="AR6" s="387">
        <v>0</v>
      </c>
      <c r="AS6" s="387">
        <v>0</v>
      </c>
      <c r="AT6" s="387">
        <v>0</v>
      </c>
      <c r="AV6" s="37">
        <f t="shared" si="2"/>
        <v>0</v>
      </c>
      <c r="AW6" s="37">
        <f t="shared" si="3"/>
        <v>0</v>
      </c>
      <c r="AX6" s="37">
        <f t="shared" si="4"/>
        <v>512</v>
      </c>
      <c r="AY6" s="37">
        <f t="shared" si="5"/>
        <v>0</v>
      </c>
      <c r="AZ6" s="37">
        <f t="shared" si="6"/>
        <v>0</v>
      </c>
      <c r="BA6" s="37">
        <f t="shared" si="7"/>
        <v>0</v>
      </c>
      <c r="BB6" s="37">
        <f t="shared" si="8"/>
        <v>322</v>
      </c>
      <c r="BC6" s="38">
        <f t="shared" si="9"/>
        <v>315</v>
      </c>
      <c r="BD6" s="37">
        <f t="shared" si="10"/>
        <v>0</v>
      </c>
      <c r="BE6" s="54">
        <f t="shared" si="11"/>
        <v>1149</v>
      </c>
    </row>
    <row r="7" spans="1:70" ht="30" x14ac:dyDescent="0.25">
      <c r="A7" s="353">
        <v>1</v>
      </c>
      <c r="B7" s="385" t="str">
        <f>Ene!B7</f>
        <v>VIVIENDAS UBICADAS EN ESCENARIO II Y III DE TRANSMISIÓN DE DENGUE PROTEGIDAS CON TRATAMIENTO FOCAL Y CONTROL FÍSICO</v>
      </c>
      <c r="C7" s="386" t="s">
        <v>146</v>
      </c>
      <c r="D7" s="387">
        <v>0</v>
      </c>
      <c r="E7" s="387">
        <v>0</v>
      </c>
      <c r="F7" s="387">
        <v>0</v>
      </c>
      <c r="G7" s="387">
        <v>14524</v>
      </c>
      <c r="H7" s="387">
        <v>182</v>
      </c>
      <c r="I7" s="387">
        <v>0</v>
      </c>
      <c r="J7" s="387">
        <v>0</v>
      </c>
      <c r="K7" s="387">
        <v>0</v>
      </c>
      <c r="L7" s="387">
        <v>0</v>
      </c>
      <c r="M7" s="387">
        <v>0</v>
      </c>
      <c r="N7" s="387">
        <v>0</v>
      </c>
      <c r="O7" s="387">
        <v>0</v>
      </c>
      <c r="P7" s="387">
        <v>0</v>
      </c>
      <c r="Q7" s="387">
        <v>0</v>
      </c>
      <c r="R7" s="387">
        <v>0</v>
      </c>
      <c r="S7" s="387">
        <v>0</v>
      </c>
      <c r="T7" s="387">
        <v>601</v>
      </c>
      <c r="U7" s="387">
        <v>0</v>
      </c>
      <c r="V7" s="387">
        <v>0</v>
      </c>
      <c r="W7" s="387">
        <v>0</v>
      </c>
      <c r="X7" s="387">
        <v>716</v>
      </c>
      <c r="Y7" s="387">
        <v>4970</v>
      </c>
      <c r="Z7" s="387">
        <v>0</v>
      </c>
      <c r="AA7" s="387">
        <v>0</v>
      </c>
      <c r="AB7" s="387">
        <v>0</v>
      </c>
      <c r="AC7" s="387">
        <v>0</v>
      </c>
      <c r="AD7" s="387">
        <v>0</v>
      </c>
      <c r="AE7" s="387">
        <v>0</v>
      </c>
      <c r="AF7" s="387">
        <v>0</v>
      </c>
      <c r="AG7" s="387">
        <v>0</v>
      </c>
      <c r="AH7" s="387">
        <v>0</v>
      </c>
      <c r="AI7" s="387">
        <v>0</v>
      </c>
      <c r="AJ7" s="387">
        <v>0</v>
      </c>
      <c r="AK7" s="387">
        <v>0</v>
      </c>
      <c r="AL7" s="387">
        <v>0</v>
      </c>
      <c r="AM7" s="387">
        <v>39</v>
      </c>
      <c r="AN7" s="387">
        <v>0</v>
      </c>
      <c r="AO7" s="387">
        <v>10</v>
      </c>
      <c r="AP7" s="387">
        <v>0</v>
      </c>
      <c r="AQ7" s="387">
        <v>870</v>
      </c>
      <c r="AR7" s="387">
        <v>0</v>
      </c>
      <c r="AS7" s="387">
        <v>0</v>
      </c>
      <c r="AT7" s="387">
        <v>0</v>
      </c>
      <c r="AV7" s="37">
        <f t="shared" si="2"/>
        <v>0</v>
      </c>
      <c r="AW7" s="37">
        <f t="shared" si="3"/>
        <v>14706</v>
      </c>
      <c r="AX7" s="37">
        <f t="shared" si="4"/>
        <v>0</v>
      </c>
      <c r="AY7" s="37">
        <f t="shared" si="5"/>
        <v>601</v>
      </c>
      <c r="AZ7" s="37">
        <f t="shared" si="6"/>
        <v>5686</v>
      </c>
      <c r="BA7" s="37">
        <f t="shared" si="7"/>
        <v>0</v>
      </c>
      <c r="BB7" s="37">
        <f t="shared" si="8"/>
        <v>0</v>
      </c>
      <c r="BC7" s="38">
        <f t="shared" si="9"/>
        <v>49</v>
      </c>
      <c r="BD7" s="37">
        <f t="shared" si="10"/>
        <v>870</v>
      </c>
      <c r="BE7" s="54">
        <f t="shared" si="11"/>
        <v>21912</v>
      </c>
    </row>
    <row r="8" spans="1:70" x14ac:dyDescent="0.25">
      <c r="A8" s="353">
        <v>1</v>
      </c>
      <c r="B8" s="385" t="str">
        <f>Ene!B8</f>
        <v xml:space="preserve">LOCALIZACIÓN Y DIAGNOSTICO DE CASOS DE MALARIA </v>
      </c>
      <c r="C8" s="386" t="s">
        <v>146</v>
      </c>
      <c r="D8" s="387">
        <v>0</v>
      </c>
      <c r="E8" s="387">
        <v>0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  <c r="O8" s="387">
        <v>0</v>
      </c>
      <c r="P8" s="387">
        <v>0</v>
      </c>
      <c r="Q8" s="387">
        <v>0</v>
      </c>
      <c r="R8" s="387">
        <v>0</v>
      </c>
      <c r="S8" s="387">
        <v>0</v>
      </c>
      <c r="T8" s="387">
        <v>0</v>
      </c>
      <c r="U8" s="387">
        <v>0</v>
      </c>
      <c r="V8" s="387">
        <v>0</v>
      </c>
      <c r="W8" s="387">
        <v>0</v>
      </c>
      <c r="X8" s="387">
        <v>6</v>
      </c>
      <c r="Y8" s="387">
        <v>37</v>
      </c>
      <c r="Z8" s="387">
        <v>10</v>
      </c>
      <c r="AA8" s="387">
        <v>15</v>
      </c>
      <c r="AB8" s="387">
        <v>12</v>
      </c>
      <c r="AC8" s="387">
        <v>10</v>
      </c>
      <c r="AD8" s="387">
        <v>0</v>
      </c>
      <c r="AE8" s="387">
        <v>0</v>
      </c>
      <c r="AF8" s="387">
        <v>0</v>
      </c>
      <c r="AG8" s="387">
        <v>0</v>
      </c>
      <c r="AH8" s="387">
        <v>0</v>
      </c>
      <c r="AI8" s="387">
        <v>0</v>
      </c>
      <c r="AJ8" s="387">
        <v>0</v>
      </c>
      <c r="AK8" s="387">
        <v>0</v>
      </c>
      <c r="AL8" s="387">
        <v>0</v>
      </c>
      <c r="AM8" s="387">
        <v>30</v>
      </c>
      <c r="AN8" s="387">
        <v>0</v>
      </c>
      <c r="AO8" s="387">
        <v>0</v>
      </c>
      <c r="AP8" s="387">
        <v>7</v>
      </c>
      <c r="AQ8" s="387">
        <v>0</v>
      </c>
      <c r="AR8" s="387">
        <v>0</v>
      </c>
      <c r="AS8" s="387">
        <v>0</v>
      </c>
      <c r="AT8" s="387">
        <v>0</v>
      </c>
      <c r="AV8" s="37">
        <f t="shared" si="2"/>
        <v>0</v>
      </c>
      <c r="AW8" s="37">
        <f t="shared" si="3"/>
        <v>0</v>
      </c>
      <c r="AX8" s="37">
        <f t="shared" si="4"/>
        <v>0</v>
      </c>
      <c r="AY8" s="37">
        <f t="shared" si="5"/>
        <v>0</v>
      </c>
      <c r="AZ8" s="37">
        <f t="shared" si="6"/>
        <v>90</v>
      </c>
      <c r="BA8" s="37">
        <f t="shared" si="7"/>
        <v>0</v>
      </c>
      <c r="BB8" s="37">
        <f t="shared" si="8"/>
        <v>0</v>
      </c>
      <c r="BC8" s="38">
        <f t="shared" si="9"/>
        <v>37</v>
      </c>
      <c r="BD8" s="37">
        <f t="shared" si="10"/>
        <v>0</v>
      </c>
      <c r="BE8" s="54">
        <f t="shared" si="11"/>
        <v>127</v>
      </c>
    </row>
    <row r="9" spans="1:70" x14ac:dyDescent="0.25">
      <c r="A9" s="353">
        <v>1</v>
      </c>
      <c r="B9" s="376" t="str">
        <f>Ene!B9</f>
        <v xml:space="preserve">ATENCIONES 15 A MAS </v>
      </c>
      <c r="C9" s="377" t="s">
        <v>506</v>
      </c>
      <c r="D9" s="378">
        <v>490</v>
      </c>
      <c r="E9" s="378">
        <v>8</v>
      </c>
      <c r="F9" s="378">
        <v>0</v>
      </c>
      <c r="G9" s="378">
        <v>551</v>
      </c>
      <c r="H9" s="378">
        <v>4</v>
      </c>
      <c r="I9" s="378">
        <v>7</v>
      </c>
      <c r="J9" s="378">
        <v>8</v>
      </c>
      <c r="K9" s="378">
        <v>52</v>
      </c>
      <c r="L9" s="378">
        <v>0</v>
      </c>
      <c r="M9" s="378">
        <v>3</v>
      </c>
      <c r="N9" s="378">
        <v>1</v>
      </c>
      <c r="O9" s="378">
        <v>3</v>
      </c>
      <c r="P9" s="378">
        <v>63</v>
      </c>
      <c r="Q9" s="378">
        <v>84</v>
      </c>
      <c r="R9" s="378">
        <v>4</v>
      </c>
      <c r="S9" s="378">
        <v>21</v>
      </c>
      <c r="T9" s="378">
        <v>41</v>
      </c>
      <c r="U9" s="378">
        <v>36</v>
      </c>
      <c r="V9" s="378">
        <v>4</v>
      </c>
      <c r="W9" s="378">
        <v>5</v>
      </c>
      <c r="X9" s="378">
        <v>88</v>
      </c>
      <c r="Y9" s="378">
        <v>188</v>
      </c>
      <c r="Z9" s="378">
        <v>7</v>
      </c>
      <c r="AA9" s="378">
        <v>16</v>
      </c>
      <c r="AB9" s="378">
        <v>15</v>
      </c>
      <c r="AC9" s="378">
        <v>48</v>
      </c>
      <c r="AD9" s="378">
        <v>66</v>
      </c>
      <c r="AE9" s="378">
        <v>5</v>
      </c>
      <c r="AF9" s="378">
        <v>23</v>
      </c>
      <c r="AG9" s="378">
        <v>19</v>
      </c>
      <c r="AH9" s="378">
        <v>3</v>
      </c>
      <c r="AI9" s="378">
        <v>0</v>
      </c>
      <c r="AJ9" s="378">
        <v>28</v>
      </c>
      <c r="AK9" s="378">
        <v>4</v>
      </c>
      <c r="AL9" s="378">
        <v>1</v>
      </c>
      <c r="AM9" s="378">
        <v>63</v>
      </c>
      <c r="AN9" s="378">
        <v>3</v>
      </c>
      <c r="AO9" s="378">
        <v>10</v>
      </c>
      <c r="AP9" s="378">
        <v>1</v>
      </c>
      <c r="AQ9" s="378">
        <v>29</v>
      </c>
      <c r="AR9" s="378">
        <v>6</v>
      </c>
      <c r="AS9" s="378">
        <v>2</v>
      </c>
      <c r="AT9" s="378">
        <v>6</v>
      </c>
      <c r="AV9" s="37">
        <f t="shared" si="2"/>
        <v>490</v>
      </c>
      <c r="AW9" s="37">
        <f t="shared" si="3"/>
        <v>692</v>
      </c>
      <c r="AX9" s="37">
        <f t="shared" si="4"/>
        <v>109</v>
      </c>
      <c r="AY9" s="37">
        <f t="shared" si="5"/>
        <v>86</v>
      </c>
      <c r="AZ9" s="37">
        <f t="shared" si="6"/>
        <v>362</v>
      </c>
      <c r="BA9" s="37">
        <f t="shared" si="7"/>
        <v>116</v>
      </c>
      <c r="BB9" s="37">
        <f t="shared" si="8"/>
        <v>33</v>
      </c>
      <c r="BC9" s="38">
        <f t="shared" si="9"/>
        <v>77</v>
      </c>
      <c r="BD9" s="37">
        <f t="shared" si="10"/>
        <v>43</v>
      </c>
      <c r="BE9" s="54">
        <f t="shared" si="11"/>
        <v>2008</v>
      </c>
    </row>
    <row r="10" spans="1:70" x14ac:dyDescent="0.25">
      <c r="A10" s="353">
        <v>1</v>
      </c>
      <c r="B10" s="376" t="str">
        <f>Ene!B10</f>
        <v>PORCENTAJE DE SINTOMATICOS RESPIRATORIOS IDENTIFICADOS/N° DE ATENCIONES EN &gt;15 AÑOS X 100.</v>
      </c>
      <c r="C10" s="377" t="s">
        <v>506</v>
      </c>
      <c r="D10" s="378">
        <v>54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17</v>
      </c>
      <c r="R10" s="378">
        <v>6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5</v>
      </c>
      <c r="Y10" s="378">
        <v>98</v>
      </c>
      <c r="Z10" s="378">
        <v>10</v>
      </c>
      <c r="AA10" s="378">
        <v>3</v>
      </c>
      <c r="AB10" s="378">
        <v>5</v>
      </c>
      <c r="AC10" s="378">
        <v>26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2</v>
      </c>
      <c r="AK10" s="378">
        <v>0</v>
      </c>
      <c r="AL10" s="378">
        <v>0</v>
      </c>
      <c r="AM10" s="378">
        <v>6</v>
      </c>
      <c r="AN10" s="378">
        <v>0</v>
      </c>
      <c r="AO10" s="378">
        <v>10</v>
      </c>
      <c r="AP10" s="378">
        <v>12</v>
      </c>
      <c r="AQ10" s="378">
        <v>0</v>
      </c>
      <c r="AR10" s="378">
        <v>0</v>
      </c>
      <c r="AS10" s="378">
        <v>0</v>
      </c>
      <c r="AT10" s="378">
        <v>3</v>
      </c>
      <c r="AV10" s="37">
        <f t="shared" si="2"/>
        <v>54</v>
      </c>
      <c r="AW10" s="37">
        <f t="shared" si="3"/>
        <v>0</v>
      </c>
      <c r="AX10" s="37">
        <f t="shared" si="4"/>
        <v>23</v>
      </c>
      <c r="AY10" s="37">
        <f t="shared" si="5"/>
        <v>0</v>
      </c>
      <c r="AZ10" s="37">
        <f t="shared" si="6"/>
        <v>147</v>
      </c>
      <c r="BA10" s="37">
        <f t="shared" si="7"/>
        <v>0</v>
      </c>
      <c r="BB10" s="37">
        <f t="shared" si="8"/>
        <v>2</v>
      </c>
      <c r="BC10" s="38">
        <f t="shared" si="9"/>
        <v>28</v>
      </c>
      <c r="BD10" s="37">
        <f t="shared" si="10"/>
        <v>3</v>
      </c>
      <c r="BE10" s="54">
        <f t="shared" si="11"/>
        <v>257</v>
      </c>
    </row>
    <row r="11" spans="1:70" x14ac:dyDescent="0.25">
      <c r="A11" s="353">
        <v>1</v>
      </c>
      <c r="B11" s="376" t="str">
        <f>Ene!B11</f>
        <v>CONTACTOS CENSADOS DE TBC</v>
      </c>
      <c r="C11" s="377" t="s">
        <v>506</v>
      </c>
      <c r="D11" s="378">
        <v>0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V11" s="37">
        <f t="shared" si="2"/>
        <v>0</v>
      </c>
      <c r="AW11" s="37">
        <f t="shared" si="3"/>
        <v>0</v>
      </c>
      <c r="AX11" s="37">
        <f t="shared" si="4"/>
        <v>0</v>
      </c>
      <c r="AY11" s="37">
        <f t="shared" si="5"/>
        <v>0</v>
      </c>
      <c r="AZ11" s="37">
        <f t="shared" si="6"/>
        <v>0</v>
      </c>
      <c r="BA11" s="37">
        <f t="shared" si="7"/>
        <v>0</v>
      </c>
      <c r="BB11" s="37">
        <f t="shared" si="8"/>
        <v>0</v>
      </c>
      <c r="BC11" s="38">
        <f t="shared" si="9"/>
        <v>0</v>
      </c>
      <c r="BD11" s="37">
        <f t="shared" si="10"/>
        <v>0</v>
      </c>
      <c r="BE11" s="54">
        <f t="shared" si="11"/>
        <v>0</v>
      </c>
    </row>
    <row r="12" spans="1:70" x14ac:dyDescent="0.25">
      <c r="A12" s="353">
        <v>1</v>
      </c>
      <c r="B12" s="376" t="str">
        <f>Ene!B12</f>
        <v>CONTACTOS EXAMINADOS DE TBC</v>
      </c>
      <c r="C12" s="377" t="s">
        <v>506</v>
      </c>
      <c r="D12" s="378">
        <v>0</v>
      </c>
      <c r="E12" s="378">
        <v>0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V12" s="37">
        <f t="shared" si="2"/>
        <v>0</v>
      </c>
      <c r="AW12" s="37">
        <f t="shared" si="3"/>
        <v>0</v>
      </c>
      <c r="AX12" s="37">
        <f t="shared" si="4"/>
        <v>0</v>
      </c>
      <c r="AY12" s="37">
        <f t="shared" si="5"/>
        <v>0</v>
      </c>
      <c r="AZ12" s="37">
        <f t="shared" si="6"/>
        <v>0</v>
      </c>
      <c r="BA12" s="37">
        <f t="shared" si="7"/>
        <v>0</v>
      </c>
      <c r="BB12" s="37">
        <f t="shared" si="8"/>
        <v>0</v>
      </c>
      <c r="BC12" s="38">
        <f t="shared" si="9"/>
        <v>0</v>
      </c>
      <c r="BD12" s="37">
        <f t="shared" si="10"/>
        <v>0</v>
      </c>
      <c r="BE12" s="54">
        <f t="shared" si="11"/>
        <v>0</v>
      </c>
    </row>
    <row r="13" spans="1:70" x14ac:dyDescent="0.25">
      <c r="A13" s="353">
        <v>1</v>
      </c>
      <c r="B13" s="376" t="str">
        <f>Ene!B13</f>
        <v>PORCENTAJE DE CASOS DE TBC TAMIZADOS PARA VIH</v>
      </c>
      <c r="C13" s="377" t="s">
        <v>506</v>
      </c>
      <c r="D13" s="378">
        <v>0</v>
      </c>
      <c r="E13" s="378">
        <v>0</v>
      </c>
      <c r="F13" s="378">
        <v>0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V13" s="37">
        <f t="shared" si="2"/>
        <v>0</v>
      </c>
      <c r="AW13" s="37">
        <f t="shared" si="3"/>
        <v>0</v>
      </c>
      <c r="AX13" s="37">
        <f t="shared" si="4"/>
        <v>0</v>
      </c>
      <c r="AY13" s="37">
        <f t="shared" si="5"/>
        <v>0</v>
      </c>
      <c r="AZ13" s="37">
        <f t="shared" si="6"/>
        <v>0</v>
      </c>
      <c r="BA13" s="37">
        <f t="shared" si="7"/>
        <v>0</v>
      </c>
      <c r="BB13" s="37">
        <f t="shared" si="8"/>
        <v>0</v>
      </c>
      <c r="BC13" s="38">
        <f t="shared" si="9"/>
        <v>0</v>
      </c>
      <c r="BD13" s="37">
        <f t="shared" si="10"/>
        <v>0</v>
      </c>
      <c r="BE13" s="54">
        <f t="shared" si="11"/>
        <v>0</v>
      </c>
    </row>
    <row r="14" spans="1:70" x14ac:dyDescent="0.25">
      <c r="A14" s="353">
        <v>1</v>
      </c>
      <c r="B14" s="376" t="str">
        <f>Ene!B14</f>
        <v>TASA DE MORBILIDAD DE TUBERCULOSIS</v>
      </c>
      <c r="C14" s="377" t="s">
        <v>506</v>
      </c>
      <c r="D14" s="378">
        <v>0</v>
      </c>
      <c r="E14" s="378">
        <v>0</v>
      </c>
      <c r="F14" s="378">
        <v>0</v>
      </c>
      <c r="G14" s="378">
        <v>1</v>
      </c>
      <c r="H14" s="378">
        <v>0</v>
      </c>
      <c r="I14" s="378">
        <v>0</v>
      </c>
      <c r="J14" s="378">
        <v>0</v>
      </c>
      <c r="K14" s="378">
        <v>0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1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1</v>
      </c>
      <c r="AR14" s="378">
        <v>0</v>
      </c>
      <c r="AS14" s="378">
        <v>0</v>
      </c>
      <c r="AT14" s="378">
        <v>0</v>
      </c>
      <c r="AV14" s="37">
        <f t="shared" si="2"/>
        <v>0</v>
      </c>
      <c r="AW14" s="37">
        <f t="shared" si="3"/>
        <v>1</v>
      </c>
      <c r="AX14" s="37">
        <f t="shared" si="4"/>
        <v>0</v>
      </c>
      <c r="AY14" s="37">
        <f t="shared" si="5"/>
        <v>0</v>
      </c>
      <c r="AZ14" s="37">
        <f t="shared" si="6"/>
        <v>0</v>
      </c>
      <c r="BA14" s="37">
        <f t="shared" si="7"/>
        <v>1</v>
      </c>
      <c r="BB14" s="37">
        <f t="shared" si="8"/>
        <v>0</v>
      </c>
      <c r="BC14" s="38">
        <f t="shared" si="9"/>
        <v>0</v>
      </c>
      <c r="BD14" s="37">
        <f t="shared" si="10"/>
        <v>1</v>
      </c>
      <c r="BE14" s="54">
        <f t="shared" si="11"/>
        <v>3</v>
      </c>
    </row>
    <row r="15" spans="1:70" ht="30" x14ac:dyDescent="0.25">
      <c r="A15" s="353">
        <v>1</v>
      </c>
      <c r="B15" s="379" t="str">
        <f>Ene!B15</f>
        <v>PORCENTAJE DE ADULTOS Y JOVENES  QUE RECIBEN  CONSEJERIA  EN PREVENCION PARA TAMIZAJE  DE ITS Y VIH/SIDA</v>
      </c>
      <c r="C15" s="380" t="s">
        <v>144</v>
      </c>
      <c r="D15" s="381">
        <v>70</v>
      </c>
      <c r="E15" s="381">
        <v>0</v>
      </c>
      <c r="F15" s="381">
        <v>0</v>
      </c>
      <c r="G15" s="381">
        <v>31</v>
      </c>
      <c r="H15" s="381">
        <v>10</v>
      </c>
      <c r="I15" s="381">
        <v>0</v>
      </c>
      <c r="J15" s="381">
        <v>0</v>
      </c>
      <c r="K15" s="381">
        <v>32</v>
      </c>
      <c r="L15" s="381">
        <v>0</v>
      </c>
      <c r="M15" s="381">
        <v>0</v>
      </c>
      <c r="N15" s="381">
        <v>0</v>
      </c>
      <c r="O15" s="381">
        <v>0</v>
      </c>
      <c r="P15" s="381">
        <v>2</v>
      </c>
      <c r="Q15" s="381">
        <v>41</v>
      </c>
      <c r="R15" s="381">
        <v>4</v>
      </c>
      <c r="S15" s="381">
        <v>10</v>
      </c>
      <c r="T15" s="381">
        <v>14</v>
      </c>
      <c r="U15" s="381">
        <v>18</v>
      </c>
      <c r="V15" s="381">
        <v>3</v>
      </c>
      <c r="W15" s="381">
        <v>0</v>
      </c>
      <c r="X15" s="381">
        <v>0</v>
      </c>
      <c r="Y15" s="381">
        <v>13</v>
      </c>
      <c r="Z15" s="381">
        <v>0</v>
      </c>
      <c r="AA15" s="381">
        <v>5</v>
      </c>
      <c r="AB15" s="381">
        <v>5</v>
      </c>
      <c r="AC15" s="381">
        <v>0</v>
      </c>
      <c r="AD15" s="381">
        <v>3</v>
      </c>
      <c r="AE15" s="381">
        <v>5</v>
      </c>
      <c r="AF15" s="381">
        <v>2</v>
      </c>
      <c r="AG15" s="381">
        <v>18</v>
      </c>
      <c r="AH15" s="381">
        <v>1</v>
      </c>
      <c r="AI15" s="381">
        <v>0</v>
      </c>
      <c r="AJ15" s="381">
        <v>0</v>
      </c>
      <c r="AK15" s="381">
        <v>0</v>
      </c>
      <c r="AL15" s="381">
        <v>0</v>
      </c>
      <c r="AM15" s="381">
        <v>41</v>
      </c>
      <c r="AN15" s="381">
        <v>0</v>
      </c>
      <c r="AO15" s="381">
        <v>5</v>
      </c>
      <c r="AP15" s="381">
        <v>4</v>
      </c>
      <c r="AQ15" s="381">
        <v>0</v>
      </c>
      <c r="AR15" s="381">
        <v>0</v>
      </c>
      <c r="AS15" s="381">
        <v>0</v>
      </c>
      <c r="AT15" s="381">
        <v>2</v>
      </c>
      <c r="AV15" s="37">
        <f t="shared" si="2"/>
        <v>70</v>
      </c>
      <c r="AW15" s="37">
        <f t="shared" si="3"/>
        <v>75</v>
      </c>
      <c r="AX15" s="37">
        <f t="shared" si="4"/>
        <v>55</v>
      </c>
      <c r="AY15" s="37">
        <f t="shared" si="5"/>
        <v>35</v>
      </c>
      <c r="AZ15" s="37">
        <f t="shared" si="6"/>
        <v>23</v>
      </c>
      <c r="BA15" s="37">
        <f t="shared" si="7"/>
        <v>29</v>
      </c>
      <c r="BB15" s="37">
        <f t="shared" si="8"/>
        <v>0</v>
      </c>
      <c r="BC15" s="38">
        <f t="shared" si="9"/>
        <v>50</v>
      </c>
      <c r="BD15" s="37">
        <f t="shared" si="10"/>
        <v>2</v>
      </c>
      <c r="BE15" s="54">
        <f t="shared" si="11"/>
        <v>339</v>
      </c>
    </row>
    <row r="16" spans="1:70" x14ac:dyDescent="0.25">
      <c r="A16" s="353">
        <v>1</v>
      </c>
      <c r="B16" s="379" t="str">
        <f>Ene!B16</f>
        <v>PORCENTAJE DE ADULTOS Y JOVENES QUE RECIBEN TAMIZAJE  DE ITS Y VIH/SIDA</v>
      </c>
      <c r="C16" s="380" t="s">
        <v>144</v>
      </c>
      <c r="D16" s="381">
        <v>54</v>
      </c>
      <c r="E16" s="381">
        <v>0</v>
      </c>
      <c r="F16" s="381">
        <v>0</v>
      </c>
      <c r="G16" s="381">
        <v>30</v>
      </c>
      <c r="H16" s="381">
        <v>10</v>
      </c>
      <c r="I16" s="381">
        <v>0</v>
      </c>
      <c r="J16" s="381">
        <v>0</v>
      </c>
      <c r="K16" s="381">
        <v>32</v>
      </c>
      <c r="L16" s="381">
        <v>0</v>
      </c>
      <c r="M16" s="381">
        <v>0</v>
      </c>
      <c r="N16" s="381">
        <v>0</v>
      </c>
      <c r="O16" s="381">
        <v>0</v>
      </c>
      <c r="P16" s="381">
        <v>2</v>
      </c>
      <c r="Q16" s="381">
        <v>41</v>
      </c>
      <c r="R16" s="381">
        <v>4</v>
      </c>
      <c r="S16" s="381">
        <v>10</v>
      </c>
      <c r="T16" s="381">
        <v>16</v>
      </c>
      <c r="U16" s="381">
        <v>14</v>
      </c>
      <c r="V16" s="381">
        <v>3</v>
      </c>
      <c r="W16" s="381">
        <v>0</v>
      </c>
      <c r="X16" s="381">
        <v>0</v>
      </c>
      <c r="Y16" s="381">
        <v>13</v>
      </c>
      <c r="Z16" s="381">
        <v>0</v>
      </c>
      <c r="AA16" s="381">
        <v>5</v>
      </c>
      <c r="AB16" s="381">
        <v>5</v>
      </c>
      <c r="AC16" s="381">
        <v>0</v>
      </c>
      <c r="AD16" s="381">
        <v>3</v>
      </c>
      <c r="AE16" s="381">
        <v>5</v>
      </c>
      <c r="AF16" s="381">
        <v>2</v>
      </c>
      <c r="AG16" s="381">
        <v>18</v>
      </c>
      <c r="AH16" s="381">
        <v>1</v>
      </c>
      <c r="AI16" s="381">
        <v>0</v>
      </c>
      <c r="AJ16" s="381">
        <v>0</v>
      </c>
      <c r="AK16" s="381">
        <v>0</v>
      </c>
      <c r="AL16" s="381">
        <v>0</v>
      </c>
      <c r="AM16" s="381">
        <v>41</v>
      </c>
      <c r="AN16" s="381">
        <v>0</v>
      </c>
      <c r="AO16" s="381">
        <v>5</v>
      </c>
      <c r="AP16" s="381">
        <v>5</v>
      </c>
      <c r="AQ16" s="381">
        <v>0</v>
      </c>
      <c r="AR16" s="381">
        <v>0</v>
      </c>
      <c r="AS16" s="381">
        <v>0</v>
      </c>
      <c r="AT16" s="381">
        <v>1</v>
      </c>
      <c r="AV16" s="37">
        <f t="shared" si="2"/>
        <v>54</v>
      </c>
      <c r="AW16" s="37">
        <f t="shared" si="3"/>
        <v>74</v>
      </c>
      <c r="AX16" s="37">
        <f t="shared" si="4"/>
        <v>55</v>
      </c>
      <c r="AY16" s="37">
        <f t="shared" si="5"/>
        <v>33</v>
      </c>
      <c r="AZ16" s="37">
        <f t="shared" si="6"/>
        <v>23</v>
      </c>
      <c r="BA16" s="37">
        <f t="shared" si="7"/>
        <v>29</v>
      </c>
      <c r="BB16" s="37">
        <f t="shared" si="8"/>
        <v>0</v>
      </c>
      <c r="BC16" s="38">
        <f t="shared" si="9"/>
        <v>51</v>
      </c>
      <c r="BD16" s="37">
        <f t="shared" si="10"/>
        <v>1</v>
      </c>
      <c r="BE16" s="54">
        <f t="shared" si="11"/>
        <v>320</v>
      </c>
    </row>
    <row r="17" spans="1:57" x14ac:dyDescent="0.25">
      <c r="A17" s="353">
        <v>1</v>
      </c>
      <c r="B17" s="379" t="str">
        <f>Ene!B17</f>
        <v>GESTANTE REACTIVO A SIFILIS</v>
      </c>
      <c r="C17" s="380" t="s">
        <v>144</v>
      </c>
      <c r="D17" s="381">
        <v>0</v>
      </c>
      <c r="E17" s="381">
        <v>0</v>
      </c>
      <c r="F17" s="381">
        <v>0</v>
      </c>
      <c r="G17" s="381">
        <v>0</v>
      </c>
      <c r="H17" s="381">
        <v>0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1">
        <v>0</v>
      </c>
      <c r="Y17" s="381">
        <v>0</v>
      </c>
      <c r="Z17" s="381">
        <v>0</v>
      </c>
      <c r="AA17" s="381">
        <v>0</v>
      </c>
      <c r="AB17" s="381">
        <v>0</v>
      </c>
      <c r="AC17" s="381">
        <v>0</v>
      </c>
      <c r="AD17" s="381">
        <v>0</v>
      </c>
      <c r="AE17" s="381">
        <v>0</v>
      </c>
      <c r="AF17" s="381">
        <v>0</v>
      </c>
      <c r="AG17" s="381">
        <v>0</v>
      </c>
      <c r="AH17" s="381">
        <v>0</v>
      </c>
      <c r="AI17" s="381">
        <v>0</v>
      </c>
      <c r="AJ17" s="381">
        <v>0</v>
      </c>
      <c r="AK17" s="381">
        <v>0</v>
      </c>
      <c r="AL17" s="381">
        <v>0</v>
      </c>
      <c r="AM17" s="381">
        <v>0</v>
      </c>
      <c r="AN17" s="381">
        <v>0</v>
      </c>
      <c r="AO17" s="381">
        <v>0</v>
      </c>
      <c r="AP17" s="381">
        <v>0</v>
      </c>
      <c r="AQ17" s="381">
        <v>0</v>
      </c>
      <c r="AR17" s="381">
        <v>0</v>
      </c>
      <c r="AS17" s="381">
        <v>0</v>
      </c>
      <c r="AT17" s="381">
        <v>0</v>
      </c>
      <c r="AV17" s="37">
        <f t="shared" si="2"/>
        <v>0</v>
      </c>
      <c r="AW17" s="37">
        <f t="shared" si="3"/>
        <v>0</v>
      </c>
      <c r="AX17" s="37">
        <f t="shared" si="4"/>
        <v>0</v>
      </c>
      <c r="AY17" s="37">
        <f t="shared" si="5"/>
        <v>0</v>
      </c>
      <c r="AZ17" s="37">
        <f t="shared" si="6"/>
        <v>0</v>
      </c>
      <c r="BA17" s="37">
        <f t="shared" si="7"/>
        <v>0</v>
      </c>
      <c r="BB17" s="37">
        <f t="shared" si="8"/>
        <v>0</v>
      </c>
      <c r="BC17" s="38">
        <f t="shared" si="9"/>
        <v>0</v>
      </c>
      <c r="BD17" s="37">
        <f t="shared" si="10"/>
        <v>0</v>
      </c>
      <c r="BE17" s="54">
        <f t="shared" si="11"/>
        <v>0</v>
      </c>
    </row>
    <row r="18" spans="1:57" x14ac:dyDescent="0.25">
      <c r="A18" s="353">
        <v>1</v>
      </c>
      <c r="B18" s="379" t="str">
        <f>Ene!B18</f>
        <v>GESTANTES REACTIVAS  A SIFILIS RECIBEN TRATAMIENTO COMPLETO</v>
      </c>
      <c r="C18" s="380" t="s">
        <v>144</v>
      </c>
      <c r="D18" s="381">
        <v>0</v>
      </c>
      <c r="E18" s="381">
        <v>0</v>
      </c>
      <c r="F18" s="381">
        <v>0</v>
      </c>
      <c r="G18" s="381">
        <v>0</v>
      </c>
      <c r="H18" s="381">
        <v>0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  <c r="O18" s="381">
        <v>0</v>
      </c>
      <c r="P18" s="381">
        <v>0</v>
      </c>
      <c r="Q18" s="381">
        <v>0</v>
      </c>
      <c r="R18" s="381">
        <v>0</v>
      </c>
      <c r="S18" s="381">
        <v>0</v>
      </c>
      <c r="T18" s="381">
        <v>0</v>
      </c>
      <c r="U18" s="381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0</v>
      </c>
      <c r="AG18" s="381">
        <v>0</v>
      </c>
      <c r="AH18" s="381">
        <v>0</v>
      </c>
      <c r="AI18" s="381">
        <v>0</v>
      </c>
      <c r="AJ18" s="381">
        <v>0</v>
      </c>
      <c r="AK18" s="381">
        <v>0</v>
      </c>
      <c r="AL18" s="381">
        <v>0</v>
      </c>
      <c r="AM18" s="381">
        <v>0</v>
      </c>
      <c r="AN18" s="381">
        <v>0</v>
      </c>
      <c r="AO18" s="381">
        <v>0</v>
      </c>
      <c r="AP18" s="381">
        <v>0</v>
      </c>
      <c r="AQ18" s="381">
        <v>0</v>
      </c>
      <c r="AR18" s="381">
        <v>0</v>
      </c>
      <c r="AS18" s="381">
        <v>0</v>
      </c>
      <c r="AT18" s="381">
        <v>0</v>
      </c>
      <c r="AV18" s="37">
        <f t="shared" si="2"/>
        <v>0</v>
      </c>
      <c r="AW18" s="37">
        <f t="shared" si="3"/>
        <v>0</v>
      </c>
      <c r="AX18" s="37">
        <f t="shared" si="4"/>
        <v>0</v>
      </c>
      <c r="AY18" s="37">
        <f t="shared" si="5"/>
        <v>0</v>
      </c>
      <c r="AZ18" s="37">
        <f t="shared" si="6"/>
        <v>0</v>
      </c>
      <c r="BA18" s="37">
        <f t="shared" si="7"/>
        <v>0</v>
      </c>
      <c r="BB18" s="37">
        <f t="shared" si="8"/>
        <v>0</v>
      </c>
      <c r="BC18" s="38">
        <f t="shared" si="9"/>
        <v>0</v>
      </c>
      <c r="BD18" s="37">
        <f t="shared" si="10"/>
        <v>0</v>
      </c>
      <c r="BE18" s="54">
        <f t="shared" si="11"/>
        <v>0</v>
      </c>
    </row>
    <row r="19" spans="1:57" x14ac:dyDescent="0.25">
      <c r="A19" s="353">
        <v>1</v>
      </c>
      <c r="B19" s="379" t="str">
        <f>Ene!B19</f>
        <v>CASOS  DE VIH-SIDA CONFIRMADOS</v>
      </c>
      <c r="C19" s="380" t="s">
        <v>144</v>
      </c>
      <c r="D19" s="381">
        <v>2</v>
      </c>
      <c r="E19" s="381">
        <v>0</v>
      </c>
      <c r="F19" s="381">
        <v>0</v>
      </c>
      <c r="G19" s="381">
        <v>1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  <c r="R19" s="381">
        <v>0</v>
      </c>
      <c r="S19" s="381">
        <v>0</v>
      </c>
      <c r="T19" s="381">
        <v>0</v>
      </c>
      <c r="U19" s="381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0</v>
      </c>
      <c r="AG19" s="381">
        <v>0</v>
      </c>
      <c r="AH19" s="381">
        <v>0</v>
      </c>
      <c r="AI19" s="381">
        <v>0</v>
      </c>
      <c r="AJ19" s="381">
        <v>0</v>
      </c>
      <c r="AK19" s="381">
        <v>0</v>
      </c>
      <c r="AL19" s="381">
        <v>0</v>
      </c>
      <c r="AM19" s="381">
        <v>0</v>
      </c>
      <c r="AN19" s="381">
        <v>0</v>
      </c>
      <c r="AO19" s="381">
        <v>0</v>
      </c>
      <c r="AP19" s="381">
        <v>0</v>
      </c>
      <c r="AQ19" s="381">
        <v>0</v>
      </c>
      <c r="AR19" s="381">
        <v>0</v>
      </c>
      <c r="AS19" s="381">
        <v>0</v>
      </c>
      <c r="AT19" s="381">
        <v>0</v>
      </c>
      <c r="AV19" s="37">
        <f t="shared" si="2"/>
        <v>2</v>
      </c>
      <c r="AW19" s="37">
        <f t="shared" si="3"/>
        <v>1</v>
      </c>
      <c r="AX19" s="37">
        <f t="shared" si="4"/>
        <v>0</v>
      </c>
      <c r="AY19" s="37">
        <f t="shared" si="5"/>
        <v>0</v>
      </c>
      <c r="AZ19" s="37">
        <f t="shared" si="6"/>
        <v>0</v>
      </c>
      <c r="BA19" s="37">
        <f t="shared" si="7"/>
        <v>0</v>
      </c>
      <c r="BB19" s="37">
        <f t="shared" si="8"/>
        <v>0</v>
      </c>
      <c r="BC19" s="38">
        <f t="shared" si="9"/>
        <v>0</v>
      </c>
      <c r="BD19" s="37">
        <f t="shared" si="10"/>
        <v>0</v>
      </c>
      <c r="BE19" s="54">
        <f t="shared" si="11"/>
        <v>3</v>
      </c>
    </row>
    <row r="20" spans="1:57" ht="45" x14ac:dyDescent="0.25">
      <c r="A20" s="353">
        <v>1</v>
      </c>
      <c r="B20" s="382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383" t="s">
        <v>678</v>
      </c>
      <c r="D20" s="384">
        <v>0</v>
      </c>
      <c r="E20" s="384">
        <v>0</v>
      </c>
      <c r="F20" s="384">
        <v>0</v>
      </c>
      <c r="G20" s="384">
        <v>16</v>
      </c>
      <c r="H20" s="384">
        <v>4</v>
      </c>
      <c r="I20" s="384">
        <v>0</v>
      </c>
      <c r="J20" s="384">
        <v>1</v>
      </c>
      <c r="K20" s="384">
        <v>1</v>
      </c>
      <c r="L20" s="384">
        <v>0</v>
      </c>
      <c r="M20" s="384">
        <v>1</v>
      </c>
      <c r="N20" s="384">
        <v>0</v>
      </c>
      <c r="O20" s="384">
        <v>0</v>
      </c>
      <c r="P20" s="384">
        <v>2</v>
      </c>
      <c r="Q20" s="384">
        <v>2</v>
      </c>
      <c r="R20" s="384">
        <v>0</v>
      </c>
      <c r="S20" s="384">
        <v>2</v>
      </c>
      <c r="T20" s="384">
        <v>1</v>
      </c>
      <c r="U20" s="384">
        <v>2</v>
      </c>
      <c r="V20" s="384">
        <v>1</v>
      </c>
      <c r="W20" s="384">
        <v>2</v>
      </c>
      <c r="X20" s="384">
        <v>0</v>
      </c>
      <c r="Y20" s="384">
        <v>6</v>
      </c>
      <c r="Z20" s="384">
        <v>0</v>
      </c>
      <c r="AA20" s="384">
        <v>0</v>
      </c>
      <c r="AB20" s="384">
        <v>2</v>
      </c>
      <c r="AC20" s="384">
        <v>0</v>
      </c>
      <c r="AD20" s="384">
        <v>0</v>
      </c>
      <c r="AE20" s="384">
        <v>0</v>
      </c>
      <c r="AF20" s="384">
        <v>1</v>
      </c>
      <c r="AG20" s="384">
        <v>3</v>
      </c>
      <c r="AH20" s="384">
        <v>0</v>
      </c>
      <c r="AI20" s="384">
        <v>0</v>
      </c>
      <c r="AJ20" s="384">
        <v>3</v>
      </c>
      <c r="AK20" s="384">
        <v>1</v>
      </c>
      <c r="AL20" s="384">
        <v>0</v>
      </c>
      <c r="AM20" s="384">
        <v>0</v>
      </c>
      <c r="AN20" s="384">
        <v>0</v>
      </c>
      <c r="AO20" s="384">
        <v>0</v>
      </c>
      <c r="AP20" s="384">
        <v>2</v>
      </c>
      <c r="AQ20" s="384">
        <v>4</v>
      </c>
      <c r="AR20" s="384">
        <v>0</v>
      </c>
      <c r="AS20" s="384">
        <v>0</v>
      </c>
      <c r="AT20" s="384">
        <v>0</v>
      </c>
      <c r="AV20" s="37">
        <f t="shared" si="2"/>
        <v>0</v>
      </c>
      <c r="AW20" s="37">
        <f t="shared" si="3"/>
        <v>25</v>
      </c>
      <c r="AX20" s="37">
        <f t="shared" si="4"/>
        <v>4</v>
      </c>
      <c r="AY20" s="37">
        <f t="shared" si="5"/>
        <v>6</v>
      </c>
      <c r="AZ20" s="37">
        <f t="shared" si="6"/>
        <v>8</v>
      </c>
      <c r="BA20" s="37">
        <f t="shared" si="7"/>
        <v>4</v>
      </c>
      <c r="BB20" s="37">
        <f t="shared" si="8"/>
        <v>4</v>
      </c>
      <c r="BC20" s="38">
        <f t="shared" si="9"/>
        <v>2</v>
      </c>
      <c r="BD20" s="37">
        <f t="shared" si="10"/>
        <v>4</v>
      </c>
      <c r="BE20" s="54">
        <f t="shared" si="11"/>
        <v>57</v>
      </c>
    </row>
    <row r="21" spans="1:57" ht="30" x14ac:dyDescent="0.25">
      <c r="A21" s="353">
        <v>1</v>
      </c>
      <c r="B21" s="382" t="str">
        <f>ACUMULADO!B21</f>
        <v xml:space="preserve">AGENTES COMUNITARIOS DE SALUD CAPACITADOS REALIZAN ORIENTACIÓN A FAMILIAS DE GESTANTES Y PUERPERAS EN PRÁCTICAS SALUDABLES EN SALUD SEXUAL Y REPRODUCTIVA. </v>
      </c>
      <c r="C21" s="383" t="s">
        <v>679</v>
      </c>
      <c r="D21" s="384">
        <v>0</v>
      </c>
      <c r="E21" s="384">
        <v>0</v>
      </c>
      <c r="F21" s="384">
        <v>0</v>
      </c>
      <c r="G21" s="384">
        <v>9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0</v>
      </c>
      <c r="N21" s="384">
        <v>0</v>
      </c>
      <c r="O21" s="384">
        <v>0</v>
      </c>
      <c r="P21" s="384">
        <v>2</v>
      </c>
      <c r="Q21" s="384">
        <v>0</v>
      </c>
      <c r="R21" s="384">
        <v>0</v>
      </c>
      <c r="S21" s="384">
        <v>0</v>
      </c>
      <c r="T21" s="384">
        <v>0</v>
      </c>
      <c r="U21" s="384">
        <v>1</v>
      </c>
      <c r="V21" s="384">
        <v>0</v>
      </c>
      <c r="W21" s="384">
        <v>0</v>
      </c>
      <c r="X21" s="384">
        <v>0</v>
      </c>
      <c r="Y21" s="384">
        <v>8</v>
      </c>
      <c r="Z21" s="384">
        <v>0</v>
      </c>
      <c r="AA21" s="384">
        <v>0</v>
      </c>
      <c r="AB21" s="384">
        <v>0</v>
      </c>
      <c r="AC21" s="384">
        <v>0</v>
      </c>
      <c r="AD21" s="384">
        <v>11</v>
      </c>
      <c r="AE21" s="384">
        <v>0</v>
      </c>
      <c r="AF21" s="384">
        <v>0</v>
      </c>
      <c r="AG21" s="384">
        <v>3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1</v>
      </c>
      <c r="AQ21" s="384">
        <v>0</v>
      </c>
      <c r="AR21" s="384">
        <v>0</v>
      </c>
      <c r="AS21" s="384">
        <v>0</v>
      </c>
      <c r="AT21" s="384">
        <v>0</v>
      </c>
      <c r="AV21" s="37">
        <f t="shared" si="2"/>
        <v>0</v>
      </c>
      <c r="AW21" s="37">
        <f t="shared" si="3"/>
        <v>11</v>
      </c>
      <c r="AX21" s="37">
        <f t="shared" si="4"/>
        <v>0</v>
      </c>
      <c r="AY21" s="37">
        <f t="shared" si="5"/>
        <v>1</v>
      </c>
      <c r="AZ21" s="37">
        <f t="shared" si="6"/>
        <v>8</v>
      </c>
      <c r="BA21" s="37">
        <f t="shared" si="7"/>
        <v>14</v>
      </c>
      <c r="BB21" s="37">
        <f t="shared" si="8"/>
        <v>0</v>
      </c>
      <c r="BC21" s="38">
        <f t="shared" si="9"/>
        <v>1</v>
      </c>
      <c r="BD21" s="37">
        <f t="shared" si="10"/>
        <v>0</v>
      </c>
      <c r="BE21" s="54">
        <f t="shared" si="11"/>
        <v>35</v>
      </c>
    </row>
    <row r="22" spans="1:57" ht="30" x14ac:dyDescent="0.25">
      <c r="A22" s="353">
        <v>1</v>
      </c>
      <c r="B22" s="382" t="str">
        <f>ACUMULADO!B22</f>
        <v xml:space="preserve">FAMILIAS DE ADOLESCENTES QUE RECIBEN SESIONES EDUCATIVAS Y DEMOSTRATIVAS PARA PROMOVER PRÁCTICAS SALUDABLES EN SALUD SEXUAL INTEGRAL </v>
      </c>
      <c r="C22" s="383" t="s">
        <v>680</v>
      </c>
      <c r="D22" s="384">
        <v>0</v>
      </c>
      <c r="E22" s="384">
        <v>0</v>
      </c>
      <c r="F22" s="384">
        <v>0</v>
      </c>
      <c r="G22" s="384">
        <v>0</v>
      </c>
      <c r="H22" s="384">
        <v>0</v>
      </c>
      <c r="I22" s="384">
        <v>0</v>
      </c>
      <c r="J22" s="384">
        <v>0</v>
      </c>
      <c r="K22" s="384">
        <v>0</v>
      </c>
      <c r="L22" s="384">
        <v>0</v>
      </c>
      <c r="M22" s="384">
        <v>0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40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4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384">
        <v>45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V22" s="37">
        <f t="shared" si="2"/>
        <v>0</v>
      </c>
      <c r="AW22" s="37">
        <f t="shared" si="3"/>
        <v>0</v>
      </c>
      <c r="AX22" s="37">
        <f t="shared" si="4"/>
        <v>40</v>
      </c>
      <c r="AY22" s="37">
        <f t="shared" si="5"/>
        <v>0</v>
      </c>
      <c r="AZ22" s="37">
        <f t="shared" si="6"/>
        <v>0</v>
      </c>
      <c r="BA22" s="37">
        <f t="shared" si="7"/>
        <v>0</v>
      </c>
      <c r="BB22" s="37">
        <f t="shared" si="8"/>
        <v>0</v>
      </c>
      <c r="BC22" s="38">
        <f t="shared" si="9"/>
        <v>45</v>
      </c>
      <c r="BD22" s="37">
        <f t="shared" si="10"/>
        <v>0</v>
      </c>
      <c r="BE22" s="54">
        <f t="shared" si="11"/>
        <v>85</v>
      </c>
    </row>
    <row r="23" spans="1:57" x14ac:dyDescent="0.25">
      <c r="A23" s="353">
        <v>1</v>
      </c>
      <c r="B23" s="382" t="str">
        <f>ACUMULADO!B23</f>
        <v xml:space="preserve">DOCENTES CAPACITADOS REALIZAN EDUCACIÓN SEXUAL INTEGRAL DESDE LA INSTITUCIÓN EDUCATIVA. </v>
      </c>
      <c r="C23" s="383" t="s">
        <v>681</v>
      </c>
      <c r="D23" s="384">
        <v>0</v>
      </c>
      <c r="E23" s="384">
        <v>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4">
        <v>0</v>
      </c>
      <c r="M23" s="384">
        <v>0</v>
      </c>
      <c r="N23" s="384">
        <v>0</v>
      </c>
      <c r="O23" s="384">
        <v>0</v>
      </c>
      <c r="P23" s="384">
        <v>0</v>
      </c>
      <c r="Q23" s="384">
        <v>7</v>
      </c>
      <c r="R23" s="384">
        <v>7</v>
      </c>
      <c r="S23" s="384">
        <v>7</v>
      </c>
      <c r="T23" s="384">
        <v>0</v>
      </c>
      <c r="U23" s="384">
        <v>0</v>
      </c>
      <c r="V23" s="384">
        <v>0</v>
      </c>
      <c r="W23" s="384">
        <v>0</v>
      </c>
      <c r="X23" s="384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V23" s="37">
        <f t="shared" si="2"/>
        <v>0</v>
      </c>
      <c r="AW23" s="37">
        <f t="shared" si="3"/>
        <v>0</v>
      </c>
      <c r="AX23" s="37">
        <f t="shared" si="4"/>
        <v>21</v>
      </c>
      <c r="AY23" s="37">
        <f t="shared" si="5"/>
        <v>0</v>
      </c>
      <c r="AZ23" s="37">
        <f t="shared" si="6"/>
        <v>0</v>
      </c>
      <c r="BA23" s="37">
        <f t="shared" si="7"/>
        <v>0</v>
      </c>
      <c r="BB23" s="37">
        <f t="shared" si="8"/>
        <v>0</v>
      </c>
      <c r="BC23" s="38">
        <f t="shared" si="9"/>
        <v>0</v>
      </c>
      <c r="BD23" s="37">
        <f t="shared" si="10"/>
        <v>0</v>
      </c>
      <c r="BE23" s="54">
        <f t="shared" si="11"/>
        <v>21</v>
      </c>
    </row>
    <row r="24" spans="1:57" ht="30" x14ac:dyDescent="0.25">
      <c r="A24" s="353">
        <v>1</v>
      </c>
      <c r="B24" s="382" t="str">
        <f>ACUMULADO!B24</f>
        <v>FUNCIONARIOS MUNICIPALES CAPACITADOS GESTIONAN ESPACIOS EDUCATIVOS PARA PROMOVER LA SALUD SEXUAL Y REPRODUCTIVA.</v>
      </c>
      <c r="C24" s="383" t="s">
        <v>682</v>
      </c>
      <c r="D24" s="384">
        <v>0</v>
      </c>
      <c r="E24" s="384">
        <v>0</v>
      </c>
      <c r="F24" s="384">
        <v>0</v>
      </c>
      <c r="G24" s="384">
        <v>30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0</v>
      </c>
      <c r="N24" s="384">
        <v>0</v>
      </c>
      <c r="O24" s="384">
        <v>0</v>
      </c>
      <c r="P24" s="384">
        <v>0</v>
      </c>
      <c r="Q24" s="384">
        <v>0</v>
      </c>
      <c r="R24" s="384">
        <v>0</v>
      </c>
      <c r="S24" s="384">
        <v>0</v>
      </c>
      <c r="T24" s="384">
        <v>0</v>
      </c>
      <c r="U24" s="384">
        <v>0</v>
      </c>
      <c r="V24" s="384">
        <v>0</v>
      </c>
      <c r="W24" s="384">
        <v>0</v>
      </c>
      <c r="X24" s="384">
        <v>0</v>
      </c>
      <c r="Y24" s="384">
        <v>0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V24" s="37">
        <f t="shared" si="2"/>
        <v>0</v>
      </c>
      <c r="AW24" s="37">
        <f t="shared" si="3"/>
        <v>30</v>
      </c>
      <c r="AX24" s="37">
        <f t="shared" si="4"/>
        <v>0</v>
      </c>
      <c r="AY24" s="37">
        <f t="shared" si="5"/>
        <v>0</v>
      </c>
      <c r="AZ24" s="37">
        <f t="shared" si="6"/>
        <v>0</v>
      </c>
      <c r="BA24" s="37">
        <f t="shared" si="7"/>
        <v>0</v>
      </c>
      <c r="BB24" s="37">
        <f t="shared" si="8"/>
        <v>0</v>
      </c>
      <c r="BC24" s="38">
        <f t="shared" si="9"/>
        <v>0</v>
      </c>
      <c r="BD24" s="37">
        <f t="shared" si="10"/>
        <v>0</v>
      </c>
      <c r="BE24" s="54">
        <f t="shared" si="11"/>
        <v>30</v>
      </c>
    </row>
    <row r="25" spans="1:57" ht="30" x14ac:dyDescent="0.25">
      <c r="A25" s="353">
        <v>1</v>
      </c>
      <c r="B25" s="382" t="str">
        <f>ACUMULADO!B25</f>
        <v>FAMILIAS CON NIÑO(AS) MENORES DE 12 MESES Y GESTANTES RECIBEN ACOMPAÑAMIENTO A TRAVÉS DE SESIONES DEMOSTRATIVAS EN PREPARACIÓN DE ALIMENTOS</v>
      </c>
      <c r="C25" s="383" t="s">
        <v>683</v>
      </c>
      <c r="D25" s="384">
        <v>0</v>
      </c>
      <c r="E25" s="384">
        <v>0</v>
      </c>
      <c r="F25" s="384">
        <v>0</v>
      </c>
      <c r="G25" s="384">
        <v>80</v>
      </c>
      <c r="H25" s="384">
        <v>1</v>
      </c>
      <c r="I25" s="384">
        <v>7</v>
      </c>
      <c r="J25" s="384">
        <v>6</v>
      </c>
      <c r="K25" s="384">
        <v>5</v>
      </c>
      <c r="L25" s="384">
        <v>0</v>
      </c>
      <c r="M25" s="384">
        <v>4</v>
      </c>
      <c r="N25" s="384">
        <v>0</v>
      </c>
      <c r="O25" s="384">
        <v>11</v>
      </c>
      <c r="P25" s="384">
        <v>42</v>
      </c>
      <c r="Q25" s="384">
        <v>5</v>
      </c>
      <c r="R25" s="384">
        <v>2</v>
      </c>
      <c r="S25" s="384">
        <v>3</v>
      </c>
      <c r="T25" s="384">
        <v>5</v>
      </c>
      <c r="U25" s="384">
        <v>1</v>
      </c>
      <c r="V25" s="384">
        <v>1</v>
      </c>
      <c r="W25" s="384">
        <v>9</v>
      </c>
      <c r="X25" s="384">
        <v>7</v>
      </c>
      <c r="Y25" s="384">
        <v>17</v>
      </c>
      <c r="Z25" s="384">
        <v>5</v>
      </c>
      <c r="AA25" s="384">
        <v>11</v>
      </c>
      <c r="AB25" s="384">
        <v>3</v>
      </c>
      <c r="AC25" s="384">
        <v>6</v>
      </c>
      <c r="AD25" s="384">
        <v>8</v>
      </c>
      <c r="AE25" s="384">
        <v>0</v>
      </c>
      <c r="AF25" s="384">
        <v>9</v>
      </c>
      <c r="AG25" s="384">
        <v>3</v>
      </c>
      <c r="AH25" s="384">
        <v>3</v>
      </c>
      <c r="AI25" s="384">
        <v>0</v>
      </c>
      <c r="AJ25" s="384">
        <v>14</v>
      </c>
      <c r="AK25" s="384">
        <v>2</v>
      </c>
      <c r="AL25" s="384">
        <v>1</v>
      </c>
      <c r="AM25" s="384">
        <v>8</v>
      </c>
      <c r="AN25" s="384">
        <v>0</v>
      </c>
      <c r="AO25" s="384">
        <v>1</v>
      </c>
      <c r="AP25" s="384">
        <v>2</v>
      </c>
      <c r="AQ25" s="384">
        <v>8</v>
      </c>
      <c r="AR25" s="384">
        <v>1</v>
      </c>
      <c r="AS25" s="384">
        <v>0</v>
      </c>
      <c r="AT25" s="384">
        <v>4</v>
      </c>
      <c r="AV25" s="37">
        <f t="shared" si="2"/>
        <v>0</v>
      </c>
      <c r="AW25" s="37">
        <f t="shared" si="3"/>
        <v>156</v>
      </c>
      <c r="AX25" s="37">
        <f t="shared" si="4"/>
        <v>10</v>
      </c>
      <c r="AY25" s="37">
        <f t="shared" si="5"/>
        <v>16</v>
      </c>
      <c r="AZ25" s="37">
        <f t="shared" si="6"/>
        <v>49</v>
      </c>
      <c r="BA25" s="37">
        <f t="shared" si="7"/>
        <v>23</v>
      </c>
      <c r="BB25" s="37">
        <f t="shared" si="8"/>
        <v>17</v>
      </c>
      <c r="BC25" s="38">
        <f t="shared" si="9"/>
        <v>11</v>
      </c>
      <c r="BD25" s="37">
        <f t="shared" si="10"/>
        <v>13</v>
      </c>
      <c r="BE25" s="54">
        <f t="shared" si="11"/>
        <v>295</v>
      </c>
    </row>
    <row r="26" spans="1:57" x14ac:dyDescent="0.25">
      <c r="A26" s="353">
        <v>1</v>
      </c>
      <c r="B26" s="382" t="str">
        <f>ACUMULADO!B26</f>
        <v xml:space="preserve">FAMILIAS CON NIÑOS MENORES DE 12 MESES RECIBEN ACOMPAÑAMIENTO A  TRAVÉS DE LA CONSEJERIA </v>
      </c>
      <c r="C26" s="383" t="s">
        <v>684</v>
      </c>
      <c r="D26" s="384">
        <v>0</v>
      </c>
      <c r="E26" s="384">
        <v>0</v>
      </c>
      <c r="F26" s="384">
        <v>0</v>
      </c>
      <c r="G26" s="384">
        <v>11</v>
      </c>
      <c r="H26" s="384">
        <v>1</v>
      </c>
      <c r="I26" s="384">
        <v>0</v>
      </c>
      <c r="J26" s="384">
        <v>3</v>
      </c>
      <c r="K26" s="384">
        <v>4</v>
      </c>
      <c r="L26" s="384">
        <v>0</v>
      </c>
      <c r="M26" s="384">
        <v>1</v>
      </c>
      <c r="N26" s="384">
        <v>0</v>
      </c>
      <c r="O26" s="384">
        <v>0</v>
      </c>
      <c r="P26" s="384">
        <v>1</v>
      </c>
      <c r="Q26" s="384">
        <v>0</v>
      </c>
      <c r="R26" s="384">
        <v>1</v>
      </c>
      <c r="S26" s="384">
        <v>0</v>
      </c>
      <c r="T26" s="384">
        <v>0</v>
      </c>
      <c r="U26" s="384">
        <v>0</v>
      </c>
      <c r="V26" s="384">
        <v>0</v>
      </c>
      <c r="W26" s="384">
        <v>0</v>
      </c>
      <c r="X26" s="384">
        <v>0</v>
      </c>
      <c r="Y26" s="384">
        <v>4</v>
      </c>
      <c r="Z26" s="384">
        <v>0</v>
      </c>
      <c r="AA26" s="384">
        <v>0</v>
      </c>
      <c r="AB26" s="384">
        <v>0</v>
      </c>
      <c r="AC26" s="384">
        <v>0</v>
      </c>
      <c r="AD26" s="384">
        <v>1</v>
      </c>
      <c r="AE26" s="384">
        <v>0</v>
      </c>
      <c r="AF26" s="384">
        <v>1</v>
      </c>
      <c r="AG26" s="384">
        <v>0</v>
      </c>
      <c r="AH26" s="384">
        <v>2</v>
      </c>
      <c r="AI26" s="384">
        <v>0</v>
      </c>
      <c r="AJ26" s="384">
        <v>4</v>
      </c>
      <c r="AK26" s="384">
        <v>0</v>
      </c>
      <c r="AL26" s="384">
        <v>0</v>
      </c>
      <c r="AM26" s="384">
        <v>6</v>
      </c>
      <c r="AN26" s="384">
        <v>0</v>
      </c>
      <c r="AO26" s="384">
        <v>1</v>
      </c>
      <c r="AP26" s="384">
        <v>1</v>
      </c>
      <c r="AQ26" s="384">
        <v>1</v>
      </c>
      <c r="AR26" s="384">
        <v>0</v>
      </c>
      <c r="AS26" s="384">
        <v>0</v>
      </c>
      <c r="AT26" s="384">
        <v>0</v>
      </c>
      <c r="AV26" s="37">
        <f t="shared" si="2"/>
        <v>0</v>
      </c>
      <c r="AW26" s="37">
        <f t="shared" si="3"/>
        <v>21</v>
      </c>
      <c r="AX26" s="37">
        <f t="shared" si="4"/>
        <v>1</v>
      </c>
      <c r="AY26" s="37">
        <f t="shared" si="5"/>
        <v>0</v>
      </c>
      <c r="AZ26" s="37">
        <f t="shared" si="6"/>
        <v>4</v>
      </c>
      <c r="BA26" s="37">
        <f t="shared" si="7"/>
        <v>4</v>
      </c>
      <c r="BB26" s="37">
        <f t="shared" si="8"/>
        <v>4</v>
      </c>
      <c r="BC26" s="38">
        <f t="shared" si="9"/>
        <v>8</v>
      </c>
      <c r="BD26" s="37">
        <f t="shared" si="10"/>
        <v>1</v>
      </c>
      <c r="BE26" s="54">
        <f t="shared" si="11"/>
        <v>43</v>
      </c>
    </row>
    <row r="27" spans="1:57" ht="30" x14ac:dyDescent="0.25">
      <c r="A27" s="353">
        <v>1</v>
      </c>
      <c r="B27" s="382" t="str">
        <f>ACUMULADO!B27</f>
        <v xml:space="preserve">FAMILIAS CON NIÑOS (AS) MENORES DE 12 MESES Y GESTANTES RECIBEN ACOMPAÑAMIENTO A TRAVÉS DE GRUPOS DE APOYO COMUNAL </v>
      </c>
      <c r="C27" s="383" t="s">
        <v>685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0</v>
      </c>
      <c r="J27" s="384">
        <v>0</v>
      </c>
      <c r="K27" s="384">
        <v>0</v>
      </c>
      <c r="L27" s="384">
        <v>0</v>
      </c>
      <c r="M27" s="384">
        <v>0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4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15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V27" s="37">
        <f t="shared" si="2"/>
        <v>0</v>
      </c>
      <c r="AW27" s="37">
        <f t="shared" si="3"/>
        <v>0</v>
      </c>
      <c r="AX27" s="37">
        <f t="shared" si="4"/>
        <v>0</v>
      </c>
      <c r="AY27" s="37">
        <f t="shared" si="5"/>
        <v>0</v>
      </c>
      <c r="AZ27" s="37">
        <f t="shared" si="6"/>
        <v>0</v>
      </c>
      <c r="BA27" s="37">
        <f t="shared" si="7"/>
        <v>0</v>
      </c>
      <c r="BB27" s="37">
        <f t="shared" si="8"/>
        <v>0</v>
      </c>
      <c r="BC27" s="38">
        <f t="shared" si="9"/>
        <v>15</v>
      </c>
      <c r="BD27" s="37">
        <f t="shared" si="10"/>
        <v>0</v>
      </c>
      <c r="BE27" s="54">
        <f t="shared" si="11"/>
        <v>15</v>
      </c>
    </row>
    <row r="28" spans="1:57" ht="45" x14ac:dyDescent="0.25">
      <c r="A28" s="353">
        <v>1</v>
      </c>
      <c r="B28" s="382" t="str">
        <f>ACUMULADO!B28</f>
        <v>COMITÉS MULTISECTORIALES CAPACITADOS PARA LA PROMOCIÓN DEL CUIDADO INFANTIL, LACTANCIA  MATERNA EXCLUSIVA Y LA ADECUADA ALIMENTACIÓN Y PROTECCIÓN DEL MENOR DE 36 MESES EN SU DISTRITO.</v>
      </c>
      <c r="C28" s="383" t="s">
        <v>686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4">
        <v>0</v>
      </c>
      <c r="M28" s="384">
        <v>0</v>
      </c>
      <c r="N28" s="384">
        <v>0</v>
      </c>
      <c r="O28" s="384">
        <v>0</v>
      </c>
      <c r="P28" s="384">
        <v>0</v>
      </c>
      <c r="Q28" s="384">
        <v>0</v>
      </c>
      <c r="R28" s="384">
        <v>0</v>
      </c>
      <c r="S28" s="384">
        <v>0</v>
      </c>
      <c r="T28" s="384">
        <v>0</v>
      </c>
      <c r="U28" s="384">
        <v>0</v>
      </c>
      <c r="V28" s="384">
        <v>0</v>
      </c>
      <c r="W28" s="384">
        <v>0</v>
      </c>
      <c r="X28" s="384">
        <v>0</v>
      </c>
      <c r="Y28" s="384">
        <v>0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V28" s="37">
        <f t="shared" si="2"/>
        <v>0</v>
      </c>
      <c r="AW28" s="37">
        <f t="shared" si="3"/>
        <v>0</v>
      </c>
      <c r="AX28" s="37">
        <f t="shared" si="4"/>
        <v>0</v>
      </c>
      <c r="AY28" s="37">
        <f t="shared" si="5"/>
        <v>0</v>
      </c>
      <c r="AZ28" s="37">
        <f t="shared" si="6"/>
        <v>0</v>
      </c>
      <c r="BA28" s="37">
        <f t="shared" si="7"/>
        <v>0</v>
      </c>
      <c r="BB28" s="37">
        <f t="shared" si="8"/>
        <v>0</v>
      </c>
      <c r="BC28" s="38">
        <f t="shared" si="9"/>
        <v>0</v>
      </c>
      <c r="BD28" s="37">
        <f t="shared" si="10"/>
        <v>0</v>
      </c>
      <c r="BE28" s="54">
        <f t="shared" si="11"/>
        <v>0</v>
      </c>
    </row>
    <row r="29" spans="1:57" ht="30" x14ac:dyDescent="0.25">
      <c r="A29" s="353">
        <v>1</v>
      </c>
      <c r="B29" s="382" t="str">
        <f>ACUMULADO!B29</f>
        <v>ACTORES SOCIALES CAPACITADOS PARA LA PROMOCIÓN DEL CUIDADO INFANTIL, LACTANCIA MATERNA EXCLUSIVA Y LA ADECUADA ALIMENTACIÓN Y PROTECCIÓN DEL MENOR DE 36 MESES DEL DISTRITO</v>
      </c>
      <c r="C29" s="383" t="s">
        <v>687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0</v>
      </c>
      <c r="Y29" s="384">
        <v>0</v>
      </c>
      <c r="Z29" s="384">
        <v>0</v>
      </c>
      <c r="AA29" s="384">
        <v>0</v>
      </c>
      <c r="AB29" s="384">
        <v>0</v>
      </c>
      <c r="AC29" s="384">
        <v>0</v>
      </c>
      <c r="AD29" s="384">
        <v>10</v>
      </c>
      <c r="AE29" s="384">
        <v>0</v>
      </c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V29" s="37">
        <f t="shared" si="2"/>
        <v>0</v>
      </c>
      <c r="AW29" s="37">
        <f t="shared" si="3"/>
        <v>0</v>
      </c>
      <c r="AX29" s="37">
        <f t="shared" si="4"/>
        <v>0</v>
      </c>
      <c r="AY29" s="37">
        <f t="shared" si="5"/>
        <v>0</v>
      </c>
      <c r="AZ29" s="37">
        <f t="shared" si="6"/>
        <v>0</v>
      </c>
      <c r="BA29" s="37">
        <f t="shared" si="7"/>
        <v>10</v>
      </c>
      <c r="BB29" s="37">
        <f t="shared" si="8"/>
        <v>0</v>
      </c>
      <c r="BC29" s="38">
        <f t="shared" si="9"/>
        <v>0</v>
      </c>
      <c r="BD29" s="37">
        <f t="shared" si="10"/>
        <v>0</v>
      </c>
      <c r="BE29" s="54">
        <f t="shared" si="11"/>
        <v>10</v>
      </c>
    </row>
    <row r="30" spans="1:57" ht="45" x14ac:dyDescent="0.25">
      <c r="A30" s="353">
        <v>1</v>
      </c>
      <c r="B30" s="382" t="str">
        <f>ACUMULADO!B30</f>
        <v>PROMOTORES EDUCATIVOS CAPACITADOS PARA LA PROMOCIÓN DEL CUIDADO INFANTIL, LACTANCIA MATERNA EXCLUSIVA Y LA ADECUADA ALIMENTACIÓN Y PROTECCIÓN DEL MENOR DE 36 MESES A FAMILIAS DEL PRONOEI</v>
      </c>
      <c r="C30" s="383" t="s">
        <v>688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4">
        <v>0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V30" s="37">
        <f t="shared" si="2"/>
        <v>0</v>
      </c>
      <c r="AW30" s="37">
        <f t="shared" si="3"/>
        <v>0</v>
      </c>
      <c r="AX30" s="37">
        <f t="shared" si="4"/>
        <v>0</v>
      </c>
      <c r="AY30" s="37">
        <f t="shared" si="5"/>
        <v>0</v>
      </c>
      <c r="AZ30" s="37">
        <f t="shared" si="6"/>
        <v>0</v>
      </c>
      <c r="BA30" s="37">
        <f t="shared" si="7"/>
        <v>0</v>
      </c>
      <c r="BB30" s="37">
        <f t="shared" si="8"/>
        <v>0</v>
      </c>
      <c r="BC30" s="38">
        <f t="shared" si="9"/>
        <v>0</v>
      </c>
      <c r="BD30" s="37">
        <f t="shared" si="10"/>
        <v>0</v>
      </c>
      <c r="BE30" s="54">
        <f t="shared" si="11"/>
        <v>0</v>
      </c>
    </row>
    <row r="31" spans="1:57" ht="30" x14ac:dyDescent="0.25">
      <c r="A31" s="353">
        <v>1</v>
      </c>
      <c r="B31" s="382" t="str">
        <f>ACUMULADO!B31</f>
        <v>FAMILIAS QUE RECIBEN CONSEJERÍA A TRAVÉS DE LA VISITA DOMICILIARIA PARA PROMOVER PRÁCTICAS Y ENTORNOS SALUDABLES PARA CONTRIBUIR A LA DISMINUCIÓN DE LA TUBERCULOSIS, VIH/SIDA</v>
      </c>
      <c r="C31" s="383" t="s">
        <v>689</v>
      </c>
      <c r="D31" s="384">
        <v>0</v>
      </c>
      <c r="E31" s="384">
        <v>0</v>
      </c>
      <c r="F31" s="384">
        <v>0</v>
      </c>
      <c r="G31" s="384">
        <v>23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5</v>
      </c>
      <c r="Y31" s="384">
        <v>9</v>
      </c>
      <c r="Z31" s="384">
        <v>0</v>
      </c>
      <c r="AA31" s="384">
        <v>0</v>
      </c>
      <c r="AB31" s="384">
        <v>11</v>
      </c>
      <c r="AC31" s="384">
        <v>0</v>
      </c>
      <c r="AD31" s="384">
        <v>47</v>
      </c>
      <c r="AE31" s="384">
        <v>0</v>
      </c>
      <c r="AF31" s="384">
        <v>0</v>
      </c>
      <c r="AG31" s="384">
        <v>0</v>
      </c>
      <c r="AH31" s="384">
        <v>0</v>
      </c>
      <c r="AI31" s="384">
        <v>0</v>
      </c>
      <c r="AJ31" s="384">
        <v>152</v>
      </c>
      <c r="AK31" s="384">
        <v>0</v>
      </c>
      <c r="AL31" s="384">
        <v>0</v>
      </c>
      <c r="AM31" s="384">
        <v>33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V31" s="37">
        <f t="shared" si="2"/>
        <v>0</v>
      </c>
      <c r="AW31" s="37">
        <f t="shared" si="3"/>
        <v>23</v>
      </c>
      <c r="AX31" s="37">
        <f t="shared" si="4"/>
        <v>0</v>
      </c>
      <c r="AY31" s="37">
        <f t="shared" si="5"/>
        <v>0</v>
      </c>
      <c r="AZ31" s="37">
        <f t="shared" si="6"/>
        <v>25</v>
      </c>
      <c r="BA31" s="37">
        <f t="shared" si="7"/>
        <v>47</v>
      </c>
      <c r="BB31" s="37">
        <f t="shared" si="8"/>
        <v>152</v>
      </c>
      <c r="BC31" s="38">
        <f t="shared" si="9"/>
        <v>33</v>
      </c>
      <c r="BD31" s="37">
        <f t="shared" si="10"/>
        <v>0</v>
      </c>
      <c r="BE31" s="54">
        <f t="shared" si="11"/>
        <v>280</v>
      </c>
    </row>
    <row r="32" spans="1:57" ht="30" x14ac:dyDescent="0.25">
      <c r="A32" s="353">
        <v>1</v>
      </c>
      <c r="B32" s="382" t="str">
        <f>ACUMULADO!B32</f>
        <v>FAMILIAS QUE RECIBEN SESIÓN EDUCATIVA Y DEMOSTRATIVA PARA PROMOVER PRÁCTICAS Y GENERAR ENTORNOS SALUDABLES PARA CONTRIBUIR A LA DISMINUCIÓN DE LA TUBERCULOSIS , VIH/SIDA</v>
      </c>
      <c r="C32" s="383" t="s">
        <v>690</v>
      </c>
      <c r="D32" s="384">
        <v>0</v>
      </c>
      <c r="E32" s="384">
        <v>0</v>
      </c>
      <c r="F32" s="384">
        <v>0</v>
      </c>
      <c r="G32" s="384">
        <v>0</v>
      </c>
      <c r="H32" s="384">
        <v>0</v>
      </c>
      <c r="I32" s="384">
        <v>0</v>
      </c>
      <c r="J32" s="384">
        <v>0</v>
      </c>
      <c r="K32" s="384">
        <v>0</v>
      </c>
      <c r="L32" s="384">
        <v>0</v>
      </c>
      <c r="M32" s="384">
        <v>0</v>
      </c>
      <c r="N32" s="384">
        <v>0</v>
      </c>
      <c r="O32" s="384">
        <v>0</v>
      </c>
      <c r="P32" s="384">
        <v>0</v>
      </c>
      <c r="Q32" s="384">
        <v>20</v>
      </c>
      <c r="R32" s="384">
        <v>0</v>
      </c>
      <c r="S32" s="384">
        <v>10</v>
      </c>
      <c r="T32" s="384">
        <v>0</v>
      </c>
      <c r="U32" s="384">
        <v>0</v>
      </c>
      <c r="V32" s="384">
        <v>0</v>
      </c>
      <c r="W32" s="384">
        <v>0</v>
      </c>
      <c r="X32" s="384">
        <v>0</v>
      </c>
      <c r="Y32" s="384">
        <v>0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V32" s="37">
        <f t="shared" si="2"/>
        <v>0</v>
      </c>
      <c r="AW32" s="37">
        <f t="shared" si="3"/>
        <v>0</v>
      </c>
      <c r="AX32" s="37">
        <f t="shared" si="4"/>
        <v>30</v>
      </c>
      <c r="AY32" s="37">
        <f t="shared" si="5"/>
        <v>0</v>
      </c>
      <c r="AZ32" s="37">
        <f t="shared" si="6"/>
        <v>0</v>
      </c>
      <c r="BA32" s="37">
        <f t="shared" si="7"/>
        <v>0</v>
      </c>
      <c r="BB32" s="37">
        <f t="shared" si="8"/>
        <v>0</v>
      </c>
      <c r="BC32" s="38">
        <f t="shared" si="9"/>
        <v>0</v>
      </c>
      <c r="BD32" s="37">
        <f t="shared" si="10"/>
        <v>0</v>
      </c>
      <c r="BE32" s="54">
        <f t="shared" si="11"/>
        <v>30</v>
      </c>
    </row>
    <row r="33" spans="1:57" ht="30" x14ac:dyDescent="0.25">
      <c r="A33" s="353">
        <v>1</v>
      </c>
      <c r="B33" s="382" t="str">
        <f>ACUMULADO!B33</f>
        <v>DOCENTES CAPACITADOS DESARROLLAN ACCIONES PARA LA PROMOCIÓN DE PRÁCTICAS SALUDABLES Y LA PREVENCIÓN DE LA TUBERCULOSIS,  VIH/SIDA</v>
      </c>
      <c r="C33" s="383" t="s">
        <v>691</v>
      </c>
      <c r="D33" s="384">
        <v>0</v>
      </c>
      <c r="E33" s="384">
        <v>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4">
        <v>0</v>
      </c>
      <c r="M33" s="384">
        <v>0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4"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V33" s="37">
        <f t="shared" si="2"/>
        <v>0</v>
      </c>
      <c r="AW33" s="37">
        <f t="shared" si="3"/>
        <v>0</v>
      </c>
      <c r="AX33" s="37">
        <f t="shared" si="4"/>
        <v>0</v>
      </c>
      <c r="AY33" s="37">
        <f t="shared" si="5"/>
        <v>0</v>
      </c>
      <c r="AZ33" s="37">
        <f t="shared" si="6"/>
        <v>0</v>
      </c>
      <c r="BA33" s="37">
        <f t="shared" si="7"/>
        <v>0</v>
      </c>
      <c r="BB33" s="37">
        <f t="shared" si="8"/>
        <v>0</v>
      </c>
      <c r="BC33" s="38">
        <f t="shared" si="9"/>
        <v>0</v>
      </c>
      <c r="BD33" s="37">
        <f t="shared" si="10"/>
        <v>0</v>
      </c>
      <c r="BE33" s="54">
        <f t="shared" si="11"/>
        <v>0</v>
      </c>
    </row>
    <row r="34" spans="1:57" ht="30" x14ac:dyDescent="0.25">
      <c r="A34" s="353">
        <v>1</v>
      </c>
      <c r="B34" s="382" t="str">
        <f>ACUMULADO!B34</f>
        <v>COMUNIDADES CON LIDERES CAPACITADOS DESARROLLAN VIGILANCIA COMUNITARIA EN FAVOR DE ENTORNOS Y PRÁCTICAS SALUDABLES Y LA PREVENCIÓN DE LA TUBERCULOSIS, VIH/SIDA</v>
      </c>
      <c r="C34" s="383" t="s">
        <v>692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0</v>
      </c>
      <c r="O34" s="384">
        <v>0</v>
      </c>
      <c r="P34" s="384">
        <v>0</v>
      </c>
      <c r="Q34" s="384">
        <v>0</v>
      </c>
      <c r="R34" s="384">
        <v>0</v>
      </c>
      <c r="S34" s="384">
        <v>0</v>
      </c>
      <c r="T34" s="384">
        <v>0</v>
      </c>
      <c r="U34" s="384">
        <v>0</v>
      </c>
      <c r="V34" s="384">
        <v>0</v>
      </c>
      <c r="W34" s="384">
        <v>0</v>
      </c>
      <c r="X34" s="384">
        <v>0</v>
      </c>
      <c r="Y34" s="384">
        <v>0</v>
      </c>
      <c r="Z34" s="384">
        <v>0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V34" s="37">
        <f t="shared" si="2"/>
        <v>0</v>
      </c>
      <c r="AW34" s="37">
        <f t="shared" si="3"/>
        <v>0</v>
      </c>
      <c r="AX34" s="37">
        <f t="shared" si="4"/>
        <v>0</v>
      </c>
      <c r="AY34" s="37">
        <f t="shared" si="5"/>
        <v>0</v>
      </c>
      <c r="AZ34" s="37">
        <f t="shared" si="6"/>
        <v>0</v>
      </c>
      <c r="BA34" s="37">
        <f t="shared" si="7"/>
        <v>0</v>
      </c>
      <c r="BB34" s="37">
        <f t="shared" si="8"/>
        <v>0</v>
      </c>
      <c r="BC34" s="38">
        <f t="shared" si="9"/>
        <v>0</v>
      </c>
      <c r="BD34" s="37">
        <f t="shared" si="10"/>
        <v>0</v>
      </c>
      <c r="BE34" s="54">
        <f t="shared" si="11"/>
        <v>0</v>
      </c>
    </row>
    <row r="35" spans="1:57" ht="30" x14ac:dyDescent="0.25">
      <c r="A35" s="353">
        <v>1</v>
      </c>
      <c r="B35" s="382" t="str">
        <f>ACUMULADO!B35</f>
        <v>MUNICIPIOS QUE IMPLEMENTAN ACCIONES PARA MEJORAR O MITIGAR LAS CONDICIONES QUE GENERAN RIESGO PARA ENFERMAR DE TUBERCULOSIS Y VIH/SIDA SEGÚN DISTRITOS/ PROVINCIAS PRIORIZADOS.</v>
      </c>
      <c r="C35" s="383" t="s">
        <v>693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0</v>
      </c>
      <c r="X35" s="384">
        <v>0</v>
      </c>
      <c r="Y35" s="384">
        <v>0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V35" s="37">
        <f t="shared" si="2"/>
        <v>0</v>
      </c>
      <c r="AW35" s="37">
        <f t="shared" si="3"/>
        <v>0</v>
      </c>
      <c r="AX35" s="37">
        <f t="shared" si="4"/>
        <v>0</v>
      </c>
      <c r="AY35" s="37">
        <f t="shared" si="5"/>
        <v>0</v>
      </c>
      <c r="AZ35" s="37">
        <f t="shared" si="6"/>
        <v>0</v>
      </c>
      <c r="BA35" s="37">
        <f t="shared" si="7"/>
        <v>0</v>
      </c>
      <c r="BB35" s="37">
        <f t="shared" si="8"/>
        <v>0</v>
      </c>
      <c r="BC35" s="38">
        <f t="shared" si="9"/>
        <v>0</v>
      </c>
      <c r="BD35" s="37">
        <f t="shared" si="10"/>
        <v>0</v>
      </c>
      <c r="BE35" s="54">
        <f t="shared" si="11"/>
        <v>0</v>
      </c>
    </row>
    <row r="36" spans="1:57" ht="30" x14ac:dyDescent="0.25">
      <c r="A36" s="353">
        <v>1</v>
      </c>
      <c r="B36" s="382" t="str">
        <f>ACUMULADO!B36</f>
        <v xml:space="preserve">FAMILIAS QUE RECIBEN SESIONES DEMOSTRATIVAS PARA LA PREVENCION Y CONTROL DE ENFERMEDADES METAXENICAS </v>
      </c>
      <c r="C36" s="383" t="s">
        <v>694</v>
      </c>
      <c r="D36" s="384">
        <v>0</v>
      </c>
      <c r="E36" s="384">
        <v>0</v>
      </c>
      <c r="F36" s="384">
        <v>0</v>
      </c>
      <c r="G36" s="384">
        <v>455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0</v>
      </c>
      <c r="O36" s="384">
        <v>0</v>
      </c>
      <c r="P36" s="384">
        <v>144</v>
      </c>
      <c r="Q36" s="384">
        <v>0</v>
      </c>
      <c r="R36" s="384">
        <v>3</v>
      </c>
      <c r="S36" s="384">
        <v>35</v>
      </c>
      <c r="T36" s="384">
        <v>8</v>
      </c>
      <c r="U36" s="384">
        <v>0</v>
      </c>
      <c r="V36" s="384">
        <v>0</v>
      </c>
      <c r="W36" s="384">
        <v>0</v>
      </c>
      <c r="X36" s="384">
        <v>0</v>
      </c>
      <c r="Y36" s="384">
        <v>9</v>
      </c>
      <c r="Z36" s="384">
        <v>0</v>
      </c>
      <c r="AA36" s="384">
        <v>0</v>
      </c>
      <c r="AB36" s="384">
        <v>0</v>
      </c>
      <c r="AC36" s="384">
        <v>0</v>
      </c>
      <c r="AD36" s="384">
        <v>67</v>
      </c>
      <c r="AE36" s="384">
        <v>0</v>
      </c>
      <c r="AF36" s="384">
        <v>0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>
        <v>31</v>
      </c>
      <c r="AN36" s="384">
        <v>0</v>
      </c>
      <c r="AO36" s="384">
        <v>83</v>
      </c>
      <c r="AP36" s="384">
        <v>55</v>
      </c>
      <c r="AQ36" s="384">
        <v>0</v>
      </c>
      <c r="AR36" s="384">
        <v>0</v>
      </c>
      <c r="AS36" s="384">
        <v>0</v>
      </c>
      <c r="AT36" s="384">
        <v>0</v>
      </c>
      <c r="AV36" s="37">
        <f t="shared" si="2"/>
        <v>0</v>
      </c>
      <c r="AW36" s="37">
        <f t="shared" si="3"/>
        <v>599</v>
      </c>
      <c r="AX36" s="37">
        <f t="shared" si="4"/>
        <v>38</v>
      </c>
      <c r="AY36" s="37">
        <f t="shared" si="5"/>
        <v>8</v>
      </c>
      <c r="AZ36" s="37">
        <f t="shared" si="6"/>
        <v>9</v>
      </c>
      <c r="BA36" s="37">
        <f t="shared" si="7"/>
        <v>67</v>
      </c>
      <c r="BB36" s="37">
        <f t="shared" si="8"/>
        <v>0</v>
      </c>
      <c r="BC36" s="38">
        <f t="shared" si="9"/>
        <v>169</v>
      </c>
      <c r="BD36" s="37">
        <f t="shared" si="10"/>
        <v>0</v>
      </c>
      <c r="BE36" s="54">
        <f t="shared" si="11"/>
        <v>890</v>
      </c>
    </row>
    <row r="37" spans="1:57" ht="30" x14ac:dyDescent="0.25">
      <c r="A37" s="353">
        <v>1</v>
      </c>
      <c r="B37" s="382" t="str">
        <f>ACUMULADO!B37</f>
        <v>FAMILIAS QUE RECIBEN SESIONES EDUCATIVAS  PARA LA PREVENCION Y CONTROL DE ENFERMEDADES  ZOONOTICAS.</v>
      </c>
      <c r="C37" s="383" t="s">
        <v>695</v>
      </c>
      <c r="D37" s="384">
        <v>0</v>
      </c>
      <c r="E37" s="384">
        <v>0</v>
      </c>
      <c r="F37" s="384">
        <v>0</v>
      </c>
      <c r="G37" s="384">
        <v>298</v>
      </c>
      <c r="H37" s="384">
        <v>0</v>
      </c>
      <c r="I37" s="384">
        <v>0</v>
      </c>
      <c r="J37" s="384">
        <v>0</v>
      </c>
      <c r="K37" s="384">
        <v>0</v>
      </c>
      <c r="L37" s="384">
        <v>0</v>
      </c>
      <c r="M37" s="384">
        <v>0</v>
      </c>
      <c r="N37" s="384">
        <v>0</v>
      </c>
      <c r="O37" s="384">
        <v>0</v>
      </c>
      <c r="P37" s="384">
        <v>148</v>
      </c>
      <c r="Q37" s="384">
        <v>0</v>
      </c>
      <c r="R37" s="384">
        <v>7</v>
      </c>
      <c r="S37" s="384">
        <v>35</v>
      </c>
      <c r="T37" s="384">
        <v>12</v>
      </c>
      <c r="U37" s="384">
        <v>66</v>
      </c>
      <c r="V37" s="384">
        <v>0</v>
      </c>
      <c r="W37" s="384">
        <v>0</v>
      </c>
      <c r="X37" s="384">
        <v>0</v>
      </c>
      <c r="Y37" s="384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>
        <v>99</v>
      </c>
      <c r="AN37" s="384">
        <v>0</v>
      </c>
      <c r="AO37" s="384">
        <v>79</v>
      </c>
      <c r="AP37" s="384">
        <v>52</v>
      </c>
      <c r="AQ37" s="384">
        <v>0</v>
      </c>
      <c r="AR37" s="384">
        <v>0</v>
      </c>
      <c r="AS37" s="384">
        <v>0</v>
      </c>
      <c r="AT37" s="384">
        <v>0</v>
      </c>
      <c r="AV37" s="37">
        <f t="shared" si="2"/>
        <v>0</v>
      </c>
      <c r="AW37" s="37">
        <f t="shared" si="3"/>
        <v>446</v>
      </c>
      <c r="AX37" s="37">
        <f t="shared" si="4"/>
        <v>42</v>
      </c>
      <c r="AY37" s="37">
        <f t="shared" si="5"/>
        <v>78</v>
      </c>
      <c r="AZ37" s="37">
        <f t="shared" si="6"/>
        <v>0</v>
      </c>
      <c r="BA37" s="37">
        <f t="shared" si="7"/>
        <v>0</v>
      </c>
      <c r="BB37" s="37">
        <f t="shared" si="8"/>
        <v>0</v>
      </c>
      <c r="BC37" s="38">
        <f t="shared" si="9"/>
        <v>230</v>
      </c>
      <c r="BD37" s="37">
        <f t="shared" si="10"/>
        <v>0</v>
      </c>
      <c r="BE37" s="54">
        <f t="shared" si="11"/>
        <v>796</v>
      </c>
    </row>
    <row r="38" spans="1:57" ht="30" x14ac:dyDescent="0.25">
      <c r="A38" s="353">
        <v>1</v>
      </c>
      <c r="B38" s="382" t="str">
        <f>ACUMULADO!B38</f>
        <v>COMUNIDADES PRIORIZADAS EN EL DISTRITO QUE  ESTAN IMPLEMENTANDO LA VIGILANCIA COMUNITARIA ASOCIADA A ENFERMEDADES METAXÉNICAS Y ZOONOTICAS.</v>
      </c>
      <c r="C38" s="383" t="s">
        <v>696</v>
      </c>
      <c r="D38" s="384">
        <v>0</v>
      </c>
      <c r="E38" s="384">
        <v>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4">
        <v>0</v>
      </c>
      <c r="M38" s="384">
        <v>0</v>
      </c>
      <c r="N38" s="384">
        <v>0</v>
      </c>
      <c r="O38" s="384">
        <v>0</v>
      </c>
      <c r="P38" s="384">
        <v>0</v>
      </c>
      <c r="Q38" s="384">
        <v>0</v>
      </c>
      <c r="R38" s="384">
        <v>0</v>
      </c>
      <c r="S38" s="384">
        <v>0</v>
      </c>
      <c r="T38" s="384">
        <v>0</v>
      </c>
      <c r="U38" s="384">
        <v>0</v>
      </c>
      <c r="V38" s="384">
        <v>0</v>
      </c>
      <c r="W38" s="384">
        <v>0</v>
      </c>
      <c r="X38" s="384">
        <v>0</v>
      </c>
      <c r="Y38" s="384">
        <v>0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V38" s="37">
        <f t="shared" si="2"/>
        <v>0</v>
      </c>
      <c r="AW38" s="37">
        <f t="shared" si="3"/>
        <v>0</v>
      </c>
      <c r="AX38" s="37">
        <f t="shared" si="4"/>
        <v>0</v>
      </c>
      <c r="AY38" s="37">
        <f t="shared" si="5"/>
        <v>0</v>
      </c>
      <c r="AZ38" s="37">
        <f t="shared" si="6"/>
        <v>0</v>
      </c>
      <c r="BA38" s="37">
        <f t="shared" si="7"/>
        <v>0</v>
      </c>
      <c r="BB38" s="37">
        <f t="shared" si="8"/>
        <v>0</v>
      </c>
      <c r="BC38" s="38">
        <f t="shared" si="9"/>
        <v>0</v>
      </c>
      <c r="BD38" s="37">
        <f t="shared" si="10"/>
        <v>0</v>
      </c>
      <c r="BE38" s="54">
        <f t="shared" si="11"/>
        <v>0</v>
      </c>
    </row>
    <row r="39" spans="1:57" ht="30" x14ac:dyDescent="0.25">
      <c r="A39" s="353">
        <v>1</v>
      </c>
      <c r="B39" s="382" t="str">
        <f>ACUMULADO!B39</f>
        <v>MUNICIPIOS QUE IMPLEMENTAN ACCIONES PARA MEJORAR O MITIGAR LAS CONDICIONES QUE GENERAN RIESGO PARA ENFERMAR DE ENFERMEDADES METAXÉNICAS Y ZOONOTICAS</v>
      </c>
      <c r="C39" s="383" t="s">
        <v>697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4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V39" s="37">
        <f t="shared" si="2"/>
        <v>0</v>
      </c>
      <c r="AW39" s="37">
        <f t="shared" si="3"/>
        <v>0</v>
      </c>
      <c r="AX39" s="37">
        <f t="shared" si="4"/>
        <v>0</v>
      </c>
      <c r="AY39" s="37">
        <f t="shared" si="5"/>
        <v>0</v>
      </c>
      <c r="AZ39" s="37">
        <f t="shared" si="6"/>
        <v>0</v>
      </c>
      <c r="BA39" s="37">
        <f t="shared" si="7"/>
        <v>0</v>
      </c>
      <c r="BB39" s="37">
        <f t="shared" si="8"/>
        <v>0</v>
      </c>
      <c r="BC39" s="38">
        <f t="shared" si="9"/>
        <v>0</v>
      </c>
      <c r="BD39" s="37">
        <f t="shared" si="10"/>
        <v>0</v>
      </c>
      <c r="BE39" s="54">
        <f t="shared" si="11"/>
        <v>0</v>
      </c>
    </row>
    <row r="40" spans="1:57" ht="30" x14ac:dyDescent="0.25">
      <c r="A40" s="353">
        <v>1</v>
      </c>
      <c r="B40" s="382" t="str">
        <f>ACUMULADO!B40</f>
        <v>DOCENTES  CAPACITADOS Y COMPROMETIDOS A DESARROLLAR ACCIONES PARA LA PROMOCION DE PRACTICAS SALUDABLES PARA LA PREVENCIÓN DE LAS ENFERMEDADES METAXENICAS Y ZOONOTICAS</v>
      </c>
      <c r="C40" s="383" t="s">
        <v>698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4">
        <v>0</v>
      </c>
      <c r="Z40" s="384">
        <v>0</v>
      </c>
      <c r="AA40" s="384">
        <v>0</v>
      </c>
      <c r="AB40" s="384">
        <v>0</v>
      </c>
      <c r="AC40" s="384">
        <v>0</v>
      </c>
      <c r="AD40" s="384">
        <v>16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V40" s="37">
        <f t="shared" si="2"/>
        <v>0</v>
      </c>
      <c r="AW40" s="37">
        <f t="shared" si="3"/>
        <v>0</v>
      </c>
      <c r="AX40" s="37">
        <f t="shared" si="4"/>
        <v>0</v>
      </c>
      <c r="AY40" s="37">
        <f t="shared" si="5"/>
        <v>0</v>
      </c>
      <c r="AZ40" s="37">
        <f t="shared" si="6"/>
        <v>0</v>
      </c>
      <c r="BA40" s="37">
        <f t="shared" si="7"/>
        <v>16</v>
      </c>
      <c r="BB40" s="37">
        <f t="shared" si="8"/>
        <v>0</v>
      </c>
      <c r="BC40" s="38">
        <f t="shared" si="9"/>
        <v>0</v>
      </c>
      <c r="BD40" s="37">
        <f t="shared" si="10"/>
        <v>0</v>
      </c>
      <c r="BE40" s="54">
        <f t="shared" si="11"/>
        <v>16</v>
      </c>
    </row>
    <row r="41" spans="1:57" ht="30" x14ac:dyDescent="0.25">
      <c r="A41" s="353">
        <v>1</v>
      </c>
      <c r="B41" s="382" t="str">
        <f>ACUMULADO!B41</f>
        <v>FAMILIAS QUE RECIBEN SESIONES EDUCATIVAS Y DEMOSTRATIVAS EN PRÁCTICAS SALUDABLES FRENTE A LAS ENFERMEDADES NO TRASMISIBLES</v>
      </c>
      <c r="C41" s="383" t="s">
        <v>699</v>
      </c>
      <c r="D41" s="384">
        <v>0</v>
      </c>
      <c r="E41" s="384">
        <v>0</v>
      </c>
      <c r="F41" s="384">
        <v>0</v>
      </c>
      <c r="G41" s="384">
        <v>35</v>
      </c>
      <c r="H41" s="384">
        <v>0</v>
      </c>
      <c r="I41" s="384">
        <v>10</v>
      </c>
      <c r="J41" s="384">
        <v>0</v>
      </c>
      <c r="K41" s="384">
        <v>0</v>
      </c>
      <c r="L41" s="384">
        <v>0</v>
      </c>
      <c r="M41" s="384">
        <v>0</v>
      </c>
      <c r="N41" s="384">
        <v>0</v>
      </c>
      <c r="O41" s="384">
        <v>3</v>
      </c>
      <c r="P41" s="384">
        <v>0</v>
      </c>
      <c r="Q41" s="384">
        <v>15</v>
      </c>
      <c r="R41" s="384">
        <v>20</v>
      </c>
      <c r="S41" s="384">
        <v>28</v>
      </c>
      <c r="T41" s="384">
        <v>0</v>
      </c>
      <c r="U41" s="384">
        <v>0</v>
      </c>
      <c r="V41" s="384">
        <v>0</v>
      </c>
      <c r="W41" s="384">
        <v>0</v>
      </c>
      <c r="X41" s="384">
        <v>27</v>
      </c>
      <c r="Y41" s="384">
        <v>0</v>
      </c>
      <c r="Z41" s="384">
        <v>0</v>
      </c>
      <c r="AA41" s="384">
        <v>0</v>
      </c>
      <c r="AB41" s="384">
        <v>0</v>
      </c>
      <c r="AC41" s="384">
        <v>0</v>
      </c>
      <c r="AD41" s="384">
        <v>15</v>
      </c>
      <c r="AE41" s="384">
        <v>0</v>
      </c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>
        <v>37</v>
      </c>
      <c r="AN41" s="384">
        <v>0</v>
      </c>
      <c r="AO41" s="384">
        <v>0</v>
      </c>
      <c r="AP41" s="384">
        <v>0</v>
      </c>
      <c r="AQ41" s="384">
        <v>0</v>
      </c>
      <c r="AR41" s="384">
        <v>0</v>
      </c>
      <c r="AS41" s="384">
        <v>0</v>
      </c>
      <c r="AT41" s="384">
        <v>0</v>
      </c>
      <c r="AV41" s="37">
        <f t="shared" si="2"/>
        <v>0</v>
      </c>
      <c r="AW41" s="37">
        <f t="shared" si="3"/>
        <v>48</v>
      </c>
      <c r="AX41" s="37">
        <f t="shared" si="4"/>
        <v>63</v>
      </c>
      <c r="AY41" s="37">
        <f t="shared" si="5"/>
        <v>0</v>
      </c>
      <c r="AZ41" s="37">
        <f t="shared" si="6"/>
        <v>27</v>
      </c>
      <c r="BA41" s="37">
        <f t="shared" si="7"/>
        <v>15</v>
      </c>
      <c r="BB41" s="37">
        <f t="shared" si="8"/>
        <v>0</v>
      </c>
      <c r="BC41" s="38">
        <f t="shared" si="9"/>
        <v>37</v>
      </c>
      <c r="BD41" s="37">
        <f t="shared" si="10"/>
        <v>0</v>
      </c>
      <c r="BE41" s="54">
        <f t="shared" si="11"/>
        <v>190</v>
      </c>
    </row>
    <row r="42" spans="1:57" ht="30" x14ac:dyDescent="0.25">
      <c r="A42" s="353">
        <v>1</v>
      </c>
      <c r="B42" s="382" t="str">
        <f>ACUMULADO!B42</f>
        <v>4398802FUNCIONARIOS MUNICIPALES CAPACITADOS PARA LA GENERACIÓN DE ENTORNOS SALUDABLES FRENTE A LAS ENFERMEDADES NO TRASMISIBLES.</v>
      </c>
      <c r="C42" s="383" t="s">
        <v>700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0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0</v>
      </c>
      <c r="X42" s="384">
        <v>0</v>
      </c>
      <c r="Y42" s="384">
        <v>0</v>
      </c>
      <c r="Z42" s="384">
        <v>0</v>
      </c>
      <c r="AA42" s="384">
        <v>0</v>
      </c>
      <c r="AB42" s="384">
        <v>0</v>
      </c>
      <c r="AC42" s="384">
        <v>0</v>
      </c>
      <c r="AD42" s="384">
        <v>0</v>
      </c>
      <c r="AE42" s="384">
        <v>0</v>
      </c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V42" s="37">
        <f t="shared" si="2"/>
        <v>0</v>
      </c>
      <c r="AW42" s="37">
        <f t="shared" si="3"/>
        <v>0</v>
      </c>
      <c r="AX42" s="37">
        <f t="shared" si="4"/>
        <v>0</v>
      </c>
      <c r="AY42" s="37">
        <f t="shared" si="5"/>
        <v>0</v>
      </c>
      <c r="AZ42" s="37">
        <f t="shared" si="6"/>
        <v>0</v>
      </c>
      <c r="BA42" s="37">
        <f t="shared" si="7"/>
        <v>0</v>
      </c>
      <c r="BB42" s="37">
        <f t="shared" si="8"/>
        <v>0</v>
      </c>
      <c r="BC42" s="38">
        <f t="shared" si="9"/>
        <v>0</v>
      </c>
      <c r="BD42" s="37">
        <f t="shared" si="10"/>
        <v>0</v>
      </c>
      <c r="BE42" s="54">
        <f t="shared" si="11"/>
        <v>0</v>
      </c>
    </row>
    <row r="43" spans="1:57" ht="30" x14ac:dyDescent="0.25">
      <c r="A43" s="353">
        <v>1</v>
      </c>
      <c r="B43" s="382" t="str">
        <f>ACUMULADO!B43</f>
        <v>DOCENTES COMPROMETIDOS QUE DESARROLLAN ACCIONES PARA LA PROMOCIÓN DE LA ALIMENTACIÓN SALUDABLE, ACTIVIDAD FISICA, SALUD OCULAR Y SALUD BUCAL</v>
      </c>
      <c r="C43" s="383" t="s">
        <v>701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0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4">
        <v>0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V43" s="37">
        <f t="shared" si="2"/>
        <v>0</v>
      </c>
      <c r="AW43" s="37">
        <f t="shared" si="3"/>
        <v>0</v>
      </c>
      <c r="AX43" s="37">
        <f t="shared" si="4"/>
        <v>0</v>
      </c>
      <c r="AY43" s="37">
        <f t="shared" si="5"/>
        <v>0</v>
      </c>
      <c r="AZ43" s="37">
        <f t="shared" si="6"/>
        <v>0</v>
      </c>
      <c r="BA43" s="37">
        <f t="shared" si="7"/>
        <v>0</v>
      </c>
      <c r="BB43" s="37">
        <f t="shared" si="8"/>
        <v>0</v>
      </c>
      <c r="BC43" s="38">
        <f t="shared" si="9"/>
        <v>0</v>
      </c>
      <c r="BD43" s="37">
        <f t="shared" si="10"/>
        <v>0</v>
      </c>
      <c r="BE43" s="54">
        <f t="shared" si="11"/>
        <v>0</v>
      </c>
    </row>
    <row r="44" spans="1:57" ht="30" x14ac:dyDescent="0.25">
      <c r="A44" s="353">
        <v>1</v>
      </c>
      <c r="B44" s="382" t="str">
        <f>ACUMULADO!B44</f>
        <v>LIDERES COMUNITARIOS CAPACITADOS REALIZAN VIGILANCIA CIUDADANA PARA LA REDUCCIÓN DE LA CONTAMINACIÓN POR METALES PESADOS, SUSTANCIAS QUÍMICAS E HIDROCARBUROS</v>
      </c>
      <c r="C44" s="383" t="s">
        <v>702</v>
      </c>
      <c r="D44" s="384">
        <v>0</v>
      </c>
      <c r="E44" s="384">
        <v>0</v>
      </c>
      <c r="F44" s="384">
        <v>0</v>
      </c>
      <c r="G44" s="384">
        <v>10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4">
        <v>0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>
        <v>20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V44" s="37">
        <f t="shared" si="2"/>
        <v>0</v>
      </c>
      <c r="AW44" s="37">
        <f t="shared" si="3"/>
        <v>10</v>
      </c>
      <c r="AX44" s="37">
        <f t="shared" si="4"/>
        <v>0</v>
      </c>
      <c r="AY44" s="37">
        <f t="shared" si="5"/>
        <v>0</v>
      </c>
      <c r="AZ44" s="37">
        <f t="shared" si="6"/>
        <v>0</v>
      </c>
      <c r="BA44" s="37">
        <f t="shared" si="7"/>
        <v>0</v>
      </c>
      <c r="BB44" s="37">
        <f t="shared" si="8"/>
        <v>0</v>
      </c>
      <c r="BC44" s="38">
        <f t="shared" si="9"/>
        <v>20</v>
      </c>
      <c r="BD44" s="37">
        <f t="shared" si="10"/>
        <v>0</v>
      </c>
      <c r="BE44" s="54">
        <f t="shared" si="11"/>
        <v>30</v>
      </c>
    </row>
    <row r="45" spans="1:57" ht="30" x14ac:dyDescent="0.25">
      <c r="A45" s="353">
        <v>1</v>
      </c>
      <c r="B45" s="382" t="str">
        <f>ACUMULADO!B45</f>
        <v>FUNCIONARIOS MUNICIPALES SENSIBILIZADOS PARA LA PROMOCIÓN DE PRACTICAS Y ENTORNOS SALUDABLES PARA LA PREVENCIÓN DEL CÁNCER</v>
      </c>
      <c r="C45" s="383" t="s">
        <v>703</v>
      </c>
      <c r="D45" s="384">
        <v>0</v>
      </c>
      <c r="E45" s="384">
        <v>0</v>
      </c>
      <c r="F45" s="384">
        <v>0</v>
      </c>
      <c r="G45" s="384">
        <v>10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0</v>
      </c>
      <c r="W45" s="384">
        <v>0</v>
      </c>
      <c r="X45" s="384">
        <v>0</v>
      </c>
      <c r="Y45" s="384">
        <v>0</v>
      </c>
      <c r="Z45" s="384">
        <v>0</v>
      </c>
      <c r="AA45" s="384">
        <v>0</v>
      </c>
      <c r="AB45" s="384">
        <v>0</v>
      </c>
      <c r="AC45" s="384">
        <v>0</v>
      </c>
      <c r="AD45" s="384">
        <v>10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V45" s="37">
        <f t="shared" si="2"/>
        <v>0</v>
      </c>
      <c r="AW45" s="37">
        <f t="shared" si="3"/>
        <v>10</v>
      </c>
      <c r="AX45" s="37">
        <f t="shared" si="4"/>
        <v>0</v>
      </c>
      <c r="AY45" s="37">
        <f t="shared" si="5"/>
        <v>0</v>
      </c>
      <c r="AZ45" s="37">
        <f t="shared" si="6"/>
        <v>0</v>
      </c>
      <c r="BA45" s="37">
        <f t="shared" si="7"/>
        <v>10</v>
      </c>
      <c r="BB45" s="37">
        <f t="shared" si="8"/>
        <v>0</v>
      </c>
      <c r="BC45" s="38">
        <f t="shared" si="9"/>
        <v>0</v>
      </c>
      <c r="BD45" s="37">
        <f t="shared" si="10"/>
        <v>0</v>
      </c>
      <c r="BE45" s="54">
        <f t="shared" si="11"/>
        <v>20</v>
      </c>
    </row>
    <row r="46" spans="1:57" ht="30" x14ac:dyDescent="0.25">
      <c r="A46" s="353">
        <v>1</v>
      </c>
      <c r="B46" s="382" t="str">
        <f>ACUMULADO!B46</f>
        <v xml:space="preserve">DOCENTES  CAPACITADOS PARA LA PROMOCIÓN DE PRACTICAS Y ENTORNOS SALUDABLES PARA LA PREVENCIÓN DEL CÁNCER . </v>
      </c>
      <c r="C46" s="383" t="s">
        <v>704</v>
      </c>
      <c r="D46" s="384">
        <v>0</v>
      </c>
      <c r="E46" s="384">
        <v>0</v>
      </c>
      <c r="F46" s="384">
        <v>0</v>
      </c>
      <c r="G46" s="384">
        <v>41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0</v>
      </c>
      <c r="Y46" s="384">
        <v>0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6</v>
      </c>
      <c r="AK46" s="384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V46" s="37">
        <f t="shared" si="2"/>
        <v>0</v>
      </c>
      <c r="AW46" s="37">
        <f t="shared" si="3"/>
        <v>41</v>
      </c>
      <c r="AX46" s="37">
        <f t="shared" si="4"/>
        <v>0</v>
      </c>
      <c r="AY46" s="37">
        <f t="shared" si="5"/>
        <v>0</v>
      </c>
      <c r="AZ46" s="37">
        <f t="shared" si="6"/>
        <v>0</v>
      </c>
      <c r="BA46" s="37">
        <f t="shared" si="7"/>
        <v>0</v>
      </c>
      <c r="BB46" s="37">
        <f t="shared" si="8"/>
        <v>6</v>
      </c>
      <c r="BC46" s="38">
        <f t="shared" si="9"/>
        <v>0</v>
      </c>
      <c r="BD46" s="37">
        <f t="shared" si="10"/>
        <v>0</v>
      </c>
      <c r="BE46" s="54">
        <f t="shared" si="11"/>
        <v>47</v>
      </c>
    </row>
    <row r="47" spans="1:57" ht="30" x14ac:dyDescent="0.25">
      <c r="A47" s="353">
        <v>1</v>
      </c>
      <c r="B47" s="382" t="str">
        <f>ACUMULADO!B47</f>
        <v>FAMILIAS SENSIBILIZADAS PARA LA PROMOCIÓN DE PRÁCTICAS Y ENTORNOS SALUDABLES PARA LA PREVENCIÓN DEL CÁNCER</v>
      </c>
      <c r="C47" s="383" t="s">
        <v>705</v>
      </c>
      <c r="D47" s="384">
        <v>0</v>
      </c>
      <c r="E47" s="384">
        <v>0</v>
      </c>
      <c r="F47" s="384">
        <v>0</v>
      </c>
      <c r="G47" s="384">
        <v>279</v>
      </c>
      <c r="H47" s="384">
        <v>0</v>
      </c>
      <c r="I47" s="384">
        <v>41</v>
      </c>
      <c r="J47" s="384">
        <v>0</v>
      </c>
      <c r="K47" s="384">
        <v>0</v>
      </c>
      <c r="L47" s="384">
        <v>0</v>
      </c>
      <c r="M47" s="384">
        <v>0</v>
      </c>
      <c r="N47" s="384">
        <v>0</v>
      </c>
      <c r="O47" s="384">
        <v>17</v>
      </c>
      <c r="P47" s="384">
        <v>0</v>
      </c>
      <c r="Q47" s="384">
        <v>0</v>
      </c>
      <c r="R47" s="384">
        <v>0</v>
      </c>
      <c r="S47" s="384">
        <v>28</v>
      </c>
      <c r="T47" s="384">
        <v>0</v>
      </c>
      <c r="U47" s="384">
        <v>0</v>
      </c>
      <c r="V47" s="384">
        <v>0</v>
      </c>
      <c r="W47" s="384">
        <v>0</v>
      </c>
      <c r="X47" s="384">
        <v>13</v>
      </c>
      <c r="Y47" s="384">
        <v>6</v>
      </c>
      <c r="Z47" s="384">
        <v>0</v>
      </c>
      <c r="AA47" s="384">
        <v>0</v>
      </c>
      <c r="AB47" s="384">
        <v>0</v>
      </c>
      <c r="AC47" s="384">
        <v>0</v>
      </c>
      <c r="AD47" s="384">
        <v>0</v>
      </c>
      <c r="AE47" s="384">
        <v>0</v>
      </c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384">
        <v>0</v>
      </c>
      <c r="AN47" s="384">
        <v>15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V47" s="37">
        <f t="shared" si="2"/>
        <v>0</v>
      </c>
      <c r="AW47" s="37">
        <f t="shared" si="3"/>
        <v>337</v>
      </c>
      <c r="AX47" s="37">
        <f t="shared" si="4"/>
        <v>28</v>
      </c>
      <c r="AY47" s="37">
        <f t="shared" si="5"/>
        <v>0</v>
      </c>
      <c r="AZ47" s="37">
        <f t="shared" si="6"/>
        <v>19</v>
      </c>
      <c r="BA47" s="37">
        <f t="shared" si="7"/>
        <v>0</v>
      </c>
      <c r="BB47" s="37">
        <f t="shared" si="8"/>
        <v>0</v>
      </c>
      <c r="BC47" s="38">
        <f t="shared" si="9"/>
        <v>15</v>
      </c>
      <c r="BD47" s="37">
        <f t="shared" si="10"/>
        <v>0</v>
      </c>
      <c r="BE47" s="54">
        <f t="shared" si="11"/>
        <v>399</v>
      </c>
    </row>
    <row r="48" spans="1:57" ht="30" x14ac:dyDescent="0.25">
      <c r="A48" s="353">
        <v>1</v>
      </c>
      <c r="B48" s="382" t="str">
        <f>ACUMULADO!B48</f>
        <v>MADRES, PADRES Y CUIDADORES/AS CON APOYO EN ESTRATEGIAS DE CRIANZA Y CONOCIMIENTOS SOBRE EL DESARROLLO INFANTIL</v>
      </c>
      <c r="C48" s="383" t="s">
        <v>706</v>
      </c>
      <c r="D48" s="384">
        <v>0</v>
      </c>
      <c r="E48" s="384">
        <v>0</v>
      </c>
      <c r="F48" s="384">
        <v>0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4">
        <v>0</v>
      </c>
      <c r="Z48" s="384">
        <v>0</v>
      </c>
      <c r="AA48" s="384">
        <v>0</v>
      </c>
      <c r="AB48" s="384">
        <v>0</v>
      </c>
      <c r="AC48" s="384">
        <v>0</v>
      </c>
      <c r="AD48" s="384">
        <v>0</v>
      </c>
      <c r="AE48" s="384">
        <v>0</v>
      </c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V48" s="37">
        <f t="shared" si="2"/>
        <v>0</v>
      </c>
      <c r="AW48" s="37">
        <f t="shared" si="3"/>
        <v>0</v>
      </c>
      <c r="AX48" s="37">
        <f t="shared" si="4"/>
        <v>0</v>
      </c>
      <c r="AY48" s="37">
        <f t="shared" si="5"/>
        <v>0</v>
      </c>
      <c r="AZ48" s="37">
        <f t="shared" si="6"/>
        <v>0</v>
      </c>
      <c r="BA48" s="37">
        <f t="shared" si="7"/>
        <v>0</v>
      </c>
      <c r="BB48" s="37">
        <f t="shared" si="8"/>
        <v>0</v>
      </c>
      <c r="BC48" s="38">
        <f t="shared" si="9"/>
        <v>0</v>
      </c>
      <c r="BD48" s="37">
        <f t="shared" si="10"/>
        <v>0</v>
      </c>
      <c r="BE48" s="54">
        <f t="shared" si="11"/>
        <v>0</v>
      </c>
    </row>
    <row r="49" spans="1:57" x14ac:dyDescent="0.25">
      <c r="A49" s="353">
        <v>1</v>
      </c>
      <c r="B49" s="382" t="str">
        <f>ACUMULADO!B49</f>
        <v>PAREJAS CON CONSEJERÍA EN LA PROMOCIÓN DE UNA CONVIVENCIA SALUDABLE</v>
      </c>
      <c r="C49" s="383" t="s">
        <v>707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4">
        <v>0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V49" s="37">
        <f t="shared" si="2"/>
        <v>0</v>
      </c>
      <c r="AW49" s="37">
        <f t="shared" si="3"/>
        <v>0</v>
      </c>
      <c r="AX49" s="37">
        <f t="shared" si="4"/>
        <v>0</v>
      </c>
      <c r="AY49" s="37">
        <f t="shared" si="5"/>
        <v>0</v>
      </c>
      <c r="AZ49" s="37">
        <f t="shared" si="6"/>
        <v>0</v>
      </c>
      <c r="BA49" s="37">
        <f t="shared" si="7"/>
        <v>0</v>
      </c>
      <c r="BB49" s="37">
        <f t="shared" si="8"/>
        <v>0</v>
      </c>
      <c r="BC49" s="38">
        <f t="shared" si="9"/>
        <v>0</v>
      </c>
      <c r="BD49" s="37">
        <f t="shared" si="10"/>
        <v>0</v>
      </c>
      <c r="BE49" s="54">
        <f t="shared" si="11"/>
        <v>0</v>
      </c>
    </row>
    <row r="50" spans="1:57" x14ac:dyDescent="0.25">
      <c r="A50" s="353">
        <v>1</v>
      </c>
      <c r="B50" s="382" t="str">
        <f>ACUMULADO!B50</f>
        <v>LÍDERES ADOLESCENTES PROMUEVEN LA SALUD MENTAL EN SU COMUNIDAD</v>
      </c>
      <c r="C50" s="383" t="s">
        <v>708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4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V50" s="37">
        <f t="shared" si="2"/>
        <v>0</v>
      </c>
      <c r="AW50" s="37">
        <f t="shared" si="3"/>
        <v>0</v>
      </c>
      <c r="AX50" s="37">
        <f t="shared" si="4"/>
        <v>0</v>
      </c>
      <c r="AY50" s="37">
        <f t="shared" si="5"/>
        <v>0</v>
      </c>
      <c r="AZ50" s="37">
        <f t="shared" si="6"/>
        <v>0</v>
      </c>
      <c r="BA50" s="37">
        <f t="shared" si="7"/>
        <v>0</v>
      </c>
      <c r="BB50" s="37">
        <f t="shared" si="8"/>
        <v>0</v>
      </c>
      <c r="BC50" s="38">
        <f t="shared" si="9"/>
        <v>0</v>
      </c>
      <c r="BD50" s="37">
        <f t="shared" si="10"/>
        <v>0</v>
      </c>
      <c r="BE50" s="54">
        <f t="shared" si="11"/>
        <v>0</v>
      </c>
    </row>
    <row r="51" spans="1:57" ht="30" x14ac:dyDescent="0.25">
      <c r="A51" s="353">
        <v>1</v>
      </c>
      <c r="B51" s="382" t="str">
        <f>ACUMULADO!B51</f>
        <v>AGENTES COMUNITARIOS DE SALUD REALIZAN VIGILANCIA CIUDADANA PARA REDUCIR LA VIOLENCIA FÍSICA CAUSADA POR LA PAREJA</v>
      </c>
      <c r="C51" s="383" t="s">
        <v>709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V51" s="37">
        <f t="shared" si="2"/>
        <v>0</v>
      </c>
      <c r="AW51" s="37">
        <f t="shared" si="3"/>
        <v>0</v>
      </c>
      <c r="AX51" s="37">
        <f t="shared" si="4"/>
        <v>0</v>
      </c>
      <c r="AY51" s="37">
        <f t="shared" si="5"/>
        <v>0</v>
      </c>
      <c r="AZ51" s="37">
        <f t="shared" si="6"/>
        <v>0</v>
      </c>
      <c r="BA51" s="37">
        <f t="shared" si="7"/>
        <v>0</v>
      </c>
      <c r="BB51" s="37">
        <f t="shared" si="8"/>
        <v>0</v>
      </c>
      <c r="BC51" s="38">
        <f t="shared" si="9"/>
        <v>0</v>
      </c>
      <c r="BD51" s="37">
        <f t="shared" si="10"/>
        <v>0</v>
      </c>
      <c r="BE51" s="54">
        <f t="shared" si="11"/>
        <v>0</v>
      </c>
    </row>
    <row r="52" spans="1:57" x14ac:dyDescent="0.25">
      <c r="A52" s="353">
        <v>2</v>
      </c>
      <c r="B52" s="373" t="str">
        <f>METAS!B50</f>
        <v>PORCENTAJE DE ATENCION DE PERSONAS MORDIDAS</v>
      </c>
      <c r="C52" s="374" t="str">
        <f>METAS!D50</f>
        <v>ZOONOSIS</v>
      </c>
      <c r="D52" s="375">
        <v>0</v>
      </c>
      <c r="E52" s="375">
        <v>0</v>
      </c>
      <c r="F52" s="375">
        <v>0</v>
      </c>
      <c r="G52" s="375">
        <v>12</v>
      </c>
      <c r="H52" s="375">
        <v>0</v>
      </c>
      <c r="I52" s="375">
        <v>0</v>
      </c>
      <c r="J52" s="375">
        <v>0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2</v>
      </c>
      <c r="Q52" s="375">
        <v>1</v>
      </c>
      <c r="R52" s="375">
        <v>0</v>
      </c>
      <c r="S52" s="375">
        <v>0</v>
      </c>
      <c r="T52" s="375">
        <v>1</v>
      </c>
      <c r="U52" s="375">
        <v>0</v>
      </c>
      <c r="V52" s="375">
        <v>0</v>
      </c>
      <c r="W52" s="375">
        <v>0</v>
      </c>
      <c r="X52" s="375">
        <v>2</v>
      </c>
      <c r="Y52" s="375">
        <v>6</v>
      </c>
      <c r="Z52" s="375">
        <v>1</v>
      </c>
      <c r="AA52" s="375">
        <v>0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1</v>
      </c>
      <c r="AL52" s="375">
        <v>0</v>
      </c>
      <c r="AM52" s="375">
        <v>3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V52" s="37">
        <f t="shared" si="2"/>
        <v>0</v>
      </c>
      <c r="AW52" s="37">
        <f t="shared" si="3"/>
        <v>14</v>
      </c>
      <c r="AX52" s="37">
        <f t="shared" si="4"/>
        <v>1</v>
      </c>
      <c r="AY52" s="37">
        <f t="shared" si="5"/>
        <v>1</v>
      </c>
      <c r="AZ52" s="37">
        <f t="shared" si="6"/>
        <v>9</v>
      </c>
      <c r="BA52" s="37">
        <f t="shared" si="7"/>
        <v>0</v>
      </c>
      <c r="BB52" s="37">
        <f t="shared" si="8"/>
        <v>1</v>
      </c>
      <c r="BC52" s="38">
        <f t="shared" si="9"/>
        <v>3</v>
      </c>
      <c r="BD52" s="37">
        <f t="shared" si="10"/>
        <v>0</v>
      </c>
      <c r="BE52" s="54">
        <f t="shared" si="11"/>
        <v>29</v>
      </c>
    </row>
    <row r="53" spans="1:57" x14ac:dyDescent="0.25">
      <c r="A53" s="353">
        <v>3</v>
      </c>
      <c r="B53" s="373" t="str">
        <f>METAS!B51</f>
        <v xml:space="preserve">PORCENTAJE DE PERSONAS MORDIDAS QUE INICIAN TRATAMIENTO CON VACUNA ANTIRRABICA </v>
      </c>
      <c r="C53" s="374" t="str">
        <f>METAS!D51</f>
        <v>ZOONOSIS</v>
      </c>
      <c r="D53" s="375">
        <v>0</v>
      </c>
      <c r="E53" s="375">
        <v>0</v>
      </c>
      <c r="F53" s="375">
        <v>0</v>
      </c>
      <c r="G53" s="375">
        <v>11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V53" s="37">
        <f t="shared" si="2"/>
        <v>0</v>
      </c>
      <c r="AW53" s="37">
        <f t="shared" si="3"/>
        <v>11</v>
      </c>
      <c r="AX53" s="37">
        <f t="shared" si="4"/>
        <v>0</v>
      </c>
      <c r="AY53" s="37">
        <f t="shared" si="5"/>
        <v>0</v>
      </c>
      <c r="AZ53" s="37">
        <f t="shared" si="6"/>
        <v>0</v>
      </c>
      <c r="BA53" s="37">
        <f t="shared" si="7"/>
        <v>0</v>
      </c>
      <c r="BB53" s="37">
        <f t="shared" si="8"/>
        <v>0</v>
      </c>
      <c r="BC53" s="38">
        <f t="shared" si="9"/>
        <v>0</v>
      </c>
      <c r="BD53" s="37">
        <f t="shared" si="10"/>
        <v>0</v>
      </c>
      <c r="BE53" s="54">
        <f t="shared" si="11"/>
        <v>11</v>
      </c>
    </row>
    <row r="54" spans="1:57" x14ac:dyDescent="0.25">
      <c r="A54" s="353">
        <v>4</v>
      </c>
      <c r="B54" s="373" t="str">
        <f>METAS!B52</f>
        <v xml:space="preserve">PORCENTAJE DE PERSONAS MORDIDAS CONTROLADAS CON VACUNA ANTIRRABICA </v>
      </c>
      <c r="C54" s="374" t="str">
        <f>METAS!D52</f>
        <v>ZOONOSIS</v>
      </c>
      <c r="D54" s="375">
        <v>0</v>
      </c>
      <c r="E54" s="375">
        <v>0</v>
      </c>
      <c r="F54" s="375">
        <v>0</v>
      </c>
      <c r="G54" s="375">
        <v>1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1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V54" s="37">
        <f t="shared" si="2"/>
        <v>0</v>
      </c>
      <c r="AW54" s="37">
        <f t="shared" si="3"/>
        <v>1</v>
      </c>
      <c r="AX54" s="37">
        <f t="shared" si="4"/>
        <v>0</v>
      </c>
      <c r="AY54" s="37">
        <f t="shared" si="5"/>
        <v>0</v>
      </c>
      <c r="AZ54" s="37">
        <f t="shared" si="6"/>
        <v>0</v>
      </c>
      <c r="BA54" s="37">
        <f t="shared" si="7"/>
        <v>0</v>
      </c>
      <c r="BB54" s="37">
        <f t="shared" si="8"/>
        <v>0</v>
      </c>
      <c r="BC54" s="38">
        <f t="shared" si="9"/>
        <v>1</v>
      </c>
      <c r="BD54" s="37">
        <f t="shared" si="10"/>
        <v>0</v>
      </c>
      <c r="BE54" s="54">
        <f t="shared" si="11"/>
        <v>2</v>
      </c>
    </row>
    <row r="55" spans="1:57" x14ac:dyDescent="0.25">
      <c r="A55" s="353">
        <v>5</v>
      </c>
      <c r="B55" s="373" t="str">
        <f>METAS!B53</f>
        <v>PORCENTAJES DE PERSONAS MORDIDAS EN LA QUE SE SUSPENDE LA VACUNACION ANTIRRABICA</v>
      </c>
      <c r="C55" s="374" t="str">
        <f>METAS!D53</f>
        <v>ZOONOSIS</v>
      </c>
      <c r="D55" s="375">
        <v>0</v>
      </c>
      <c r="E55" s="375">
        <v>0</v>
      </c>
      <c r="F55" s="375">
        <v>0</v>
      </c>
      <c r="G55" s="375">
        <v>9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0</v>
      </c>
      <c r="W55" s="375">
        <v>0</v>
      </c>
      <c r="X55" s="375">
        <v>0</v>
      </c>
      <c r="Y55" s="375">
        <v>1</v>
      </c>
      <c r="Z55" s="375">
        <v>0</v>
      </c>
      <c r="AA55" s="375">
        <v>0</v>
      </c>
      <c r="AB55" s="375">
        <v>0</v>
      </c>
      <c r="AC55" s="375">
        <v>0</v>
      </c>
      <c r="AD55" s="375">
        <v>0</v>
      </c>
      <c r="AE55" s="375">
        <v>0</v>
      </c>
      <c r="AF55" s="375">
        <v>0</v>
      </c>
      <c r="AG55" s="375">
        <v>0</v>
      </c>
      <c r="AH55" s="375">
        <v>0</v>
      </c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N55" s="375">
        <v>0</v>
      </c>
      <c r="AO55" s="375">
        <v>0</v>
      </c>
      <c r="AP55" s="375">
        <v>0</v>
      </c>
      <c r="AQ55" s="375">
        <v>0</v>
      </c>
      <c r="AR55" s="375">
        <v>0</v>
      </c>
      <c r="AS55" s="375">
        <v>0</v>
      </c>
      <c r="AT55" s="375">
        <v>0</v>
      </c>
      <c r="AV55" s="37">
        <f t="shared" si="2"/>
        <v>0</v>
      </c>
      <c r="AW55" s="37">
        <f t="shared" si="3"/>
        <v>9</v>
      </c>
      <c r="AX55" s="37">
        <f t="shared" si="4"/>
        <v>0</v>
      </c>
      <c r="AY55" s="37">
        <f t="shared" si="5"/>
        <v>0</v>
      </c>
      <c r="AZ55" s="37">
        <f t="shared" si="6"/>
        <v>1</v>
      </c>
      <c r="BA55" s="37">
        <f t="shared" si="7"/>
        <v>0</v>
      </c>
      <c r="BB55" s="37">
        <f t="shared" si="8"/>
        <v>0</v>
      </c>
      <c r="BC55" s="38">
        <f t="shared" si="9"/>
        <v>0</v>
      </c>
      <c r="BD55" s="37">
        <f t="shared" si="10"/>
        <v>0</v>
      </c>
      <c r="BE55" s="54">
        <f t="shared" si="11"/>
        <v>10</v>
      </c>
    </row>
    <row r="56" spans="1:57" x14ac:dyDescent="0.25">
      <c r="A56" s="353">
        <v>6</v>
      </c>
      <c r="B56" s="373" t="str">
        <f>METAS!B54</f>
        <v>PORCENTAJE DE MUESTRAS CANINAS REMITIDAS AL LABORATORIO</v>
      </c>
      <c r="C56" s="374" t="str">
        <f>METAS!D54</f>
        <v>ZOONOSIS</v>
      </c>
      <c r="D56" s="375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5">
        <v>0</v>
      </c>
      <c r="AE56" s="375">
        <v>0</v>
      </c>
      <c r="AF56" s="375">
        <v>0</v>
      </c>
      <c r="AG56" s="375">
        <v>0</v>
      </c>
      <c r="AH56" s="375">
        <v>0</v>
      </c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N56" s="375">
        <v>0</v>
      </c>
      <c r="AO56" s="375">
        <v>0</v>
      </c>
      <c r="AP56" s="375">
        <v>0</v>
      </c>
      <c r="AQ56" s="375">
        <v>0</v>
      </c>
      <c r="AR56" s="375">
        <v>0</v>
      </c>
      <c r="AS56" s="375">
        <v>0</v>
      </c>
      <c r="AT56" s="375">
        <v>0</v>
      </c>
      <c r="AV56" s="37">
        <f t="shared" si="2"/>
        <v>0</v>
      </c>
      <c r="AW56" s="37">
        <f t="shared" si="3"/>
        <v>0</v>
      </c>
      <c r="AX56" s="37">
        <f t="shared" si="4"/>
        <v>0</v>
      </c>
      <c r="AY56" s="37">
        <f t="shared" si="5"/>
        <v>0</v>
      </c>
      <c r="AZ56" s="37">
        <f t="shared" si="6"/>
        <v>0</v>
      </c>
      <c r="BA56" s="37">
        <f t="shared" si="7"/>
        <v>0</v>
      </c>
      <c r="BB56" s="37">
        <f t="shared" si="8"/>
        <v>0</v>
      </c>
      <c r="BC56" s="38">
        <f t="shared" si="9"/>
        <v>0</v>
      </c>
      <c r="BD56" s="37">
        <f t="shared" si="10"/>
        <v>0</v>
      </c>
      <c r="BE56" s="54">
        <f t="shared" si="11"/>
        <v>0</v>
      </c>
    </row>
    <row r="57" spans="1:57" x14ac:dyDescent="0.25">
      <c r="A57" s="353">
        <v>7</v>
      </c>
      <c r="B57" s="373" t="str">
        <f>METAS!B55</f>
        <v>PORCENTAJE DE CANES VACUNADOS</v>
      </c>
      <c r="C57" s="374" t="str">
        <f>METAS!D55</f>
        <v>ZOONOSIS</v>
      </c>
      <c r="D57" s="375">
        <v>0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V57" s="37">
        <f t="shared" si="2"/>
        <v>0</v>
      </c>
      <c r="AW57" s="37">
        <f t="shared" si="3"/>
        <v>0</v>
      </c>
      <c r="AX57" s="37">
        <f t="shared" si="4"/>
        <v>0</v>
      </c>
      <c r="AY57" s="37">
        <f t="shared" si="5"/>
        <v>0</v>
      </c>
      <c r="AZ57" s="37">
        <f t="shared" si="6"/>
        <v>0</v>
      </c>
      <c r="BA57" s="37">
        <f t="shared" si="7"/>
        <v>0</v>
      </c>
      <c r="BB57" s="37">
        <f t="shared" si="8"/>
        <v>0</v>
      </c>
      <c r="BC57" s="38">
        <f t="shared" si="9"/>
        <v>0</v>
      </c>
      <c r="BD57" s="37">
        <f t="shared" si="10"/>
        <v>0</v>
      </c>
      <c r="BE57" s="54">
        <f t="shared" si="11"/>
        <v>0</v>
      </c>
    </row>
    <row r="58" spans="1:57" x14ac:dyDescent="0.25">
      <c r="A58" s="353">
        <v>8</v>
      </c>
      <c r="B58" s="373" t="str">
        <f>METAS!B56</f>
        <v>PORCENTAJE DE MUESTRAS DE MURCIELAGOS HEMATOFAGOS REMITIDAS AL LABORATORIO</v>
      </c>
      <c r="C58" s="374" t="str">
        <f>METAS!D56</f>
        <v>ZOONOSIS</v>
      </c>
      <c r="D58" s="375">
        <v>0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V58" s="37">
        <f t="shared" si="2"/>
        <v>0</v>
      </c>
      <c r="AW58" s="37">
        <f t="shared" si="3"/>
        <v>0</v>
      </c>
      <c r="AX58" s="37">
        <f t="shared" si="4"/>
        <v>0</v>
      </c>
      <c r="AY58" s="37">
        <f t="shared" si="5"/>
        <v>0</v>
      </c>
      <c r="AZ58" s="37">
        <f t="shared" si="6"/>
        <v>0</v>
      </c>
      <c r="BA58" s="37">
        <f t="shared" si="7"/>
        <v>0</v>
      </c>
      <c r="BB58" s="37">
        <f t="shared" si="8"/>
        <v>0</v>
      </c>
      <c r="BC58" s="38">
        <f t="shared" si="9"/>
        <v>0</v>
      </c>
      <c r="BD58" s="37">
        <f t="shared" si="10"/>
        <v>0</v>
      </c>
      <c r="BE58" s="54">
        <f t="shared" si="11"/>
        <v>0</v>
      </c>
    </row>
    <row r="59" spans="1:57" x14ac:dyDescent="0.25">
      <c r="A59" s="353">
        <v>9</v>
      </c>
      <c r="B59" s="373" t="str">
        <f>METAS!B57</f>
        <v>PORCENTAJE DE ANIMAL MORDEDOR CONTROLADO</v>
      </c>
      <c r="C59" s="374" t="str">
        <f>METAS!D57</f>
        <v>ZOONOSIS</v>
      </c>
      <c r="D59" s="375">
        <v>0</v>
      </c>
      <c r="E59" s="375">
        <v>0</v>
      </c>
      <c r="F59" s="375">
        <v>0</v>
      </c>
      <c r="G59" s="375">
        <v>7</v>
      </c>
      <c r="H59" s="375">
        <v>0</v>
      </c>
      <c r="I59" s="375">
        <v>0</v>
      </c>
      <c r="J59" s="375">
        <v>0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2</v>
      </c>
      <c r="Q59" s="375">
        <v>0</v>
      </c>
      <c r="R59" s="375">
        <v>0</v>
      </c>
      <c r="S59" s="375">
        <v>0</v>
      </c>
      <c r="T59" s="375">
        <v>3</v>
      </c>
      <c r="U59" s="375">
        <v>0</v>
      </c>
      <c r="V59" s="375">
        <v>0</v>
      </c>
      <c r="W59" s="375">
        <v>0</v>
      </c>
      <c r="X59" s="375">
        <v>2</v>
      </c>
      <c r="Y59" s="375">
        <v>8</v>
      </c>
      <c r="Z59" s="375">
        <v>1</v>
      </c>
      <c r="AA59" s="375">
        <v>0</v>
      </c>
      <c r="AB59" s="375">
        <v>0</v>
      </c>
      <c r="AC59" s="375">
        <v>0</v>
      </c>
      <c r="AD59" s="375">
        <v>0</v>
      </c>
      <c r="AE59" s="375">
        <v>0</v>
      </c>
      <c r="AF59" s="375">
        <v>0</v>
      </c>
      <c r="AG59" s="375">
        <v>0</v>
      </c>
      <c r="AH59" s="375">
        <v>0</v>
      </c>
      <c r="AI59" s="375">
        <v>0</v>
      </c>
      <c r="AJ59" s="375">
        <v>0</v>
      </c>
      <c r="AK59" s="375">
        <v>0</v>
      </c>
      <c r="AL59" s="375">
        <v>0</v>
      </c>
      <c r="AM59" s="375">
        <v>1</v>
      </c>
      <c r="AN59" s="375">
        <v>0</v>
      </c>
      <c r="AO59" s="375">
        <v>0</v>
      </c>
      <c r="AP59" s="375">
        <v>0</v>
      </c>
      <c r="AQ59" s="375">
        <v>0</v>
      </c>
      <c r="AR59" s="375">
        <v>0</v>
      </c>
      <c r="AS59" s="375">
        <v>0</v>
      </c>
      <c r="AT59" s="375">
        <v>0</v>
      </c>
      <c r="AV59" s="37">
        <f t="shared" si="2"/>
        <v>0</v>
      </c>
      <c r="AW59" s="37">
        <f t="shared" si="3"/>
        <v>9</v>
      </c>
      <c r="AX59" s="37">
        <f t="shared" si="4"/>
        <v>0</v>
      </c>
      <c r="AY59" s="37">
        <f t="shared" si="5"/>
        <v>3</v>
      </c>
      <c r="AZ59" s="37">
        <f t="shared" si="6"/>
        <v>11</v>
      </c>
      <c r="BA59" s="37">
        <f t="shared" si="7"/>
        <v>0</v>
      </c>
      <c r="BB59" s="37">
        <f t="shared" si="8"/>
        <v>0</v>
      </c>
      <c r="BC59" s="38">
        <f t="shared" si="9"/>
        <v>1</v>
      </c>
      <c r="BD59" s="37">
        <f t="shared" si="10"/>
        <v>0</v>
      </c>
      <c r="BE59" s="54">
        <f t="shared" si="11"/>
        <v>24</v>
      </c>
    </row>
    <row r="60" spans="1:57" x14ac:dyDescent="0.25">
      <c r="A60" s="353">
        <v>10</v>
      </c>
      <c r="B60" s="373" t="str">
        <f>METAS!B58</f>
        <v>PORCENTAJE DE CASOS DE RABIA CANINA</v>
      </c>
      <c r="C60" s="374" t="str">
        <f>METAS!D58</f>
        <v>ZOONOSIS</v>
      </c>
      <c r="D60" s="375">
        <v>0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5">
        <v>0</v>
      </c>
      <c r="AE60" s="375">
        <v>0</v>
      </c>
      <c r="AF60" s="375">
        <v>0</v>
      </c>
      <c r="AG60" s="375">
        <v>0</v>
      </c>
      <c r="AH60" s="375">
        <v>0</v>
      </c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75">
        <v>0</v>
      </c>
      <c r="AO60" s="375">
        <v>0</v>
      </c>
      <c r="AP60" s="375">
        <v>0</v>
      </c>
      <c r="AQ60" s="375">
        <v>0</v>
      </c>
      <c r="AR60" s="375">
        <v>0</v>
      </c>
      <c r="AS60" s="375">
        <v>0</v>
      </c>
      <c r="AT60" s="375">
        <v>0</v>
      </c>
      <c r="AV60" s="37">
        <f t="shared" si="2"/>
        <v>0</v>
      </c>
      <c r="AW60" s="37">
        <f t="shared" si="3"/>
        <v>0</v>
      </c>
      <c r="AX60" s="37">
        <f t="shared" si="4"/>
        <v>0</v>
      </c>
      <c r="AY60" s="37">
        <f t="shared" si="5"/>
        <v>0</v>
      </c>
      <c r="AZ60" s="37">
        <f t="shared" si="6"/>
        <v>0</v>
      </c>
      <c r="BA60" s="37">
        <f t="shared" si="7"/>
        <v>0</v>
      </c>
      <c r="BB60" s="37">
        <f t="shared" si="8"/>
        <v>0</v>
      </c>
      <c r="BC60" s="38">
        <f t="shared" si="9"/>
        <v>0</v>
      </c>
      <c r="BD60" s="37">
        <f t="shared" si="10"/>
        <v>0</v>
      </c>
      <c r="BE60" s="54">
        <f t="shared" si="11"/>
        <v>0</v>
      </c>
    </row>
  </sheetData>
  <sheetProtection selectLockedCells="1"/>
  <conditionalFormatting sqref="A3:AT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</vt:i4>
      </vt:variant>
    </vt:vector>
  </HeadingPairs>
  <TitlesOfParts>
    <vt:vector size="34" baseType="lpstr">
      <vt:lpstr>Config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METAS</vt:lpstr>
      <vt:lpstr>PROMSA</vt:lpstr>
      <vt:lpstr>ITS-VIH</vt:lpstr>
      <vt:lpstr>METAXENICAS</vt:lpstr>
      <vt:lpstr>TBC</vt:lpstr>
      <vt:lpstr>ZOONOSIS</vt:lpstr>
      <vt:lpstr>CONSOLIDADO</vt:lpstr>
      <vt:lpstr>RANKIN</vt:lpstr>
      <vt:lpstr>SANITARIOS 2023</vt:lpstr>
      <vt:lpstr>'ITS-VIH'!Área_de_impresión</vt:lpstr>
      <vt:lpstr>METAXENICAS!Área_de_impresión</vt:lpstr>
      <vt:lpstr>PROMSA!Área_de_impresión</vt:lpstr>
      <vt:lpstr>TBC!Área_de_impresión</vt:lpstr>
      <vt:lpstr>ZOONOSIS!Área_de_impresión</vt:lpstr>
      <vt:lpstr>'ITS-VIH'!Print_Area</vt:lpstr>
      <vt:lpstr>METAXENICAS!Print_Area</vt:lpstr>
      <vt:lpstr>PROMSA!Print_Area</vt:lpstr>
      <vt:lpstr>TBC!Print_Area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user</cp:lastModifiedBy>
  <cp:lastPrinted>2023-04-15T23:38:44Z</cp:lastPrinted>
  <dcterms:created xsi:type="dcterms:W3CDTF">2006-09-12T12:46:56Z</dcterms:created>
  <dcterms:modified xsi:type="dcterms:W3CDTF">2025-03-10T16:55:52Z</dcterms:modified>
  <cp:category>Estadística</cp:category>
</cp:coreProperties>
</file>