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drawings/drawing58.xml" ContentType="application/vnd.openxmlformats-officedocument.drawingml.chartshapes+xml"/>
  <Override PartName="/xl/charts/chart51.xml" ContentType="application/vnd.openxmlformats-officedocument.drawingml.chart+xml"/>
  <Override PartName="/xl/drawings/drawing59.xml" ContentType="application/vnd.openxmlformats-officedocument.drawingml.chartshapes+xml"/>
  <Override PartName="/xl/charts/chart52.xml" ContentType="application/vnd.openxmlformats-officedocument.drawingml.chart+xml"/>
  <Override PartName="/xl/drawings/drawing60.xml" ContentType="application/vnd.openxmlformats-officedocument.drawingml.chartshapes+xml"/>
  <Override PartName="/xl/charts/chart53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ESTADISTICA\INDICADORES\2025\SANITARIOS\"/>
    </mc:Choice>
  </mc:AlternateContent>
  <xr:revisionPtr revIDLastSave="0" documentId="13_ncr:1_{728CD2F7-19DA-4BD1-B573-165312349513}" xr6:coauthVersionLast="47" xr6:coauthVersionMax="47" xr10:uidLastSave="{00000000-0000-0000-0000-000000000000}"/>
  <bookViews>
    <workbookView xWindow="-120" yWindow="-120" windowWidth="29040" windowHeight="15720" tabRatio="940" activeTab="23" xr2:uid="{00000000-000D-0000-FFFF-FFFF00000000}"/>
  </bookViews>
  <sheets>
    <sheet name="Config" sheetId="41" r:id="rId1"/>
    <sheet name="PRUEBA VPH BASE" sheetId="105" state="hidden" r:id="rId2"/>
    <sheet name="Ene" sheetId="72" r:id="rId3"/>
    <sheet name="Feb" sheetId="73" r:id="rId4"/>
    <sheet name="Mar" sheetId="74" r:id="rId5"/>
    <sheet name="Abr" sheetId="75" r:id="rId6"/>
    <sheet name="May" sheetId="76" state="hidden" r:id="rId7"/>
    <sheet name="Jun" sheetId="77" state="hidden" r:id="rId8"/>
    <sheet name="Jul" sheetId="71" state="hidden" r:id="rId9"/>
    <sheet name="Ago" sheetId="78" state="hidden" r:id="rId10"/>
    <sheet name="Set" sheetId="79" state="hidden" r:id="rId11"/>
    <sheet name="Oct" sheetId="80" state="hidden" r:id="rId12"/>
    <sheet name="Hoja1" sheetId="102" state="hidden" r:id="rId13"/>
    <sheet name="Nov" sheetId="81" state="hidden" r:id="rId14"/>
    <sheet name="Dic" sheetId="82" state="hidden" r:id="rId15"/>
    <sheet name="METAS" sheetId="85" r:id="rId16"/>
    <sheet name="ACUMULADO" sheetId="15" r:id="rId17"/>
    <sheet name="MATERNO-PLANIF-ADOLESC" sheetId="95" r:id="rId18"/>
    <sheet name="CANCER" sheetId="90" r:id="rId19"/>
    <sheet name="SALUD BUCAL" sheetId="92" r:id="rId20"/>
    <sheet name="ADULTO_MAYOR" sheetId="109" r:id="rId21"/>
    <sheet name="SALUD_ESCOLAR" sheetId="110" r:id="rId22"/>
    <sheet name="SALUD COLECTIVA" sheetId="99" r:id="rId23"/>
    <sheet name="DISCAPACIDAD" sheetId="91" r:id="rId24"/>
    <sheet name="EVAM_EDUC_SALUD" sheetId="94" state="hidden" r:id="rId25"/>
    <sheet name="CONSOLIDADO" sheetId="103" r:id="rId26"/>
    <sheet name="RANKIN" sheetId="104" r:id="rId27"/>
    <sheet name="POR_MESES" sheetId="106" state="hidden" r:id="rId28"/>
    <sheet name="SANITARIOS 2023" sheetId="86" state="hidden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5" hidden="1">Abr!$A$3:$BR$52</definedName>
    <definedName name="_xlnm._FilterDatabase" localSheetId="16" hidden="1">ACUMULADO!$A$3:$BR$52</definedName>
    <definedName name="_xlnm._FilterDatabase" localSheetId="9" hidden="1">Ago!$A$3:$BR$32</definedName>
    <definedName name="_xlnm._FilterDatabase" localSheetId="14" hidden="1">Dic!$A$3:$BR$32</definedName>
    <definedName name="_xlnm._FilterDatabase" localSheetId="2" hidden="1">Ene!$A$3:$AS$52</definedName>
    <definedName name="_xlnm._FilterDatabase" localSheetId="3" hidden="1">Feb!$A$3:$BR$52</definedName>
    <definedName name="_xlnm._FilterDatabase" localSheetId="8" hidden="1">Jul!$A$3:$BR$32</definedName>
    <definedName name="_xlnm._FilterDatabase" localSheetId="7" hidden="1">Jun!$A$3:$BR$32</definedName>
    <definedName name="_xlnm._FilterDatabase" localSheetId="4" hidden="1">Mar!$A$3:$BR$52</definedName>
    <definedName name="_xlnm._FilterDatabase" localSheetId="6" hidden="1">May!$A$3:$BR$52</definedName>
    <definedName name="_xlnm._FilterDatabase" localSheetId="15" hidden="1">METAS!$A$3:$AW$21</definedName>
    <definedName name="_xlnm._FilterDatabase" localSheetId="13" hidden="1">Nov!$A$3:$BR$32</definedName>
    <definedName name="_xlnm._FilterDatabase" localSheetId="11" hidden="1">Oct!$A$3:$BR$32</definedName>
    <definedName name="_xlnm._FilterDatabase" localSheetId="1" hidden="1">'PRUEBA VPH BASE'!$A$1:$G$57</definedName>
    <definedName name="_xlnm._FilterDatabase" localSheetId="28" hidden="1">'SANITARIOS 2023'!$A$3:$AW$118</definedName>
    <definedName name="_xlnm._FilterDatabase" localSheetId="10" hidden="1">Set!$A$3:$BR$32</definedName>
    <definedName name="AA">#REF!</definedName>
    <definedName name="ALTA_BASICA_ODONTOLOGICA" localSheetId="5">Abr!#REF!</definedName>
    <definedName name="ALTA_BASICA_ODONTOLOGICA" localSheetId="20">[1]ACUMULADO!#REF!</definedName>
    <definedName name="ALTA_BASICA_ODONTOLOGICA" localSheetId="9">Ago!#REF!</definedName>
    <definedName name="ALTA_BASICA_ODONTOLOGICA" localSheetId="18">[1]ACUMULADO!#REF!</definedName>
    <definedName name="ALTA_BASICA_ODONTOLOGICA" localSheetId="14">Dic!#REF!</definedName>
    <definedName name="ALTA_BASICA_ODONTOLOGICA" localSheetId="23">[1]ACUMULADO!#REF!</definedName>
    <definedName name="ALTA_BASICA_ODONTOLOGICA" localSheetId="2">Ene!#REF!</definedName>
    <definedName name="ALTA_BASICA_ODONTOLOGICA" localSheetId="24">[1]ACUMULADO!#REF!</definedName>
    <definedName name="ALTA_BASICA_ODONTOLOGICA" localSheetId="3">Feb!#REF!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17">[2]ACUMULADO!#REF!</definedName>
    <definedName name="ALTA_BASICA_ODONTOLOGICA" localSheetId="6">May!#REF!</definedName>
    <definedName name="ALTA_BASICA_ODONTOLOGICA" localSheetId="13">Nov!#REF!</definedName>
    <definedName name="ALTA_BASICA_ODONTOLOGICA" localSheetId="11">Oct!#REF!</definedName>
    <definedName name="ALTA_BASICA_ODONTOLOGICA" localSheetId="19">[1]ACUMULADO!#REF!</definedName>
    <definedName name="ALTA_BASICA_ODONTOLOGICA" localSheetId="22">[1]ACUMULADO!#REF!</definedName>
    <definedName name="ALTA_BASICA_ODONTOLOGICA" localSheetId="21">[1]ACUMULADO!#REF!</definedName>
    <definedName name="ALTA_BASICA_ODONTOLOGICA" localSheetId="10">Set!#REF!</definedName>
    <definedName name="ALTA_BASICA_ODONTOLOGICA">ACUMULADO!#REF!</definedName>
    <definedName name="ANIMAL_MORDEDOR_CONTROLADO" localSheetId="5">Abr!#REF!</definedName>
    <definedName name="ANIMAL_MORDEDOR_CONTROLADO" localSheetId="20">[1]ACUMULADO!#REF!</definedName>
    <definedName name="ANIMAL_MORDEDOR_CONTROLADO" localSheetId="9">Ago!#REF!</definedName>
    <definedName name="ANIMAL_MORDEDOR_CONTROLADO" localSheetId="18">[1]ACUMULADO!#REF!</definedName>
    <definedName name="ANIMAL_MORDEDOR_CONTROLADO" localSheetId="14">Dic!#REF!</definedName>
    <definedName name="ANIMAL_MORDEDOR_CONTROLADO" localSheetId="23">[1]ACUMULADO!#REF!</definedName>
    <definedName name="ANIMAL_MORDEDOR_CONTROLADO" localSheetId="2">Ene!#REF!</definedName>
    <definedName name="ANIMAL_MORDEDOR_CONTROLADO" localSheetId="24">[1]ACUMULADO!#REF!</definedName>
    <definedName name="ANIMAL_MORDEDOR_CONTROLADO" localSheetId="3">Feb!#REF!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17">[2]ACUMULADO!#REF!</definedName>
    <definedName name="ANIMAL_MORDEDOR_CONTROLADO" localSheetId="6">May!#REF!</definedName>
    <definedName name="ANIMAL_MORDEDOR_CONTROLADO" localSheetId="13">Nov!#REF!</definedName>
    <definedName name="ANIMAL_MORDEDOR_CONTROLADO" localSheetId="11">Oct!#REF!</definedName>
    <definedName name="ANIMAL_MORDEDOR_CONTROLADO" localSheetId="19">[1]ACUMULADO!#REF!</definedName>
    <definedName name="ANIMAL_MORDEDOR_CONTROLADO" localSheetId="22">[1]ACUMULADO!#REF!</definedName>
    <definedName name="ANIMAL_MORDEDOR_CONTROLADO" localSheetId="21">[1]ACUMULADO!#REF!</definedName>
    <definedName name="ANIMAL_MORDEDOR_CONTROLADO" localSheetId="10">Set!#REF!</definedName>
    <definedName name="ANIMAL_MORDEDOR_CONTROLADO">ACUMULADO!#REF!</definedName>
    <definedName name="_xlnm.Print_Area" localSheetId="20">ADULTO_MAYOR!$L$1:$CH$64</definedName>
    <definedName name="_xlnm.Print_Area" localSheetId="18">CANCER!$L$1:$CH$64</definedName>
    <definedName name="_xlnm.Print_Area" localSheetId="23">DISCAPACIDAD!$L$1:$CA$28</definedName>
    <definedName name="_xlnm.Print_Area" localSheetId="24">EVAM_EDUC_SALUD!$L$1:$CA$124</definedName>
    <definedName name="_xlnm.Print_Area" localSheetId="17">'MATERNO-PLANIF-ADOLESC'!$L$1:$CA$259</definedName>
    <definedName name="_xlnm.Print_Area" localSheetId="19">'SALUD BUCAL'!$L$1:$CA$169</definedName>
    <definedName name="_xlnm.Print_Area" localSheetId="22">'SALUD COLECTIVA'!$L$1:$CH$65</definedName>
    <definedName name="_xlnm.Print_Area" localSheetId="21">SALUD_ESCOLAR!$L$1:$CA$135</definedName>
    <definedName name="ATENCION_ODONTOLOGICA_PREVENTIVA" localSheetId="5">Abr!#REF!</definedName>
    <definedName name="ATENCION_ODONTOLOGICA_PREVENTIVA" localSheetId="20">[1]ACUMULADO!#REF!</definedName>
    <definedName name="ATENCION_ODONTOLOGICA_PREVENTIVA" localSheetId="9">Ago!#REF!</definedName>
    <definedName name="ATENCION_ODONTOLOGICA_PREVENTIVA" localSheetId="18">[1]ACUMULADO!#REF!</definedName>
    <definedName name="ATENCION_ODONTOLOGICA_PREVENTIVA" localSheetId="14">Dic!#REF!</definedName>
    <definedName name="ATENCION_ODONTOLOGICA_PREVENTIVA" localSheetId="23">[1]ACUMULADO!#REF!</definedName>
    <definedName name="ATENCION_ODONTOLOGICA_PREVENTIVA" localSheetId="2">Ene!#REF!</definedName>
    <definedName name="ATENCION_ODONTOLOGICA_PREVENTIVA" localSheetId="24">[1]ACUMULADO!#REF!</definedName>
    <definedName name="ATENCION_ODONTOLOGICA_PREVENTIVA" localSheetId="3">Feb!#REF!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17">[2]ACUMULADO!#REF!</definedName>
    <definedName name="ATENCION_ODONTOLOGICA_PREVENTIVA" localSheetId="6">May!#REF!</definedName>
    <definedName name="ATENCION_ODONTOLOGICA_PREVENTIVA" localSheetId="13">Nov!#REF!</definedName>
    <definedName name="ATENCION_ODONTOLOGICA_PREVENTIVA" localSheetId="11">Oct!#REF!</definedName>
    <definedName name="ATENCION_ODONTOLOGICA_PREVENTIVA" localSheetId="19">[1]ACUMULADO!#REF!</definedName>
    <definedName name="ATENCION_ODONTOLOGICA_PREVENTIVA" localSheetId="22">[1]ACUMULADO!#REF!</definedName>
    <definedName name="ATENCION_ODONTOLOGICA_PREVENTIVA" localSheetId="21">[1]ACUMULADO!#REF!</definedName>
    <definedName name="ATENCION_ODONTOLOGICA_PREVENTIVA" localSheetId="10">Set!#REF!</definedName>
    <definedName name="ATENCION_ODONTOLOGICA_PREVENTIVA">ACUMULADO!#REF!</definedName>
    <definedName name="ATENCIONES_MAY_15" localSheetId="5">Abr!#REF!</definedName>
    <definedName name="ATENCIONES_MAY_15" localSheetId="20">[1]ACUMULADO!#REF!</definedName>
    <definedName name="ATENCIONES_MAY_15" localSheetId="9">Ago!#REF!</definedName>
    <definedName name="ATENCIONES_MAY_15" localSheetId="18">[1]ACUMULADO!#REF!</definedName>
    <definedName name="ATENCIONES_MAY_15" localSheetId="14">Dic!#REF!</definedName>
    <definedName name="ATENCIONES_MAY_15" localSheetId="23">[1]ACUMULADO!#REF!</definedName>
    <definedName name="ATENCIONES_MAY_15" localSheetId="2">Ene!#REF!</definedName>
    <definedName name="ATENCIONES_MAY_15" localSheetId="24">[1]ACUMULADO!#REF!</definedName>
    <definedName name="ATENCIONES_MAY_15" localSheetId="3">Feb!#REF!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17">[2]ACUMULADO!#REF!</definedName>
    <definedName name="ATENCIONES_MAY_15" localSheetId="6">May!#REF!</definedName>
    <definedName name="ATENCIONES_MAY_15" localSheetId="13">Nov!#REF!</definedName>
    <definedName name="ATENCIONES_MAY_15" localSheetId="11">Oct!#REF!</definedName>
    <definedName name="ATENCIONES_MAY_15" localSheetId="19">[1]ACUMULADO!#REF!</definedName>
    <definedName name="ATENCIONES_MAY_15" localSheetId="22">[1]ACUMULADO!#REF!</definedName>
    <definedName name="ATENCIONES_MAY_15" localSheetId="21">[1]ACUMULADO!#REF!</definedName>
    <definedName name="ATENCIONES_MAY_15" localSheetId="10">Set!#REF!</definedName>
    <definedName name="ATENCIONES_MAY_15">ACUMULADO!#REF!</definedName>
    <definedName name="ATENDIDA" localSheetId="15">METAS!#REF!</definedName>
    <definedName name="ATENDIDA">#REF!</definedName>
    <definedName name="AVANCE_cONTROL" localSheetId="20">[3]ENERO!#REF!</definedName>
    <definedName name="AVANCE_cONTROL" localSheetId="18">[3]ENERO!#REF!</definedName>
    <definedName name="AVANCE_cONTROL" localSheetId="23">[3]ENERO!#REF!</definedName>
    <definedName name="AVANCE_cONTROL" localSheetId="24">[3]ENERO!#REF!</definedName>
    <definedName name="AVANCE_cONTROL" localSheetId="17">#REF!</definedName>
    <definedName name="AVANCE_cONTROL" localSheetId="19">[3]ENERO!#REF!</definedName>
    <definedName name="AVANCE_cONTROL" localSheetId="22">[3]ENERO!#REF!</definedName>
    <definedName name="AVANCE_cONTROL" localSheetId="21">[3]ENERO!#REF!</definedName>
    <definedName name="AVANCE_cONTROL">#REF!</definedName>
    <definedName name="AVANCE_ENTOMOLOGICA" localSheetId="20">[3]ENERO!#REF!</definedName>
    <definedName name="AVANCE_ENTOMOLOGICA" localSheetId="18">[3]ENERO!#REF!</definedName>
    <definedName name="AVANCE_ENTOMOLOGICA" localSheetId="23">[3]ENERO!#REF!</definedName>
    <definedName name="AVANCE_ENTOMOLOGICA" localSheetId="24">[3]ENERO!#REF!</definedName>
    <definedName name="AVANCE_ENTOMOLOGICA" localSheetId="17">#REF!</definedName>
    <definedName name="AVANCE_ENTOMOLOGICA" localSheetId="19">[3]ENERO!#REF!</definedName>
    <definedName name="AVANCE_ENTOMOLOGICA" localSheetId="22">[3]ENERO!#REF!</definedName>
    <definedName name="AVANCE_ENTOMOLOGICA" localSheetId="21">[3]ENERO!#REF!</definedName>
    <definedName name="AVANCE_ENTOMOLOGICA">#REF!</definedName>
    <definedName name="AY20." localSheetId="20">[3]METAS!#REF!</definedName>
    <definedName name="AY20." localSheetId="18">[3]METAS!#REF!</definedName>
    <definedName name="AY20." localSheetId="23">[3]METAS!#REF!</definedName>
    <definedName name="AY20." localSheetId="24">[3]METAS!#REF!</definedName>
    <definedName name="AY20." localSheetId="17">#REF!</definedName>
    <definedName name="AY20." localSheetId="15">METAS!#REF!</definedName>
    <definedName name="AY20." localSheetId="19">[3]METAS!#REF!</definedName>
    <definedName name="AY20." localSheetId="22">[3]METAS!#REF!</definedName>
    <definedName name="AY20." localSheetId="21">[3]METAS!#REF!</definedName>
    <definedName name="AY20.">#REF!</definedName>
    <definedName name="CANES_VACUNADOS" localSheetId="5">Abr!#REF!</definedName>
    <definedName name="CANES_VACUNADOS" localSheetId="20">[1]ACUMULADO!#REF!</definedName>
    <definedName name="CANES_VACUNADOS" localSheetId="9">Ago!#REF!</definedName>
    <definedName name="CANES_VACUNADOS" localSheetId="18">[1]ACUMULADO!#REF!</definedName>
    <definedName name="CANES_VACUNADOS" localSheetId="14">Dic!#REF!</definedName>
    <definedName name="CANES_VACUNADOS" localSheetId="23">[1]ACUMULADO!#REF!</definedName>
    <definedName name="CANES_VACUNADOS" localSheetId="2">Ene!#REF!</definedName>
    <definedName name="CANES_VACUNADOS" localSheetId="24">[1]ACUMULADO!#REF!</definedName>
    <definedName name="CANES_VACUNADOS" localSheetId="3">Feb!#REF!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17">[2]ACUMULADO!#REF!</definedName>
    <definedName name="CANES_VACUNADOS" localSheetId="6">May!#REF!</definedName>
    <definedName name="CANES_VACUNADOS" localSheetId="13">Nov!#REF!</definedName>
    <definedName name="CANES_VACUNADOS" localSheetId="11">Oct!#REF!</definedName>
    <definedName name="CANES_VACUNADOS" localSheetId="19">[1]ACUMULADO!#REF!</definedName>
    <definedName name="CANES_VACUNADOS" localSheetId="22">[1]ACUMULADO!#REF!</definedName>
    <definedName name="CANES_VACUNADOS" localSheetId="21">[1]ACUMULADO!#REF!</definedName>
    <definedName name="CANES_VACUNADOS" localSheetId="10">Set!#REF!</definedName>
    <definedName name="CANES_VACUNADOS">ACUMULADO!#REF!</definedName>
    <definedName name="CAPACITACION_DOCENTES_CANCER" localSheetId="5">Abr!#REF!</definedName>
    <definedName name="CAPACITACION_DOCENTES_CANCER" localSheetId="20">[1]ACUMULADO!#REF!</definedName>
    <definedName name="CAPACITACION_DOCENTES_CANCER" localSheetId="9">Ago!#REF!</definedName>
    <definedName name="CAPACITACION_DOCENTES_CANCER" localSheetId="18">[1]ACUMULADO!#REF!</definedName>
    <definedName name="CAPACITACION_DOCENTES_CANCER" localSheetId="14">Dic!#REF!</definedName>
    <definedName name="CAPACITACION_DOCENTES_CANCER" localSheetId="23">[1]ACUMULADO!#REF!</definedName>
    <definedName name="CAPACITACION_DOCENTES_CANCER" localSheetId="2">Ene!#REF!</definedName>
    <definedName name="CAPACITACION_DOCENTES_CANCER" localSheetId="24">[1]ACUMULADO!#REF!</definedName>
    <definedName name="CAPACITACION_DOCENTES_CANCER" localSheetId="3">Feb!#REF!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17">[2]ACUMULADO!#REF!</definedName>
    <definedName name="CAPACITACION_DOCENTES_CANCER" localSheetId="6">May!#REF!</definedName>
    <definedName name="CAPACITACION_DOCENTES_CANCER" localSheetId="13">Nov!#REF!</definedName>
    <definedName name="CAPACITACION_DOCENTES_CANCER" localSheetId="11">Oct!#REF!</definedName>
    <definedName name="CAPACITACION_DOCENTES_CANCER" localSheetId="19">[1]ACUMULADO!#REF!</definedName>
    <definedName name="CAPACITACION_DOCENTES_CANCER" localSheetId="22">[1]ACUMULADO!#REF!</definedName>
    <definedName name="CAPACITACION_DOCENTES_CANCER" localSheetId="21">[1]ACUMULADO!#REF!</definedName>
    <definedName name="CAPACITACION_DOCENTES_CANCER" localSheetId="10">Set!#REF!</definedName>
    <definedName name="CAPACITACION_DOCENTES_CANCER">ACUMULADO!#REF!</definedName>
    <definedName name="CASOS_LEISHMANIA" localSheetId="5">Abr!#REF!</definedName>
    <definedName name="CASOS_LEISHMANIA" localSheetId="20">[3]ACUMULADO!#REF!</definedName>
    <definedName name="CASOS_LEISHMANIA" localSheetId="9">Ago!#REF!</definedName>
    <definedName name="CASOS_LEISHMANIA" localSheetId="18">[3]ACUMULADO!#REF!</definedName>
    <definedName name="CASOS_LEISHMANIA" localSheetId="14">Dic!#REF!</definedName>
    <definedName name="CASOS_LEISHMANIA" localSheetId="23">[3]ACUMULADO!#REF!</definedName>
    <definedName name="CASOS_LEISHMANIA" localSheetId="2">Ene!#REF!</definedName>
    <definedName name="CASOS_LEISHMANIA" localSheetId="24">[3]ACUMULADO!#REF!</definedName>
    <definedName name="CASOS_LEISHMANIA" localSheetId="3">Feb!#REF!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17">#REF!</definedName>
    <definedName name="CASOS_LEISHMANIA" localSheetId="6">May!#REF!</definedName>
    <definedName name="CASOS_LEISHMANIA" localSheetId="13">Nov!#REF!</definedName>
    <definedName name="CASOS_LEISHMANIA" localSheetId="11">Oct!#REF!</definedName>
    <definedName name="CASOS_LEISHMANIA" localSheetId="19">[3]ACUMULADO!#REF!</definedName>
    <definedName name="CASOS_LEISHMANIA" localSheetId="22">[3]ACUMULADO!#REF!</definedName>
    <definedName name="CASOS_LEISHMANIA" localSheetId="21">[3]ACUMULADO!#REF!</definedName>
    <definedName name="CASOS_LEISHMANIA" localSheetId="10">Set!#REF!</definedName>
    <definedName name="CASOS_LEISHMANIA">ACUMULADO!#REF!</definedName>
    <definedName name="CASOS_LEISHMANIASIS" localSheetId="20">[3]ENERO!#REF!</definedName>
    <definedName name="CASOS_LEISHMANIASIS" localSheetId="18">[3]ENERO!#REF!</definedName>
    <definedName name="CASOS_LEISHMANIASIS" localSheetId="23">[3]ENERO!#REF!</definedName>
    <definedName name="CASOS_LEISHMANIASIS" localSheetId="24">[3]ENERO!#REF!</definedName>
    <definedName name="CASOS_LEISHMANIASIS" localSheetId="17">#REF!</definedName>
    <definedName name="CASOS_LEISHMANIASIS" localSheetId="19">[3]ENERO!#REF!</definedName>
    <definedName name="CASOS_LEISHMANIASIS" localSheetId="22">[3]ENERO!#REF!</definedName>
    <definedName name="CASOS_LEISHMANIASIS" localSheetId="21">[3]ENERO!#REF!</definedName>
    <definedName name="CASOS_LEISHMANIASIS">#REF!</definedName>
    <definedName name="CASOS_TBC" localSheetId="5">Abr!#REF!</definedName>
    <definedName name="CASOS_TBC" localSheetId="20">[1]ACUMULADO!#REF!</definedName>
    <definedName name="CASOS_TBC" localSheetId="9">Ago!#REF!</definedName>
    <definedName name="CASOS_TBC" localSheetId="18">[1]ACUMULADO!#REF!</definedName>
    <definedName name="CASOS_TBC" localSheetId="14">Dic!#REF!</definedName>
    <definedName name="CASOS_TBC" localSheetId="23">[1]ACUMULADO!#REF!</definedName>
    <definedName name="CASOS_TBC" localSheetId="2">Ene!#REF!</definedName>
    <definedName name="CASOS_TBC" localSheetId="24">[1]ACUMULADO!#REF!</definedName>
    <definedName name="CASOS_TBC" localSheetId="3">Feb!#REF!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17">[2]ACUMULADO!#REF!</definedName>
    <definedName name="CASOS_TBC" localSheetId="6">May!#REF!</definedName>
    <definedName name="CASOS_TBC" localSheetId="13">Nov!#REF!</definedName>
    <definedName name="CASOS_TBC" localSheetId="11">Oct!#REF!</definedName>
    <definedName name="CASOS_TBC" localSheetId="19">[1]ACUMULADO!#REF!</definedName>
    <definedName name="CASOS_TBC" localSheetId="22">[1]ACUMULADO!#REF!</definedName>
    <definedName name="CASOS_TBC" localSheetId="21">[1]ACUMULADO!#REF!</definedName>
    <definedName name="CASOS_TBC" localSheetId="10">Set!#REF!</definedName>
    <definedName name="CASOS_TBC">ACUMULADO!#REF!</definedName>
    <definedName name="CASOS_TBC_TAMIZADOS_VIH" localSheetId="5">Abr!#REF!</definedName>
    <definedName name="CASOS_TBC_TAMIZADOS_VIH" localSheetId="20">[1]ACUMULADO!#REF!</definedName>
    <definedName name="CASOS_TBC_TAMIZADOS_VIH" localSheetId="9">Ago!#REF!</definedName>
    <definedName name="CASOS_TBC_TAMIZADOS_VIH" localSheetId="18">[1]ACUMULADO!#REF!</definedName>
    <definedName name="CASOS_TBC_TAMIZADOS_VIH" localSheetId="14">Dic!#REF!</definedName>
    <definedName name="CASOS_TBC_TAMIZADOS_VIH" localSheetId="23">[1]ACUMULADO!#REF!</definedName>
    <definedName name="CASOS_TBC_TAMIZADOS_VIH" localSheetId="2">Ene!#REF!</definedName>
    <definedName name="CASOS_TBC_TAMIZADOS_VIH" localSheetId="24">[1]ACUMULADO!#REF!</definedName>
    <definedName name="CASOS_TBC_TAMIZADOS_VIH" localSheetId="3">Feb!#REF!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17">[2]ACUMULADO!#REF!</definedName>
    <definedName name="CASOS_TBC_TAMIZADOS_VIH" localSheetId="6">May!#REF!</definedName>
    <definedName name="CASOS_TBC_TAMIZADOS_VIH" localSheetId="13">Nov!#REF!</definedName>
    <definedName name="CASOS_TBC_TAMIZADOS_VIH" localSheetId="11">Oct!#REF!</definedName>
    <definedName name="CASOS_TBC_TAMIZADOS_VIH" localSheetId="19">[1]ACUMULADO!#REF!</definedName>
    <definedName name="CASOS_TBC_TAMIZADOS_VIH" localSheetId="22">[1]ACUMULADO!#REF!</definedName>
    <definedName name="CASOS_TBC_TAMIZADOS_VIH" localSheetId="21">[1]ACUMULADO!#REF!</definedName>
    <definedName name="CASOS_TBC_TAMIZADOS_VIH" localSheetId="10">Set!#REF!</definedName>
    <definedName name="CASOS_TBC_TAMIZADOS_VIH">ACUMULADO!#REF!</definedName>
    <definedName name="CERTIFICADOS_DISCAPACIDAD" localSheetId="5">Abr!#REF!</definedName>
    <definedName name="CERTIFICADOS_DISCAPACIDAD" localSheetId="20">[1]ACUMULADO!#REF!</definedName>
    <definedName name="CERTIFICADOS_DISCAPACIDAD" localSheetId="9">Ago!#REF!</definedName>
    <definedName name="CERTIFICADOS_DISCAPACIDAD" localSheetId="18">[1]ACUMULADO!#REF!</definedName>
    <definedName name="CERTIFICADOS_DISCAPACIDAD" localSheetId="14">Dic!#REF!</definedName>
    <definedName name="CERTIFICADOS_DISCAPACIDAD" localSheetId="23">[1]ACUMULADO!#REF!</definedName>
    <definedName name="CERTIFICADOS_DISCAPACIDAD" localSheetId="2">Ene!#REF!</definedName>
    <definedName name="CERTIFICADOS_DISCAPACIDAD" localSheetId="24">[1]ACUMULADO!#REF!</definedName>
    <definedName name="CERTIFICADOS_DISCAPACIDAD" localSheetId="3">Feb!#REF!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17">[2]ACUMULADO!#REF!</definedName>
    <definedName name="CERTIFICADOS_DISCAPACIDAD" localSheetId="6">May!#REF!</definedName>
    <definedName name="CERTIFICADOS_DISCAPACIDAD" localSheetId="13">Nov!#REF!</definedName>
    <definedName name="CERTIFICADOS_DISCAPACIDAD" localSheetId="11">Oct!#REF!</definedName>
    <definedName name="CERTIFICADOS_DISCAPACIDAD" localSheetId="19">[1]ACUMULADO!#REF!</definedName>
    <definedName name="CERTIFICADOS_DISCAPACIDAD" localSheetId="22">[1]ACUMULADO!#REF!</definedName>
    <definedName name="CERTIFICADOS_DISCAPACIDAD" localSheetId="21">[1]ACUMULADO!#REF!</definedName>
    <definedName name="CERTIFICADOS_DISCAPACIDAD" localSheetId="10">Set!#REF!</definedName>
    <definedName name="CERTIFICADOS_DISCAPACIDAD">ACUMULADO!#REF!</definedName>
    <definedName name="CONSEJERIA_VIH_ITS" localSheetId="5">Abr!#REF!</definedName>
    <definedName name="CONSEJERIA_VIH_ITS" localSheetId="20">[1]ACUMULADO!#REF!</definedName>
    <definedName name="CONSEJERIA_VIH_ITS" localSheetId="9">Ago!#REF!</definedName>
    <definedName name="CONSEJERIA_VIH_ITS" localSheetId="18">[1]ACUMULADO!#REF!</definedName>
    <definedName name="CONSEJERIA_VIH_ITS" localSheetId="14">Dic!#REF!</definedName>
    <definedName name="CONSEJERIA_VIH_ITS" localSheetId="23">[1]ACUMULADO!#REF!</definedName>
    <definedName name="CONSEJERIA_VIH_ITS" localSheetId="2">Ene!#REF!</definedName>
    <definedName name="CONSEJERIA_VIH_ITS" localSheetId="24">[1]ACUMULADO!#REF!</definedName>
    <definedName name="CONSEJERIA_VIH_ITS" localSheetId="3">Feb!#REF!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17">[2]ACUMULADO!#REF!</definedName>
    <definedName name="CONSEJERIA_VIH_ITS" localSheetId="6">May!#REF!</definedName>
    <definedName name="CONSEJERIA_VIH_ITS" localSheetId="13">Nov!#REF!</definedName>
    <definedName name="CONSEJERIA_VIH_ITS" localSheetId="11">Oct!#REF!</definedName>
    <definedName name="CONSEJERIA_VIH_ITS" localSheetId="19">[1]ACUMULADO!#REF!</definedName>
    <definedName name="CONSEJERIA_VIH_ITS" localSheetId="22">[1]ACUMULADO!#REF!</definedName>
    <definedName name="CONSEJERIA_VIH_ITS" localSheetId="21">[1]ACUMULADO!#REF!</definedName>
    <definedName name="CONSEJERIA_VIH_ITS" localSheetId="10">Set!#REF!</definedName>
    <definedName name="CONSEJERIA_VIH_ITS">ACUMULADO!#REF!</definedName>
    <definedName name="CONTACTO_CENSADO" localSheetId="5">Abr!#REF!</definedName>
    <definedName name="CONTACTO_CENSADO" localSheetId="20">[1]ACUMULADO!#REF!</definedName>
    <definedName name="CONTACTO_CENSADO" localSheetId="9">Ago!#REF!</definedName>
    <definedName name="CONTACTO_CENSADO" localSheetId="18">[1]ACUMULADO!#REF!</definedName>
    <definedName name="CONTACTO_CENSADO" localSheetId="14">Dic!#REF!</definedName>
    <definedName name="CONTACTO_CENSADO" localSheetId="23">[1]ACUMULADO!#REF!</definedName>
    <definedName name="CONTACTO_CENSADO" localSheetId="2">Ene!#REF!</definedName>
    <definedName name="CONTACTO_CENSADO" localSheetId="24">[1]ACUMULADO!#REF!</definedName>
    <definedName name="CONTACTO_CENSADO" localSheetId="3">Feb!#REF!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17">[2]ACUMULADO!#REF!</definedName>
    <definedName name="CONTACTO_CENSADO" localSheetId="6">May!#REF!</definedName>
    <definedName name="CONTACTO_CENSADO" localSheetId="13">Nov!#REF!</definedName>
    <definedName name="CONTACTO_CENSADO" localSheetId="11">Oct!#REF!</definedName>
    <definedName name="CONTACTO_CENSADO" localSheetId="19">[1]ACUMULADO!#REF!</definedName>
    <definedName name="CONTACTO_CENSADO" localSheetId="22">[1]ACUMULADO!#REF!</definedName>
    <definedName name="CONTACTO_CENSADO" localSheetId="21">[1]ACUMULADO!#REF!</definedName>
    <definedName name="CONTACTO_CENSADO" localSheetId="10">Set!#REF!</definedName>
    <definedName name="CONTACTO_CENSADO">ACUMULADO!#REF!</definedName>
    <definedName name="CONTACTO_EXAMINADO" localSheetId="5">Abr!#REF!</definedName>
    <definedName name="CONTACTO_EXAMINADO" localSheetId="20">[1]ACUMULADO!#REF!</definedName>
    <definedName name="CONTACTO_EXAMINADO" localSheetId="9">Ago!#REF!</definedName>
    <definedName name="CONTACTO_EXAMINADO" localSheetId="18">[1]ACUMULADO!#REF!</definedName>
    <definedName name="CONTACTO_EXAMINADO" localSheetId="14">Dic!#REF!</definedName>
    <definedName name="CONTACTO_EXAMINADO" localSheetId="23">[1]ACUMULADO!#REF!</definedName>
    <definedName name="CONTACTO_EXAMINADO" localSheetId="2">Ene!#REF!</definedName>
    <definedName name="CONTACTO_EXAMINADO" localSheetId="24">[1]ACUMULADO!#REF!</definedName>
    <definedName name="CONTACTO_EXAMINADO" localSheetId="3">Feb!#REF!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17">[2]ACUMULADO!#REF!</definedName>
    <definedName name="CONTACTO_EXAMINADO" localSheetId="6">May!#REF!</definedName>
    <definedName name="CONTACTO_EXAMINADO" localSheetId="13">Nov!#REF!</definedName>
    <definedName name="CONTACTO_EXAMINADO" localSheetId="11">Oct!#REF!</definedName>
    <definedName name="CONTACTO_EXAMINADO" localSheetId="19">[1]ACUMULADO!#REF!</definedName>
    <definedName name="CONTACTO_EXAMINADO" localSheetId="22">[1]ACUMULADO!#REF!</definedName>
    <definedName name="CONTACTO_EXAMINADO" localSheetId="21">[1]ACUMULADO!#REF!</definedName>
    <definedName name="CONTACTO_EXAMINADO" localSheetId="10">Set!#REF!</definedName>
    <definedName name="CONTACTO_EXAMINADO">ACUMULADO!#REF!</definedName>
    <definedName name="CONTROLADA" localSheetId="5">Abr!#REF!</definedName>
    <definedName name="CONTROLADA" localSheetId="20">[1]ACUMULADO!#REF!</definedName>
    <definedName name="CONTROLADA" localSheetId="9">Ago!#REF!</definedName>
    <definedName name="CONTROLADA" localSheetId="18">[1]ACUMULADO!#REF!</definedName>
    <definedName name="CONTROLADA" localSheetId="14">Dic!#REF!</definedName>
    <definedName name="CONTROLADA" localSheetId="23">[1]ACUMULADO!#REF!</definedName>
    <definedName name="CONTROLADA" localSheetId="2">Ene!#REF!</definedName>
    <definedName name="CONTROLADA" localSheetId="24">[1]ACUMULADO!#REF!</definedName>
    <definedName name="CONTROLADA" localSheetId="3">Feb!#REF!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17">[2]ACUMULADO!#REF!</definedName>
    <definedName name="CONTROLADA" localSheetId="6">May!#REF!</definedName>
    <definedName name="CONTROLADA" localSheetId="13">Nov!#REF!</definedName>
    <definedName name="CONTROLADA" localSheetId="11">Oct!#REF!</definedName>
    <definedName name="CONTROLADA" localSheetId="19">[1]ACUMULADO!#REF!</definedName>
    <definedName name="CONTROLADA" localSheetId="22">[1]ACUMULADO!#REF!</definedName>
    <definedName name="CONTROLADA" localSheetId="21">[1]ACUMULADO!#REF!</definedName>
    <definedName name="CONTROLADA" localSheetId="10">Set!#REF!</definedName>
    <definedName name="CONTROLADA">ACUMULADO!#REF!</definedName>
    <definedName name="DESPARACITACION_3_17ANIOS" localSheetId="5">Abr!#REF!</definedName>
    <definedName name="DESPARACITACION_3_17ANIOS" localSheetId="20">[1]ACUMULADO!#REF!</definedName>
    <definedName name="DESPARACITACION_3_17ANIOS" localSheetId="9">Ago!#REF!</definedName>
    <definedName name="DESPARACITACION_3_17ANIOS" localSheetId="18">[1]ACUMULADO!#REF!</definedName>
    <definedName name="DESPARACITACION_3_17ANIOS" localSheetId="14">Dic!#REF!</definedName>
    <definedName name="DESPARACITACION_3_17ANIOS" localSheetId="23">[1]ACUMULADO!#REF!</definedName>
    <definedName name="DESPARACITACION_3_17ANIOS" localSheetId="2">Ene!#REF!</definedName>
    <definedName name="DESPARACITACION_3_17ANIOS" localSheetId="24">[1]ACUMULADO!#REF!</definedName>
    <definedName name="DESPARACITACION_3_17ANIOS" localSheetId="3">Feb!#REF!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17">[2]ACUMULADO!#REF!</definedName>
    <definedName name="DESPARACITACION_3_17ANIOS" localSheetId="6">May!#REF!</definedName>
    <definedName name="DESPARACITACION_3_17ANIOS" localSheetId="13">Nov!#REF!</definedName>
    <definedName name="DESPARACITACION_3_17ANIOS" localSheetId="11">Oct!#REF!</definedName>
    <definedName name="DESPARACITACION_3_17ANIOS" localSheetId="19">[1]ACUMULADO!#REF!</definedName>
    <definedName name="DESPARACITACION_3_17ANIOS" localSheetId="22">[1]ACUMULADO!#REF!</definedName>
    <definedName name="DESPARACITACION_3_17ANIOS" localSheetId="21">[1]ACUMULADO!#REF!</definedName>
    <definedName name="DESPARACITACION_3_17ANIOS" localSheetId="10">Set!#REF!</definedName>
    <definedName name="DESPARACITACION_3_17ANIOS">ACUMULADO!#REF!</definedName>
    <definedName name="ERRORES_REFRACTARIOS_3_11ANIOS" localSheetId="5">Abr!#REF!</definedName>
    <definedName name="ERRORES_REFRACTARIOS_3_11ANIOS" localSheetId="20">[1]ACUMULADO!#REF!</definedName>
    <definedName name="ERRORES_REFRACTARIOS_3_11ANIOS" localSheetId="9">Ago!#REF!</definedName>
    <definedName name="ERRORES_REFRACTARIOS_3_11ANIOS" localSheetId="18">[1]ACUMULADO!#REF!</definedName>
    <definedName name="ERRORES_REFRACTARIOS_3_11ANIOS" localSheetId="14">Dic!#REF!</definedName>
    <definedName name="ERRORES_REFRACTARIOS_3_11ANIOS" localSheetId="23">[1]ACUMULADO!#REF!</definedName>
    <definedName name="ERRORES_REFRACTARIOS_3_11ANIOS" localSheetId="2">Ene!#REF!</definedName>
    <definedName name="ERRORES_REFRACTARIOS_3_11ANIOS" localSheetId="24">[1]ACUMULADO!#REF!</definedName>
    <definedName name="ERRORES_REFRACTARIOS_3_11ANIOS" localSheetId="3">Feb!#REF!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17">[2]ACUMULADO!#REF!</definedName>
    <definedName name="ERRORES_REFRACTARIOS_3_11ANIOS" localSheetId="6">May!#REF!</definedName>
    <definedName name="ERRORES_REFRACTARIOS_3_11ANIOS" localSheetId="13">Nov!#REF!</definedName>
    <definedName name="ERRORES_REFRACTARIOS_3_11ANIOS" localSheetId="11">Oct!#REF!</definedName>
    <definedName name="ERRORES_REFRACTARIOS_3_11ANIOS" localSheetId="19">[1]ACUMULADO!#REF!</definedName>
    <definedName name="ERRORES_REFRACTARIOS_3_11ANIOS" localSheetId="22">[1]ACUMULADO!#REF!</definedName>
    <definedName name="ERRORES_REFRACTARIOS_3_11ANIOS" localSheetId="21">[1]ACUMULADO!#REF!</definedName>
    <definedName name="ERRORES_REFRACTARIOS_3_11ANIOS" localSheetId="10">Set!#REF!</definedName>
    <definedName name="ERRORES_REFRACTARIOS_3_11ANIOS">ACUMULADO!#REF!</definedName>
    <definedName name="ESTRATEGIA_DRIANZA" localSheetId="5">Abr!#REF!</definedName>
    <definedName name="ESTRATEGIA_DRIANZA" localSheetId="20">[3]ACUMULADO!$AT$67:$BC$67</definedName>
    <definedName name="ESTRATEGIA_DRIANZA" localSheetId="9">Ago!#REF!</definedName>
    <definedName name="ESTRATEGIA_DRIANZA" localSheetId="18">[3]ACUMULADO!$AT$67:$BC$67</definedName>
    <definedName name="ESTRATEGIA_DRIANZA" localSheetId="14">Dic!#REF!</definedName>
    <definedName name="ESTRATEGIA_DRIANZA" localSheetId="23">[3]ACUMULADO!$AT$67:$BC$67</definedName>
    <definedName name="ESTRATEGIA_DRIANZA" localSheetId="2">Ene!#REF!</definedName>
    <definedName name="ESTRATEGIA_DRIANZA" localSheetId="24">[3]ACUMULADO!$AT$67:$BC$67</definedName>
    <definedName name="ESTRATEGIA_DRIANZA" localSheetId="3">Feb!#REF!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17">#REF!</definedName>
    <definedName name="ESTRATEGIA_DRIANZA" localSheetId="6">May!#REF!</definedName>
    <definedName name="ESTRATEGIA_DRIANZA" localSheetId="13">Nov!#REF!</definedName>
    <definedName name="ESTRATEGIA_DRIANZA" localSheetId="11">Oct!#REF!</definedName>
    <definedName name="ESTRATEGIA_DRIANZA" localSheetId="19">[3]ACUMULADO!$AT$67:$BC$67</definedName>
    <definedName name="ESTRATEGIA_DRIANZA" localSheetId="22">[3]ACUMULADO!$AT$67:$BC$67</definedName>
    <definedName name="ESTRATEGIA_DRIANZA" localSheetId="21">[3]ACUMULADO!$AT$67:$BC$67</definedName>
    <definedName name="ESTRATEGIA_DRIANZA" localSheetId="10">Set!#REF!</definedName>
    <definedName name="ESTRATEGIA_DRIANZA">ACUMULADO!#REF!</definedName>
    <definedName name="EVALUACION_ORAL_COMPLETA" localSheetId="5">Abr!#REF!</definedName>
    <definedName name="EVALUACION_ORAL_COMPLETA" localSheetId="20">[1]ACUMULADO!#REF!</definedName>
    <definedName name="EVALUACION_ORAL_COMPLETA" localSheetId="9">Ago!#REF!</definedName>
    <definedName name="EVALUACION_ORAL_COMPLETA" localSheetId="18">[1]ACUMULADO!#REF!</definedName>
    <definedName name="EVALUACION_ORAL_COMPLETA" localSheetId="14">Dic!#REF!</definedName>
    <definedName name="EVALUACION_ORAL_COMPLETA" localSheetId="23">[1]ACUMULADO!#REF!</definedName>
    <definedName name="EVALUACION_ORAL_COMPLETA" localSheetId="2">Ene!#REF!</definedName>
    <definedName name="EVALUACION_ORAL_COMPLETA" localSheetId="24">[1]ACUMULADO!#REF!</definedName>
    <definedName name="EVALUACION_ORAL_COMPLETA" localSheetId="3">Feb!#REF!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17">[2]ACUMULADO!#REF!</definedName>
    <definedName name="EVALUACION_ORAL_COMPLETA" localSheetId="6">May!#REF!</definedName>
    <definedName name="EVALUACION_ORAL_COMPLETA" localSheetId="13">Nov!#REF!</definedName>
    <definedName name="EVALUACION_ORAL_COMPLETA" localSheetId="11">Oct!#REF!</definedName>
    <definedName name="EVALUACION_ORAL_COMPLETA" localSheetId="19">[1]ACUMULADO!#REF!</definedName>
    <definedName name="EVALUACION_ORAL_COMPLETA" localSheetId="22">[1]ACUMULADO!#REF!</definedName>
    <definedName name="EVALUACION_ORAL_COMPLETA" localSheetId="21">[1]ACUMULADO!#REF!</definedName>
    <definedName name="EVALUACION_ORAL_COMPLETA" localSheetId="10">Set!#REF!</definedName>
    <definedName name="EVALUACION_ORAL_COMPLETA">ACUMULADO!#REF!</definedName>
    <definedName name="INFLUENZA_60MAS" localSheetId="5">Abr!#REF!</definedName>
    <definedName name="INFLUENZA_60MAS" localSheetId="20">[1]ACUMULADO!#REF!</definedName>
    <definedName name="INFLUENZA_60MAS" localSheetId="9">Ago!#REF!</definedName>
    <definedName name="INFLUENZA_60MAS" localSheetId="18">[1]ACUMULADO!#REF!</definedName>
    <definedName name="INFLUENZA_60MAS" localSheetId="14">Dic!#REF!</definedName>
    <definedName name="INFLUENZA_60MAS" localSheetId="23">[1]ACUMULADO!#REF!</definedName>
    <definedName name="INFLUENZA_60MAS" localSheetId="2">Ene!#REF!</definedName>
    <definedName name="INFLUENZA_60MAS" localSheetId="24">[1]ACUMULADO!#REF!</definedName>
    <definedName name="INFLUENZA_60MAS" localSheetId="3">Feb!#REF!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17">[2]ACUMULADO!#REF!</definedName>
    <definedName name="INFLUENZA_60MAS" localSheetId="6">May!#REF!</definedName>
    <definedName name="INFLUENZA_60MAS" localSheetId="13">Nov!#REF!</definedName>
    <definedName name="INFLUENZA_60MAS" localSheetId="11">Oct!#REF!</definedName>
    <definedName name="INFLUENZA_60MAS" localSheetId="19">[1]ACUMULADO!#REF!</definedName>
    <definedName name="INFLUENZA_60MAS" localSheetId="22">[1]ACUMULADO!#REF!</definedName>
    <definedName name="INFLUENZA_60MAS" localSheetId="21">[1]ACUMULADO!#REF!</definedName>
    <definedName name="INFLUENZA_60MAS" localSheetId="10">Set!#REF!</definedName>
    <definedName name="INFLUENZA_60MAS">ACUMULADO!#REF!</definedName>
    <definedName name="IVA" localSheetId="5">Abr!#REF!</definedName>
    <definedName name="IVA" localSheetId="20">[1]ACUMULADO!#REF!</definedName>
    <definedName name="IVA" localSheetId="9">Ago!#REF!</definedName>
    <definedName name="IVA" localSheetId="18">[1]ACUMULADO!#REF!</definedName>
    <definedName name="IVA" localSheetId="14">Dic!#REF!</definedName>
    <definedName name="IVA" localSheetId="23">[1]ACUMULADO!#REF!</definedName>
    <definedName name="IVA" localSheetId="2">Ene!#REF!</definedName>
    <definedName name="IVA" localSheetId="24">[1]ACUMULADO!#REF!</definedName>
    <definedName name="IVA" localSheetId="3">Feb!#REF!</definedName>
    <definedName name="IVA" localSheetId="8">Jul!#REF!</definedName>
    <definedName name="IVA" localSheetId="7">Jun!#REF!</definedName>
    <definedName name="IVA" localSheetId="4">Mar!#REF!</definedName>
    <definedName name="IVA" localSheetId="17">[2]ACUMULADO!#REF!</definedName>
    <definedName name="IVA" localSheetId="6">May!#REF!</definedName>
    <definedName name="IVA" localSheetId="13">Nov!#REF!</definedName>
    <definedName name="IVA" localSheetId="11">Oct!#REF!</definedName>
    <definedName name="IVA" localSheetId="19">[1]ACUMULADO!#REF!</definedName>
    <definedName name="IVA" localSheetId="22">[1]ACUMULADO!#REF!</definedName>
    <definedName name="IVA" localSheetId="21">[1]ACUMULADO!#REF!</definedName>
    <definedName name="IVA" localSheetId="10">Set!#REF!</definedName>
    <definedName name="IVA">ACUMULADO!#REF!</definedName>
    <definedName name="IVAA" localSheetId="5">Abr!#REF!</definedName>
    <definedName name="IVAA" localSheetId="20">[1]ACUMULADO!#REF!</definedName>
    <definedName name="IVAA" localSheetId="9">Ago!#REF!</definedName>
    <definedName name="IVAA" localSheetId="18">[1]ACUMULADO!#REF!</definedName>
    <definedName name="IVAA" localSheetId="14">Dic!#REF!</definedName>
    <definedName name="IVAA" localSheetId="23">[1]ACUMULADO!#REF!</definedName>
    <definedName name="IVAA" localSheetId="2">Ene!#REF!</definedName>
    <definedName name="IVAA" localSheetId="24">[1]ACUMULADO!#REF!</definedName>
    <definedName name="IVAA" localSheetId="3">Feb!#REF!</definedName>
    <definedName name="IVAA" localSheetId="8">Jul!#REF!</definedName>
    <definedName name="IVAA" localSheetId="7">Jun!#REF!</definedName>
    <definedName name="IVAA" localSheetId="4">Mar!#REF!</definedName>
    <definedName name="IVAA" localSheetId="17">[2]ACUMULADO!#REF!</definedName>
    <definedName name="IVAA" localSheetId="6">May!#REF!</definedName>
    <definedName name="IVAA" localSheetId="13">Nov!#REF!</definedName>
    <definedName name="IVAA" localSheetId="11">Oct!#REF!</definedName>
    <definedName name="IVAA" localSheetId="19">[1]ACUMULADO!#REF!</definedName>
    <definedName name="IVAA" localSheetId="22">[1]ACUMULADO!#REF!</definedName>
    <definedName name="IVAA" localSheetId="21">[1]ACUMULADO!#REF!</definedName>
    <definedName name="IVAA" localSheetId="10">Set!#REF!</definedName>
    <definedName name="IVAA">ACUMULADO!#REF!</definedName>
    <definedName name="MAMAS" localSheetId="5">Abr!#REF!</definedName>
    <definedName name="MAMAS" localSheetId="20">[1]ACUMULADO!#REF!</definedName>
    <definedName name="MAMAS" localSheetId="9">Ago!#REF!</definedName>
    <definedName name="MAMAS" localSheetId="18">[1]ACUMULADO!#REF!</definedName>
    <definedName name="MAMAS" localSheetId="14">Dic!#REF!</definedName>
    <definedName name="MAMAS" localSheetId="23">[1]ACUMULADO!#REF!</definedName>
    <definedName name="MAMAS" localSheetId="2">Ene!#REF!</definedName>
    <definedName name="MAMAS" localSheetId="24">[1]ACUMULADO!#REF!</definedName>
    <definedName name="MAMAS" localSheetId="3">Feb!#REF!</definedName>
    <definedName name="MAMAS" localSheetId="8">Jul!#REF!</definedName>
    <definedName name="MAMAS" localSheetId="7">Jun!#REF!</definedName>
    <definedName name="MAMAS" localSheetId="4">Mar!#REF!</definedName>
    <definedName name="MAMAS" localSheetId="17">[2]ACUMULADO!#REF!</definedName>
    <definedName name="MAMAS" localSheetId="6">May!#REF!</definedName>
    <definedName name="MAMAS" localSheetId="13">Nov!#REF!</definedName>
    <definedName name="MAMAS" localSheetId="11">Oct!#REF!</definedName>
    <definedName name="MAMAS" localSheetId="19">[1]ACUMULADO!#REF!</definedName>
    <definedName name="MAMAS" localSheetId="22">[1]ACUMULADO!#REF!</definedName>
    <definedName name="MAMAS" localSheetId="21">[1]ACUMULADO!#REF!</definedName>
    <definedName name="MAMAS" localSheetId="10">Set!#REF!</definedName>
    <definedName name="MAMAS">ACUMULADO!#REF!</definedName>
    <definedName name="ME_GA" localSheetId="17">#REF!,#REF!</definedName>
    <definedName name="ME_GA">[3]METAS!$AT$4,[3]METAS!$AV$4:$BC$4</definedName>
    <definedName name="META_ADUL_JOVEN_CONSEJERIA_VIH_ITS" localSheetId="20">#REF!</definedName>
    <definedName name="META_ADUL_JOVEN_CONSEJERIA_VIH_ITS" localSheetId="18">#REF!</definedName>
    <definedName name="META_ADUL_JOVEN_CONSEJERIA_VIH_ITS" localSheetId="23">#REF!</definedName>
    <definedName name="META_ADUL_JOVEN_CONSEJERIA_VIH_ITS" localSheetId="24">#REF!</definedName>
    <definedName name="META_ADUL_JOVEN_CONSEJERIA_VIH_ITS" localSheetId="17">#REF!</definedName>
    <definedName name="META_ADUL_JOVEN_CONSEJERIA_VIH_ITS" localSheetId="15">METAS!#REF!</definedName>
    <definedName name="META_ADUL_JOVEN_CONSEJERIA_VIH_ITS" localSheetId="19">#REF!</definedName>
    <definedName name="META_ADUL_JOVEN_CONSEJERIA_VIH_ITS" localSheetId="22">#REF!</definedName>
    <definedName name="META_ADUL_JOVEN_CONSEJERIA_VIH_ITS" localSheetId="21">#REF!</definedName>
    <definedName name="META_ADUL_JOVEN_CONSEJERIA_VIH_ITS">#REF!</definedName>
    <definedName name="META_ANIMAL_MORDEDOR_CONTROLADO" localSheetId="20">#REF!</definedName>
    <definedName name="META_ANIMAL_MORDEDOR_CONTROLADO" localSheetId="18">#REF!</definedName>
    <definedName name="META_ANIMAL_MORDEDOR_CONTROLADO" localSheetId="23">#REF!</definedName>
    <definedName name="META_ANIMAL_MORDEDOR_CONTROLADO" localSheetId="24">#REF!</definedName>
    <definedName name="META_ANIMAL_MORDEDOR_CONTROLADO" localSheetId="17">#REF!</definedName>
    <definedName name="META_ANIMAL_MORDEDOR_CONTROLADO" localSheetId="15">METAS!#REF!</definedName>
    <definedName name="META_ANIMAL_MORDEDOR_CONTROLADO" localSheetId="19">#REF!</definedName>
    <definedName name="META_ANIMAL_MORDEDOR_CONTROLADO" localSheetId="22">#REF!</definedName>
    <definedName name="META_ANIMAL_MORDEDOR_CONTROLADO" localSheetId="21">#REF!</definedName>
    <definedName name="META_ANIMAL_MORDEDOR_CONTROLADO">#REF!</definedName>
    <definedName name="META_ATENCION_ODONTOLOGICA_PREVENTIVA" localSheetId="20">#REF!</definedName>
    <definedName name="META_ATENCION_ODONTOLOGICA_PREVENTIVA" localSheetId="18">#REF!</definedName>
    <definedName name="META_ATENCION_ODONTOLOGICA_PREVENTIVA" localSheetId="23">#REF!</definedName>
    <definedName name="META_ATENCION_ODONTOLOGICA_PREVENTIVA" localSheetId="24">#REF!</definedName>
    <definedName name="META_ATENCION_ODONTOLOGICA_PREVENTIVA" localSheetId="17">#REF!</definedName>
    <definedName name="META_ATENCION_ODONTOLOGICA_PREVENTIVA" localSheetId="15">METAS!#REF!</definedName>
    <definedName name="META_ATENCION_ODONTOLOGICA_PREVENTIVA" localSheetId="19">#REF!</definedName>
    <definedName name="META_ATENCION_ODONTOLOGICA_PREVENTIVA" localSheetId="22">#REF!</definedName>
    <definedName name="META_ATENCION_ODONTOLOGICA_PREVENTIVA" localSheetId="21">#REF!</definedName>
    <definedName name="META_ATENCION_ODONTOLOGICA_PREVENTIVA">#REF!</definedName>
    <definedName name="META_CANES_VACUNADOS" localSheetId="20">#REF!</definedName>
    <definedName name="META_CANES_VACUNADOS" localSheetId="18">#REF!</definedName>
    <definedName name="META_CANES_VACUNADOS" localSheetId="23">#REF!</definedName>
    <definedName name="META_CANES_VACUNADOS" localSheetId="24">#REF!</definedName>
    <definedName name="META_CANES_VACUNADOS" localSheetId="17">#REF!</definedName>
    <definedName name="META_CANES_VACUNADOS" localSheetId="15">METAS!#REF!</definedName>
    <definedName name="META_CANES_VACUNADOS" localSheetId="19">#REF!</definedName>
    <definedName name="META_CANES_VACUNADOS" localSheetId="22">#REF!</definedName>
    <definedName name="META_CANES_VACUNADOS" localSheetId="21">#REF!</definedName>
    <definedName name="META_CANES_VACUNADOS">#REF!</definedName>
    <definedName name="META_CETIFICACION_DISCAPACIDAD" localSheetId="17">#REF!</definedName>
    <definedName name="META_CETIFICACION_DISCAPACIDAD" localSheetId="15">METAS!#REF!</definedName>
    <definedName name="META_CETIFICACION_DISCAPACIDAD">#REF!</definedName>
    <definedName name="META_DESPARACITACION_3_17ANIOS" localSheetId="17">#REF!</definedName>
    <definedName name="META_DESPARACITACION_3_17ANIOS" localSheetId="15">METAS!#REF!</definedName>
    <definedName name="META_DESPARACITACION_3_17ANIOS">#REF!</definedName>
    <definedName name="META_DOCENTES_CAPACITADOS_CANCER" localSheetId="17">#REF!</definedName>
    <definedName name="META_DOCENTES_CAPACITADOS_CANCER" localSheetId="15">METAS!#REF!</definedName>
    <definedName name="META_DOCENTES_CAPACITADOS_CANCER">#REF!</definedName>
    <definedName name="META_ENTOMOLOGICA" localSheetId="20">[3]METAS!#REF!</definedName>
    <definedName name="META_ENTOMOLOGICA" localSheetId="18">[3]METAS!#REF!</definedName>
    <definedName name="META_ENTOMOLOGICA" localSheetId="23">[3]METAS!#REF!</definedName>
    <definedName name="META_ENTOMOLOGICA" localSheetId="24">[3]METAS!#REF!</definedName>
    <definedName name="META_ENTOMOLOGICA" localSheetId="17">#REF!</definedName>
    <definedName name="META_ENTOMOLOGICA" localSheetId="15">METAS!#REF!</definedName>
    <definedName name="META_ENTOMOLOGICA" localSheetId="19">[3]METAS!#REF!</definedName>
    <definedName name="META_ENTOMOLOGICA" localSheetId="22">[3]METAS!#REF!</definedName>
    <definedName name="META_ENTOMOLOGICA" localSheetId="21">[3]METAS!#REF!</definedName>
    <definedName name="META_ENTOMOLOGICA">#REF!</definedName>
    <definedName name="META_ERRORES_REFRACTARIOS_3_11ANIOS" localSheetId="17">#REF!</definedName>
    <definedName name="META_ERRORES_REFRACTARIOS_3_11ANIOS" localSheetId="15">METAS!#REF!</definedName>
    <definedName name="META_ERRORES_REFRACTARIOS_3_11ANIOS">#REF!</definedName>
    <definedName name="META_ESTRATEGIA_DRIANZA" localSheetId="20">[3]METAS!$AT$67:$BC$67</definedName>
    <definedName name="META_ESTRATEGIA_DRIANZA" localSheetId="18">[3]METAS!$AT$67:$BC$67</definedName>
    <definedName name="META_ESTRATEGIA_DRIANZA" localSheetId="23">[3]METAS!$AT$67:$BC$67</definedName>
    <definedName name="META_ESTRATEGIA_DRIANZA" localSheetId="24">[3]METAS!$AT$67:$BC$67</definedName>
    <definedName name="META_ESTRATEGIA_DRIANZA" localSheetId="17">#REF!</definedName>
    <definedName name="META_ESTRATEGIA_DRIANZA" localSheetId="15">METAS!#REF!</definedName>
    <definedName name="META_ESTRATEGIA_DRIANZA" localSheetId="19">[3]METAS!$AT$67:$BC$67</definedName>
    <definedName name="META_ESTRATEGIA_DRIANZA" localSheetId="22">[3]METAS!$AT$67:$BC$67</definedName>
    <definedName name="META_ESTRATEGIA_DRIANZA" localSheetId="21">[3]METAS!$AT$67:$BC$67</definedName>
    <definedName name="META_ESTRATEGIA_DRIANZA">#REF!</definedName>
    <definedName name="META_INFLUE_60MAS" localSheetId="20">#REF!</definedName>
    <definedName name="META_INFLUE_60MAS" localSheetId="18">#REF!</definedName>
    <definedName name="META_INFLUE_60MAS" localSheetId="23">#REF!</definedName>
    <definedName name="META_INFLUE_60MAS" localSheetId="24">#REF!</definedName>
    <definedName name="META_INFLUE_60MAS" localSheetId="17">#REF!</definedName>
    <definedName name="META_INFLUE_60MAS" localSheetId="15">METAS!#REF!</definedName>
    <definedName name="META_INFLUE_60MAS" localSheetId="19">#REF!</definedName>
    <definedName name="META_INFLUE_60MAS" localSheetId="22">#REF!</definedName>
    <definedName name="META_INFLUE_60MAS" localSheetId="21">#REF!</definedName>
    <definedName name="META_INFLUE_60MAS">#REF!</definedName>
    <definedName name="META_IVAA" localSheetId="20">#REF!</definedName>
    <definedName name="META_IVAA" localSheetId="18">#REF!</definedName>
    <definedName name="META_IVAA" localSheetId="23">#REF!</definedName>
    <definedName name="META_IVAA" localSheetId="24">#REF!</definedName>
    <definedName name="META_IVAA" localSheetId="17">#REF!</definedName>
    <definedName name="META_IVAA" localSheetId="15">METAS!#REF!</definedName>
    <definedName name="META_IVAA" localSheetId="19">#REF!</definedName>
    <definedName name="META_IVAA" localSheetId="22">#REF!</definedName>
    <definedName name="META_IVAA" localSheetId="21">#REF!</definedName>
    <definedName name="META_IVAA">#REF!</definedName>
    <definedName name="META_MAMAS" localSheetId="20">#REF!</definedName>
    <definedName name="META_MAMAS" localSheetId="18">#REF!</definedName>
    <definedName name="META_MAMAS" localSheetId="23">#REF!</definedName>
    <definedName name="META_MAMAS" localSheetId="24">#REF!</definedName>
    <definedName name="META_MAMAS" localSheetId="17">#REF!</definedName>
    <definedName name="META_MAMAS" localSheetId="15">METAS!#REF!</definedName>
    <definedName name="META_MAMAS" localSheetId="19">#REF!</definedName>
    <definedName name="META_MAMAS" localSheetId="22">#REF!</definedName>
    <definedName name="META_MAMAS" localSheetId="21">#REF!</definedName>
    <definedName name="META_MAMAS">#REF!</definedName>
    <definedName name="META_MUESTRA_POSITIVAS_MURCIELAGOS" localSheetId="17">#REF!</definedName>
    <definedName name="META_MUESTRA_POSITIVAS_MURCIELAGOS" localSheetId="15">METAS!#REF!</definedName>
    <definedName name="META_MUESTRA_POSITIVAS_MURCIELAGOS">#REF!</definedName>
    <definedName name="META_MUESTRAS_CANINAS_REMITIDAS" localSheetId="17">#REF!</definedName>
    <definedName name="META_MUESTRAS_CANINAS_REMITIDAS" localSheetId="15">METAS!#REF!</definedName>
    <definedName name="META_MUESTRAS_CANINAS_REMITIDAS">#REF!</definedName>
    <definedName name="META_NEUMO_60MAS" localSheetId="17">#REF!</definedName>
    <definedName name="META_NEUMO_60MAS" localSheetId="15">METAS!#REF!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20">[3]METAS!$AT$65:$BC$65</definedName>
    <definedName name="META_SESION_ENTRANAMIENTO_ADOLESCENTES" localSheetId="18">[3]METAS!$AT$65:$BC$65</definedName>
    <definedName name="META_SESION_ENTRANAMIENTO_ADOLESCENTES" localSheetId="23">[3]METAS!$AT$65:$BC$65</definedName>
    <definedName name="META_SESION_ENTRANAMIENTO_ADOLESCENTES" localSheetId="24">[3]METAS!$AT$65:$BC$65</definedName>
    <definedName name="META_SESION_ENTRANAMIENTO_ADOLESCENTES" localSheetId="17">#REF!</definedName>
    <definedName name="META_SESION_ENTRANAMIENTO_ADOLESCENTES" localSheetId="15">METAS!#REF!</definedName>
    <definedName name="META_SESION_ENTRANAMIENTO_ADOLESCENTES" localSheetId="19">[3]METAS!$AT$65:$BC$65</definedName>
    <definedName name="META_SESION_ENTRANAMIENTO_ADOLESCENTES" localSheetId="22">[3]METAS!$AT$65:$BC$65</definedName>
    <definedName name="META_SESION_ENTRANAMIENTO_ADOLESCENTES" localSheetId="21">[3]METAS!$AT$65:$BC$65</definedName>
    <definedName name="META_SESION_ENTRANAMIENTO_ADOLESCENTES">#REF!</definedName>
    <definedName name="META_SESION_ENTRENAMIENTO_NIÑOS" localSheetId="20">[3]METAS!$AT$66:$BC$66</definedName>
    <definedName name="META_SESION_ENTRENAMIENTO_NIÑOS" localSheetId="18">[3]METAS!$AT$66:$BC$66</definedName>
    <definedName name="META_SESION_ENTRENAMIENTO_NIÑOS" localSheetId="23">[3]METAS!$AT$66:$BC$66</definedName>
    <definedName name="META_SESION_ENTRENAMIENTO_NIÑOS" localSheetId="24">[3]METAS!$AT$66:$BC$66</definedName>
    <definedName name="META_SESION_ENTRENAMIENTO_NIÑOS" localSheetId="17">#REF!</definedName>
    <definedName name="META_SESION_ENTRENAMIENTO_NIÑOS" localSheetId="15">METAS!#REF!</definedName>
    <definedName name="META_SESION_ENTRENAMIENTO_NIÑOS" localSheetId="19">[3]METAS!$AT$66:$BC$66</definedName>
    <definedName name="META_SESION_ENTRENAMIENTO_NIÑOS" localSheetId="22">[3]METAS!$AT$66:$BC$66</definedName>
    <definedName name="META_SESION_ENTRENAMIENTO_NIÑOS" localSheetId="21">[3]METAS!$AT$66:$BC$66</definedName>
    <definedName name="META_SESION_ENTRENAMIENTO_NIÑOS">#REF!</definedName>
    <definedName name="META_SRI" localSheetId="20">#REF!</definedName>
    <definedName name="META_SRI" localSheetId="18">#REF!</definedName>
    <definedName name="META_SRI" localSheetId="23">#REF!</definedName>
    <definedName name="META_SRI" localSheetId="24">#REF!</definedName>
    <definedName name="META_SRI" localSheetId="17">#REF!</definedName>
    <definedName name="META_SRI" localSheetId="15">METAS!#REF!</definedName>
    <definedName name="META_SRI" localSheetId="19">#REF!</definedName>
    <definedName name="META_SRI" localSheetId="22">#REF!</definedName>
    <definedName name="META_SRI" localSheetId="21">#REF!</definedName>
    <definedName name="META_SRI">#REF!</definedName>
    <definedName name="META_SUPLE_HIERRO" localSheetId="20">#REF!</definedName>
    <definedName name="META_SUPLE_HIERRO" localSheetId="18">#REF!</definedName>
    <definedName name="META_SUPLE_HIERRO" localSheetId="23">#REF!</definedName>
    <definedName name="META_SUPLE_HIERRO" localSheetId="24">#REF!</definedName>
    <definedName name="META_SUPLE_HIERRO" localSheetId="17">#REF!</definedName>
    <definedName name="META_SUPLE_HIERRO" localSheetId="15">METAS!#REF!</definedName>
    <definedName name="META_SUPLE_HIERRO" localSheetId="19">#REF!</definedName>
    <definedName name="META_SUPLE_HIERRO" localSheetId="22">#REF!</definedName>
    <definedName name="META_SUPLE_HIERRO" localSheetId="21">#REF!</definedName>
    <definedName name="META_SUPLE_HIERRO">#REF!</definedName>
    <definedName name="META_TAMIZAJE_CATARATA" localSheetId="20">#REF!</definedName>
    <definedName name="META_TAMIZAJE_CATARATA" localSheetId="18">#REF!</definedName>
    <definedName name="META_TAMIZAJE_CATARATA" localSheetId="23">#REF!</definedName>
    <definedName name="META_TAMIZAJE_CATARATA" localSheetId="24">#REF!</definedName>
    <definedName name="META_TAMIZAJE_CATARATA" localSheetId="17">#REF!</definedName>
    <definedName name="META_TAMIZAJE_CATARATA" localSheetId="15">METAS!#REF!</definedName>
    <definedName name="META_TAMIZAJE_CATARATA" localSheetId="19">#REF!</definedName>
    <definedName name="META_TAMIZAJE_CATARATA" localSheetId="22">#REF!</definedName>
    <definedName name="META_TAMIZAJE_CATARATA" localSheetId="21">#REF!</definedName>
    <definedName name="META_TAMIZAJE_CATARATA">#REF!</definedName>
    <definedName name="META_TAMIZAJE_DEPRE_ALVOHOL_CONDUCTA_SUICIDA" localSheetId="20">[3]METAS!$AT$55:$BC$55</definedName>
    <definedName name="META_TAMIZAJE_DEPRE_ALVOHOL_CONDUCTA_SUICIDA" localSheetId="18">[3]METAS!$AT$55:$BC$55</definedName>
    <definedName name="META_TAMIZAJE_DEPRE_ALVOHOL_CONDUCTA_SUICIDA" localSheetId="23">[3]METAS!$AT$55:$BC$55</definedName>
    <definedName name="META_TAMIZAJE_DEPRE_ALVOHOL_CONDUCTA_SUICIDA" localSheetId="24">[3]METAS!$AT$55:$BC$55</definedName>
    <definedName name="META_TAMIZAJE_DEPRE_ALVOHOL_CONDUCTA_SUICIDA" localSheetId="17">#REF!</definedName>
    <definedName name="META_TAMIZAJE_DEPRE_ALVOHOL_CONDUCTA_SUICIDA" localSheetId="15">METAS!#REF!</definedName>
    <definedName name="META_TAMIZAJE_DEPRE_ALVOHOL_CONDUCTA_SUICIDA" localSheetId="19">[3]METAS!$AT$55:$BC$55</definedName>
    <definedName name="META_TAMIZAJE_DEPRE_ALVOHOL_CONDUCTA_SUICIDA" localSheetId="22">[3]METAS!$AT$55:$BC$55</definedName>
    <definedName name="META_TAMIZAJE_DEPRE_ALVOHOL_CONDUCTA_SUICIDA" localSheetId="21">[3]METAS!$AT$55:$BC$55</definedName>
    <definedName name="META_TAMIZAJE_DEPRE_ALVOHOL_CONDUCTA_SUICIDA">#REF!</definedName>
    <definedName name="META_TAMIZAJE_GLAUCOMA" localSheetId="20">#REF!</definedName>
    <definedName name="META_TAMIZAJE_GLAUCOMA" localSheetId="18">#REF!</definedName>
    <definedName name="META_TAMIZAJE_GLAUCOMA" localSheetId="23">#REF!</definedName>
    <definedName name="META_TAMIZAJE_GLAUCOMA" localSheetId="24">#REF!</definedName>
    <definedName name="META_TAMIZAJE_GLAUCOMA" localSheetId="17">#REF!</definedName>
    <definedName name="META_TAMIZAJE_GLAUCOMA" localSheetId="15">METAS!#REF!</definedName>
    <definedName name="META_TAMIZAJE_GLAUCOMA" localSheetId="19">#REF!</definedName>
    <definedName name="META_TAMIZAJE_GLAUCOMA" localSheetId="22">#REF!</definedName>
    <definedName name="META_TAMIZAJE_GLAUCOMA" localSheetId="21">#REF!</definedName>
    <definedName name="META_TAMIZAJE_GLAUCOMA">#REF!</definedName>
    <definedName name="META_TAMIZAJE_VIF" localSheetId="20">[3]METAS!$AT$56:$BC$56</definedName>
    <definedName name="META_TAMIZAJE_VIF" localSheetId="18">[3]METAS!$AT$56:$BC$56</definedName>
    <definedName name="META_TAMIZAJE_VIF" localSheetId="23">[3]METAS!$AT$56:$BC$56</definedName>
    <definedName name="META_TAMIZAJE_VIF" localSheetId="24">[3]METAS!$AT$56:$BC$56</definedName>
    <definedName name="META_TAMIZAJE_VIF" localSheetId="17">#REF!</definedName>
    <definedName name="META_TAMIZAJE_VIF" localSheetId="15">METAS!#REF!</definedName>
    <definedName name="META_TAMIZAJE_VIF" localSheetId="19">[3]METAS!$AT$56:$BC$56</definedName>
    <definedName name="META_TAMIZAJE_VIF" localSheetId="22">[3]METAS!$AT$56:$BC$56</definedName>
    <definedName name="META_TAMIZAJE_VIF" localSheetId="21">[3]METAS!$AT$56:$BC$56</definedName>
    <definedName name="META_TAMIZAJE_VIF">#REF!</definedName>
    <definedName name="META_TAMIZAJE_VIF_0_17" localSheetId="20">[3]METAS!$AT$57:$BC$57</definedName>
    <definedName name="META_TAMIZAJE_VIF_0_17" localSheetId="18">[3]METAS!$AT$57:$BC$57</definedName>
    <definedName name="META_TAMIZAJE_VIF_0_17" localSheetId="23">[3]METAS!$AT$57:$BC$57</definedName>
    <definedName name="META_TAMIZAJE_VIF_0_17" localSheetId="24">[3]METAS!$AT$57:$BC$57</definedName>
    <definedName name="META_TAMIZAJE_VIF_0_17" localSheetId="17">#REF!</definedName>
    <definedName name="META_TAMIZAJE_VIF_0_17" localSheetId="15">METAS!#REF!</definedName>
    <definedName name="META_TAMIZAJE_VIF_0_17" localSheetId="19">[3]METAS!$AT$57:$BC$57</definedName>
    <definedName name="META_TAMIZAJE_VIF_0_17" localSheetId="22">[3]METAS!$AT$57:$BC$57</definedName>
    <definedName name="META_TAMIZAJE_VIF_0_17" localSheetId="21">[3]METAS!$AT$57:$BC$57</definedName>
    <definedName name="META_TAMIZAJE_VIF_0_17">#REF!</definedName>
    <definedName name="META_TAMIZAJE_VIH_SIFILIS" localSheetId="20">#REF!</definedName>
    <definedName name="META_TAMIZAJE_VIH_SIFILIS" localSheetId="18">#REF!</definedName>
    <definedName name="META_TAMIZAJE_VIH_SIFILIS" localSheetId="23">#REF!</definedName>
    <definedName name="META_TAMIZAJE_VIH_SIFILIS" localSheetId="24">#REF!</definedName>
    <definedName name="META_TAMIZAJE_VIH_SIFILIS" localSheetId="17">#REF!</definedName>
    <definedName name="META_TAMIZAJE_VIH_SIFILIS" localSheetId="15">METAS!#REF!</definedName>
    <definedName name="META_TAMIZAJE_VIH_SIFILIS" localSheetId="19">#REF!</definedName>
    <definedName name="META_TAMIZAJE_VIH_SIFILIS" localSheetId="22">#REF!</definedName>
    <definedName name="META_TAMIZAJE_VIH_SIFILIS" localSheetId="21">#REF!</definedName>
    <definedName name="META_TAMIZAJE_VIH_SIFILIS">#REF!</definedName>
    <definedName name="META_TTO_ANSIEDAD" localSheetId="20">[3]METAS!$AT$64:$BC$64</definedName>
    <definedName name="META_TTO_ANSIEDAD" localSheetId="18">[3]METAS!$AT$64:$BC$64</definedName>
    <definedName name="META_TTO_ANSIEDAD" localSheetId="23">[3]METAS!$AT$64:$BC$64</definedName>
    <definedName name="META_TTO_ANSIEDAD" localSheetId="24">[3]METAS!$AT$64:$BC$64</definedName>
    <definedName name="META_TTO_ANSIEDAD" localSheetId="17">#REF!</definedName>
    <definedName name="META_TTO_ANSIEDAD" localSheetId="15">METAS!#REF!</definedName>
    <definedName name="META_TTO_ANSIEDAD" localSheetId="19">[3]METAS!$AT$64:$BC$64</definedName>
    <definedName name="META_TTO_ANSIEDAD" localSheetId="22">[3]METAS!$AT$64:$BC$64</definedName>
    <definedName name="META_TTO_ANSIEDAD" localSheetId="21">[3]METAS!$AT$64:$BC$64</definedName>
    <definedName name="META_TTO_ANSIEDAD">#REF!</definedName>
    <definedName name="META_TTO_CONDUCTA_SUICIDA" localSheetId="20">[3]METAS!$AT$63:$BC$63</definedName>
    <definedName name="META_TTO_CONDUCTA_SUICIDA" localSheetId="18">[3]METAS!$AT$63:$BC$63</definedName>
    <definedName name="META_TTO_CONDUCTA_SUICIDA" localSheetId="23">[3]METAS!$AT$63:$BC$63</definedName>
    <definedName name="META_TTO_CONDUCTA_SUICIDA" localSheetId="24">[3]METAS!$AT$63:$BC$63</definedName>
    <definedName name="META_TTO_CONDUCTA_SUICIDA" localSheetId="17">#REF!</definedName>
    <definedName name="META_TTO_CONDUCTA_SUICIDA" localSheetId="15">METAS!#REF!</definedName>
    <definedName name="META_TTO_CONDUCTA_SUICIDA" localSheetId="19">[3]METAS!$AT$63:$BC$63</definedName>
    <definedName name="META_TTO_CONDUCTA_SUICIDA" localSheetId="22">[3]METAS!$AT$63:$BC$63</definedName>
    <definedName name="META_TTO_CONDUCTA_SUICIDA" localSheetId="21">[3]METAS!$AT$63:$BC$63</definedName>
    <definedName name="META_TTO_CONDUCTA_SUICIDA">#REF!</definedName>
    <definedName name="META_TTO_DEPRESION" localSheetId="20">[3]METAS!$AT$62:$BC$62</definedName>
    <definedName name="META_TTO_DEPRESION" localSheetId="18">[3]METAS!$AT$62:$BC$62</definedName>
    <definedName name="META_TTO_DEPRESION" localSheetId="23">[3]METAS!$AT$62:$BC$62</definedName>
    <definedName name="META_TTO_DEPRESION" localSheetId="24">[3]METAS!$AT$62:$BC$62</definedName>
    <definedName name="META_TTO_DEPRESION" localSheetId="17">#REF!</definedName>
    <definedName name="META_TTO_DEPRESION" localSheetId="15">METAS!#REF!</definedName>
    <definedName name="META_TTO_DEPRESION" localSheetId="19">[3]METAS!$AT$62:$BC$62</definedName>
    <definedName name="META_TTO_DEPRESION" localSheetId="22">[3]METAS!$AT$62:$BC$62</definedName>
    <definedName name="META_TTO_DEPRESION" localSheetId="21">[3]METAS!$AT$62:$BC$62</definedName>
    <definedName name="META_TTO_DEPRESION">#REF!</definedName>
    <definedName name="META_TTO_MALTRATO_0_17" localSheetId="20">[3]METAS!$AT$59:$BC$59</definedName>
    <definedName name="META_TTO_MALTRATO_0_17" localSheetId="18">[3]METAS!$AT$59:$BC$59</definedName>
    <definedName name="META_TTO_MALTRATO_0_17" localSheetId="23">[3]METAS!$AT$59:$BC$59</definedName>
    <definedName name="META_TTO_MALTRATO_0_17" localSheetId="24">[3]METAS!$AT$59:$BC$59</definedName>
    <definedName name="META_TTO_MALTRATO_0_17" localSheetId="17">#REF!</definedName>
    <definedName name="META_TTO_MALTRATO_0_17" localSheetId="15">METAS!#REF!</definedName>
    <definedName name="META_TTO_MALTRATO_0_17" localSheetId="19">[3]METAS!$AT$59:$BC$59</definedName>
    <definedName name="META_TTO_MALTRATO_0_17" localSheetId="22">[3]METAS!$AT$59:$BC$59</definedName>
    <definedName name="META_TTO_MALTRATO_0_17" localSheetId="21">[3]METAS!$AT$59:$BC$59</definedName>
    <definedName name="META_TTO_MALTRATO_0_17">#REF!</definedName>
    <definedName name="META_TTO_TRANSTORNO_AUTISTA_0_17" localSheetId="20">[3]METAS!$AT$60:$BC$60</definedName>
    <definedName name="META_TTO_TRANSTORNO_AUTISTA_0_17" localSheetId="18">[3]METAS!$AT$60:$BC$60</definedName>
    <definedName name="META_TTO_TRANSTORNO_AUTISTA_0_17" localSheetId="23">[3]METAS!$AT$60:$BC$60</definedName>
    <definedName name="META_TTO_TRANSTORNO_AUTISTA_0_17" localSheetId="24">[3]METAS!$AT$60:$BC$60</definedName>
    <definedName name="META_TTO_TRANSTORNO_AUTISTA_0_17" localSheetId="17">#REF!</definedName>
    <definedName name="META_TTO_TRANSTORNO_AUTISTA_0_17" localSheetId="15">METAS!#REF!</definedName>
    <definedName name="META_TTO_TRANSTORNO_AUTISTA_0_17" localSheetId="19">[3]METAS!$AT$60:$BC$60</definedName>
    <definedName name="META_TTO_TRANSTORNO_AUTISTA_0_17" localSheetId="22">[3]METAS!$AT$60:$BC$60</definedName>
    <definedName name="META_TTO_TRANSTORNO_AUTISTA_0_17" localSheetId="21">[3]METAS!$AT$60:$BC$60</definedName>
    <definedName name="META_TTO_TRANSTORNO_AUTISTA_0_17">#REF!</definedName>
    <definedName name="META_TTO_TRANSTORNOS_MENTALES_0_17" localSheetId="20">[3]METAS!$AT$61:$BC$61</definedName>
    <definedName name="META_TTO_TRANSTORNOS_MENTALES_0_17" localSheetId="18">[3]METAS!$AT$61:$BC$61</definedName>
    <definedName name="META_TTO_TRANSTORNOS_MENTALES_0_17" localSheetId="23">[3]METAS!$AT$61:$BC$61</definedName>
    <definedName name="META_TTO_TRANSTORNOS_MENTALES_0_17" localSheetId="24">[3]METAS!$AT$61:$BC$61</definedName>
    <definedName name="META_TTO_TRANSTORNOS_MENTALES_0_17" localSheetId="17">#REF!</definedName>
    <definedName name="META_TTO_TRANSTORNOS_MENTALES_0_17" localSheetId="15">METAS!#REF!</definedName>
    <definedName name="META_TTO_TRANSTORNOS_MENTALES_0_17" localSheetId="19">[3]METAS!$AT$61:$BC$61</definedName>
    <definedName name="META_TTO_TRANSTORNOS_MENTALES_0_17" localSheetId="22">[3]METAS!$AT$61:$BC$61</definedName>
    <definedName name="META_TTO_TRANSTORNOS_MENTALES_0_17" localSheetId="21">[3]METAS!$AT$61:$BC$61</definedName>
    <definedName name="META_TTO_TRANSTORNOS_MENTALES_0_17">#REF!</definedName>
    <definedName name="META_TTO_VIF" localSheetId="20">[3]METAS!$AT$58:$BC$58</definedName>
    <definedName name="META_TTO_VIF" localSheetId="18">[3]METAS!$AT$58:$BC$58</definedName>
    <definedName name="META_TTO_VIF" localSheetId="23">[3]METAS!$AT$58:$BC$58</definedName>
    <definedName name="META_TTO_VIF" localSheetId="24">[3]METAS!$AT$58:$BC$58</definedName>
    <definedName name="META_TTO_VIF" localSheetId="17">#REF!</definedName>
    <definedName name="META_TTO_VIF" localSheetId="15">METAS!#REF!</definedName>
    <definedName name="META_TTO_VIF" localSheetId="19">[3]METAS!$AT$58:$BC$58</definedName>
    <definedName name="META_TTO_VIF" localSheetId="22">[3]METAS!$AT$58:$BC$58</definedName>
    <definedName name="META_TTO_VIF" localSheetId="21">[3]METAS!$AT$58:$BC$58</definedName>
    <definedName name="META_TTO_VIF">#REF!</definedName>
    <definedName name="META_VALORACION_60MAS" localSheetId="20">#REF!</definedName>
    <definedName name="META_VALORACION_60MAS" localSheetId="18">#REF!</definedName>
    <definedName name="META_VALORACION_60MAS" localSheetId="23">#REF!</definedName>
    <definedName name="META_VALORACION_60MAS" localSheetId="24">#REF!</definedName>
    <definedName name="META_VALORACION_60MAS" localSheetId="17">#REF!</definedName>
    <definedName name="META_VALORACION_60MAS" localSheetId="15">METAS!#REF!</definedName>
    <definedName name="META_VALORACION_60MAS" localSheetId="19">#REF!</definedName>
    <definedName name="META_VALORACION_60MAS" localSheetId="22">#REF!</definedName>
    <definedName name="META_VALORACION_60MAS" localSheetId="21">#REF!</definedName>
    <definedName name="META_VALORACION_60MAS">#REF!</definedName>
    <definedName name="META_VPH_9AÑIOS" localSheetId="20">#REF!</definedName>
    <definedName name="META_VPH_9AÑIOS" localSheetId="18">#REF!</definedName>
    <definedName name="META_VPH_9AÑIOS" localSheetId="23">#REF!</definedName>
    <definedName name="META_VPH_9AÑIOS" localSheetId="24">#REF!</definedName>
    <definedName name="META_VPH_9AÑIOS" localSheetId="17">#REF!</definedName>
    <definedName name="META_VPH_9AÑIOS" localSheetId="15">METAS!#REF!</definedName>
    <definedName name="META_VPH_9AÑIOS" localSheetId="19">#REF!</definedName>
    <definedName name="META_VPH_9AÑIOS" localSheetId="22">#REF!</definedName>
    <definedName name="META_VPH_9AÑIOS" localSheetId="21">#REF!</definedName>
    <definedName name="META_VPH_9AÑIOS">#REF!</definedName>
    <definedName name="MUESTRA_POSITIVAS_MURCIELAGOS" localSheetId="5">Abr!#REF!</definedName>
    <definedName name="MUESTRA_POSITIVAS_MURCIELAGOS" localSheetId="20">[1]ACUMULADO!#REF!</definedName>
    <definedName name="MUESTRA_POSITIVAS_MURCIELAGOS" localSheetId="9">Ago!#REF!</definedName>
    <definedName name="MUESTRA_POSITIVAS_MURCIELAGOS" localSheetId="18">[1]ACUMULADO!#REF!</definedName>
    <definedName name="MUESTRA_POSITIVAS_MURCIELAGOS" localSheetId="14">Dic!#REF!</definedName>
    <definedName name="MUESTRA_POSITIVAS_MURCIELAGOS" localSheetId="23">[1]ACUMULADO!#REF!</definedName>
    <definedName name="MUESTRA_POSITIVAS_MURCIELAGOS" localSheetId="2">Ene!#REF!</definedName>
    <definedName name="MUESTRA_POSITIVAS_MURCIELAGOS" localSheetId="24">[1]ACUMULADO!#REF!</definedName>
    <definedName name="MUESTRA_POSITIVAS_MURCIELAGOS" localSheetId="3">Feb!#REF!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17">[2]ACUMULADO!#REF!</definedName>
    <definedName name="MUESTRA_POSITIVAS_MURCIELAGOS" localSheetId="6">May!#REF!</definedName>
    <definedName name="MUESTRA_POSITIVAS_MURCIELAGOS" localSheetId="13">Nov!#REF!</definedName>
    <definedName name="MUESTRA_POSITIVAS_MURCIELAGOS" localSheetId="11">Oct!#REF!</definedName>
    <definedName name="MUESTRA_POSITIVAS_MURCIELAGOS" localSheetId="19">[1]ACUMULADO!#REF!</definedName>
    <definedName name="MUESTRA_POSITIVAS_MURCIELAGOS" localSheetId="22">[1]ACUMULADO!#REF!</definedName>
    <definedName name="MUESTRA_POSITIVAS_MURCIELAGOS" localSheetId="21">[1]ACUMULADO!#REF!</definedName>
    <definedName name="MUESTRA_POSITIVAS_MURCIELAGOS" localSheetId="10">Set!#REF!</definedName>
    <definedName name="MUESTRA_POSITIVAS_MURCIELAGOS">ACUMULADO!#REF!</definedName>
    <definedName name="MUESTRAS_CANINAS_REMITIDAS" localSheetId="5">Abr!#REF!</definedName>
    <definedName name="MUESTRAS_CANINAS_REMITIDAS" localSheetId="20">[1]ACUMULADO!#REF!</definedName>
    <definedName name="MUESTRAS_CANINAS_REMITIDAS" localSheetId="9">Ago!#REF!</definedName>
    <definedName name="MUESTRAS_CANINAS_REMITIDAS" localSheetId="18">[1]ACUMULADO!#REF!</definedName>
    <definedName name="MUESTRAS_CANINAS_REMITIDAS" localSheetId="14">Dic!#REF!</definedName>
    <definedName name="MUESTRAS_CANINAS_REMITIDAS" localSheetId="23">[1]ACUMULADO!#REF!</definedName>
    <definedName name="MUESTRAS_CANINAS_REMITIDAS" localSheetId="2">Ene!#REF!</definedName>
    <definedName name="MUESTRAS_CANINAS_REMITIDAS" localSheetId="24">[1]ACUMULADO!#REF!</definedName>
    <definedName name="MUESTRAS_CANINAS_REMITIDAS" localSheetId="3">Feb!#REF!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17">[2]ACUMULADO!#REF!</definedName>
    <definedName name="MUESTRAS_CANINAS_REMITIDAS" localSheetId="6">May!#REF!</definedName>
    <definedName name="MUESTRAS_CANINAS_REMITIDAS" localSheetId="13">Nov!#REF!</definedName>
    <definedName name="MUESTRAS_CANINAS_REMITIDAS" localSheetId="11">Oct!#REF!</definedName>
    <definedName name="MUESTRAS_CANINAS_REMITIDAS" localSheetId="19">[1]ACUMULADO!#REF!</definedName>
    <definedName name="MUESTRAS_CANINAS_REMITIDAS" localSheetId="22">[1]ACUMULADO!#REF!</definedName>
    <definedName name="MUESTRAS_CANINAS_REMITIDAS" localSheetId="21">[1]ACUMULADO!#REF!</definedName>
    <definedName name="MUESTRAS_CANINAS_REMITIDAS" localSheetId="10">Set!#REF!</definedName>
    <definedName name="MUESTRAS_CANINAS_REMITIDAS">ACUMULADO!#REF!</definedName>
    <definedName name="NEUMO_60MAS" localSheetId="5">Abr!#REF!</definedName>
    <definedName name="NEUMO_60MAS" localSheetId="20">[1]ACUMULADO!#REF!</definedName>
    <definedName name="NEUMO_60MAS" localSheetId="9">Ago!#REF!</definedName>
    <definedName name="NEUMO_60MAS" localSheetId="18">[1]ACUMULADO!#REF!</definedName>
    <definedName name="NEUMO_60MAS" localSheetId="14">Dic!#REF!</definedName>
    <definedName name="NEUMO_60MAS" localSheetId="23">[1]ACUMULADO!#REF!</definedName>
    <definedName name="NEUMO_60MAS" localSheetId="2">Ene!#REF!</definedName>
    <definedName name="NEUMO_60MAS" localSheetId="24">[1]ACUMULADO!#REF!</definedName>
    <definedName name="NEUMO_60MAS" localSheetId="3">Feb!#REF!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17">[2]ACUMULADO!#REF!</definedName>
    <definedName name="NEUMO_60MAS" localSheetId="6">May!#REF!</definedName>
    <definedName name="NEUMO_60MAS" localSheetId="13">Nov!#REF!</definedName>
    <definedName name="NEUMO_60MAS" localSheetId="11">Oct!#REF!</definedName>
    <definedName name="NEUMO_60MAS" localSheetId="19">[1]ACUMULADO!#REF!</definedName>
    <definedName name="NEUMO_60MAS" localSheetId="22">[1]ACUMULADO!#REF!</definedName>
    <definedName name="NEUMO_60MAS" localSheetId="21">[1]ACUMULADO!#REF!</definedName>
    <definedName name="NEUMO_60MAS" localSheetId="10">Set!#REF!</definedName>
    <definedName name="NEUMO_60MAS">ACUMULADO!#REF!</definedName>
    <definedName name="PAP" localSheetId="5">Abr!#REF!</definedName>
    <definedName name="PAP" localSheetId="20">[1]ACUMULADO!#REF!</definedName>
    <definedName name="PAP" localSheetId="9">Ago!#REF!</definedName>
    <definedName name="PAP" localSheetId="18">[1]ACUMULADO!#REF!</definedName>
    <definedName name="PAP" localSheetId="14">Dic!#REF!</definedName>
    <definedName name="PAP" localSheetId="23">[1]ACUMULADO!#REF!</definedName>
    <definedName name="PAP" localSheetId="2">Ene!#REF!</definedName>
    <definedName name="PAP" localSheetId="24">[1]ACUMULADO!#REF!</definedName>
    <definedName name="PAP" localSheetId="3">Feb!#REF!</definedName>
    <definedName name="PAP" localSheetId="8">Jul!#REF!</definedName>
    <definedName name="PAP" localSheetId="7">Jun!#REF!</definedName>
    <definedName name="PAP" localSheetId="4">Mar!#REF!</definedName>
    <definedName name="PAP" localSheetId="17">[2]ACUMULADO!#REF!</definedName>
    <definedName name="PAP" localSheetId="6">May!#REF!</definedName>
    <definedName name="PAP" localSheetId="13">Nov!#REF!</definedName>
    <definedName name="PAP" localSheetId="11">Oct!#REF!</definedName>
    <definedName name="PAP" localSheetId="19">[1]ACUMULADO!#REF!</definedName>
    <definedName name="PAP" localSheetId="22">[1]ACUMULADO!#REF!</definedName>
    <definedName name="PAP" localSheetId="21">[1]ACUMULADO!#REF!</definedName>
    <definedName name="PAP" localSheetId="10">Set!#REF!</definedName>
    <definedName name="PAP">ACUMULADO!#REF!</definedName>
    <definedName name="PAREJAS_PROTEGIDAS" localSheetId="5">Abr!#REF!</definedName>
    <definedName name="PAREJAS_PROTEGIDAS" localSheetId="20">[1]ACUMULADO!#REF!</definedName>
    <definedName name="PAREJAS_PROTEGIDAS" localSheetId="9">Ago!#REF!</definedName>
    <definedName name="PAREJAS_PROTEGIDAS" localSheetId="18">[1]ACUMULADO!#REF!</definedName>
    <definedName name="PAREJAS_PROTEGIDAS" localSheetId="14">Dic!#REF!</definedName>
    <definedName name="PAREJAS_PROTEGIDAS" localSheetId="23">[1]ACUMULADO!#REF!</definedName>
    <definedName name="PAREJAS_PROTEGIDAS" localSheetId="2">Ene!#REF!</definedName>
    <definedName name="PAREJAS_PROTEGIDAS" localSheetId="24">[1]ACUMULADO!#REF!</definedName>
    <definedName name="PAREJAS_PROTEGIDAS" localSheetId="3">Feb!#REF!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17">[2]ACUMULADO!#REF!</definedName>
    <definedName name="PAREJAS_PROTEGIDAS" localSheetId="6">May!#REF!</definedName>
    <definedName name="PAREJAS_PROTEGIDAS" localSheetId="13">Nov!#REF!</definedName>
    <definedName name="PAREJAS_PROTEGIDAS" localSheetId="11">Oct!#REF!</definedName>
    <definedName name="PAREJAS_PROTEGIDAS" localSheetId="19">[1]ACUMULADO!#REF!</definedName>
    <definedName name="PAREJAS_PROTEGIDAS" localSheetId="22">[1]ACUMULADO!#REF!</definedName>
    <definedName name="PAREJAS_PROTEGIDAS" localSheetId="21">[1]ACUMULADO!#REF!</definedName>
    <definedName name="PAREJAS_PROTEGIDAS" localSheetId="10">Set!#REF!</definedName>
    <definedName name="PAREJAS_PROTEGIDAS">ACUMULADO!#REF!</definedName>
    <definedName name="PERSONAS_MORDIDAS" localSheetId="5">Abr!#REF!</definedName>
    <definedName name="PERSONAS_MORDIDAS" localSheetId="20">[1]ACUMULADO!#REF!</definedName>
    <definedName name="PERSONAS_MORDIDAS" localSheetId="9">Ago!#REF!</definedName>
    <definedName name="PERSONAS_MORDIDAS" localSheetId="18">[1]ACUMULADO!#REF!</definedName>
    <definedName name="PERSONAS_MORDIDAS" localSheetId="14">Dic!#REF!</definedName>
    <definedName name="PERSONAS_MORDIDAS" localSheetId="23">[1]ACUMULADO!#REF!</definedName>
    <definedName name="PERSONAS_MORDIDAS" localSheetId="2">Ene!#REF!</definedName>
    <definedName name="PERSONAS_MORDIDAS" localSheetId="24">[1]ACUMULADO!#REF!</definedName>
    <definedName name="PERSONAS_MORDIDAS" localSheetId="3">Feb!#REF!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17">[2]ACUMULADO!#REF!</definedName>
    <definedName name="PERSONAS_MORDIDAS" localSheetId="6">May!#REF!</definedName>
    <definedName name="PERSONAS_MORDIDAS" localSheetId="13">Nov!#REF!</definedName>
    <definedName name="PERSONAS_MORDIDAS" localSheetId="11">Oct!#REF!</definedName>
    <definedName name="PERSONAS_MORDIDAS" localSheetId="19">[1]ACUMULADO!#REF!</definedName>
    <definedName name="PERSONAS_MORDIDAS" localSheetId="22">[1]ACUMULADO!#REF!</definedName>
    <definedName name="PERSONAS_MORDIDAS" localSheetId="21">[1]ACUMULADO!#REF!</definedName>
    <definedName name="PERSONAS_MORDIDAS" localSheetId="10">Set!#REF!</definedName>
    <definedName name="PERSONAS_MORDIDAS">ACUMULADO!#REF!</definedName>
    <definedName name="PERSONAS_MORDIDAS_CONTROLADAS" localSheetId="5">Abr!#REF!</definedName>
    <definedName name="PERSONAS_MORDIDAS_CONTROLADAS" localSheetId="20">[1]ACUMULADO!#REF!</definedName>
    <definedName name="PERSONAS_MORDIDAS_CONTROLADAS" localSheetId="9">Ago!#REF!</definedName>
    <definedName name="PERSONAS_MORDIDAS_CONTROLADAS" localSheetId="18">[1]ACUMULADO!#REF!</definedName>
    <definedName name="PERSONAS_MORDIDAS_CONTROLADAS" localSheetId="14">Dic!#REF!</definedName>
    <definedName name="PERSONAS_MORDIDAS_CONTROLADAS" localSheetId="23">[1]ACUMULADO!#REF!</definedName>
    <definedName name="PERSONAS_MORDIDAS_CONTROLADAS" localSheetId="2">Ene!#REF!</definedName>
    <definedName name="PERSONAS_MORDIDAS_CONTROLADAS" localSheetId="24">[1]ACUMULADO!#REF!</definedName>
    <definedName name="PERSONAS_MORDIDAS_CONTROLADAS" localSheetId="3">Feb!#REF!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17">[2]ACUMULADO!#REF!</definedName>
    <definedName name="PERSONAS_MORDIDAS_CONTROLADAS" localSheetId="6">May!#REF!</definedName>
    <definedName name="PERSONAS_MORDIDAS_CONTROLADAS" localSheetId="13">Nov!#REF!</definedName>
    <definedName name="PERSONAS_MORDIDAS_CONTROLADAS" localSheetId="11">Oct!#REF!</definedName>
    <definedName name="PERSONAS_MORDIDAS_CONTROLADAS" localSheetId="19">[1]ACUMULADO!#REF!</definedName>
    <definedName name="PERSONAS_MORDIDAS_CONTROLADAS" localSheetId="22">[1]ACUMULADO!#REF!</definedName>
    <definedName name="PERSONAS_MORDIDAS_CONTROLADAS" localSheetId="21">[1]ACUMULADO!#REF!</definedName>
    <definedName name="PERSONAS_MORDIDAS_CONTROLADAS" localSheetId="10">Set!#REF!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20">[1]ACUMULADO!#REF!</definedName>
    <definedName name="PERSONAS_MORDIDAS_INICIAN_TRATAMIENTO" localSheetId="9">Ago!#REF!</definedName>
    <definedName name="PERSONAS_MORDIDAS_INICIAN_TRATAMIENTO" localSheetId="18">[1]ACUMULADO!#REF!</definedName>
    <definedName name="PERSONAS_MORDIDAS_INICIAN_TRATAMIENTO" localSheetId="14">Dic!#REF!</definedName>
    <definedName name="PERSONAS_MORDIDAS_INICIAN_TRATAMIENTO" localSheetId="23">[1]ACUMULADO!#REF!</definedName>
    <definedName name="PERSONAS_MORDIDAS_INICIAN_TRATAMIENTO" localSheetId="2">Ene!#REF!</definedName>
    <definedName name="PERSONAS_MORDIDAS_INICIAN_TRATAMIENTO" localSheetId="24">[1]ACUMULADO!#REF!</definedName>
    <definedName name="PERSONAS_MORDIDAS_INICIAN_TRATAMIENTO" localSheetId="3">Feb!#REF!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17">[2]ACUMULADO!#REF!</definedName>
    <definedName name="PERSONAS_MORDIDAS_INICIAN_TRATAMIENTO" localSheetId="6">May!#REF!</definedName>
    <definedName name="PERSONAS_MORDIDAS_INICIAN_TRATAMIENTO" localSheetId="13">Nov!#REF!</definedName>
    <definedName name="PERSONAS_MORDIDAS_INICIAN_TRATAMIENTO" localSheetId="11">Oct!#REF!</definedName>
    <definedName name="PERSONAS_MORDIDAS_INICIAN_TRATAMIENTO" localSheetId="19">[1]ACUMULADO!#REF!</definedName>
    <definedName name="PERSONAS_MORDIDAS_INICIAN_TRATAMIENTO" localSheetId="22">[1]ACUMULADO!#REF!</definedName>
    <definedName name="PERSONAS_MORDIDAS_INICIAN_TRATAMIENTO" localSheetId="21">[1]ACUMULADO!#REF!</definedName>
    <definedName name="PERSONAS_MORDIDAS_INICIAN_TRATAMIENTO" localSheetId="10">Set!#REF!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UERPERAS_CONTROLADAS" localSheetId="5">Abr!#REF!</definedName>
    <definedName name="PUERPERAS_CONTROLADAS" localSheetId="20">[1]ACUMULADO!#REF!</definedName>
    <definedName name="PUERPERAS_CONTROLADAS" localSheetId="9">Ago!#REF!</definedName>
    <definedName name="PUERPERAS_CONTROLADAS" localSheetId="18">[1]ACUMULADO!#REF!</definedName>
    <definedName name="PUERPERAS_CONTROLADAS" localSheetId="14">Dic!#REF!</definedName>
    <definedName name="PUERPERAS_CONTROLADAS" localSheetId="23">[1]ACUMULADO!#REF!</definedName>
    <definedName name="PUERPERAS_CONTROLADAS" localSheetId="2">Ene!#REF!</definedName>
    <definedName name="PUERPERAS_CONTROLADAS" localSheetId="24">[1]ACUMULADO!#REF!</definedName>
    <definedName name="PUERPERAS_CONTROLADAS" localSheetId="3">Feb!#REF!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17">[2]ACUMULADO!#REF!</definedName>
    <definedName name="PUERPERAS_CONTROLADAS" localSheetId="6">May!#REF!</definedName>
    <definedName name="PUERPERAS_CONTROLADAS" localSheetId="13">Nov!#REF!</definedName>
    <definedName name="PUERPERAS_CONTROLADAS" localSheetId="11">Oct!#REF!</definedName>
    <definedName name="PUERPERAS_CONTROLADAS" localSheetId="19">[1]ACUMULADO!#REF!</definedName>
    <definedName name="PUERPERAS_CONTROLADAS" localSheetId="22">[1]ACUMULADO!#REF!</definedName>
    <definedName name="PUERPERAS_CONTROLADAS" localSheetId="21">[1]ACUMULADO!#REF!</definedName>
    <definedName name="PUERPERAS_CONTROLADAS" localSheetId="10">Set!#REF!</definedName>
    <definedName name="PUERPERAS_CONTROLADAS">ACUMULADO!#REF!</definedName>
    <definedName name="RABIA_CANINA" localSheetId="5">Abr!#REF!</definedName>
    <definedName name="RABIA_CANINA" localSheetId="20">[1]ACUMULADO!#REF!</definedName>
    <definedName name="RABIA_CANINA" localSheetId="9">Ago!#REF!</definedName>
    <definedName name="RABIA_CANINA" localSheetId="18">[1]ACUMULADO!#REF!</definedName>
    <definedName name="RABIA_CANINA" localSheetId="14">Dic!#REF!</definedName>
    <definedName name="RABIA_CANINA" localSheetId="23">[1]ACUMULADO!#REF!</definedName>
    <definedName name="RABIA_CANINA" localSheetId="2">Ene!#REF!</definedName>
    <definedName name="RABIA_CANINA" localSheetId="24">[1]ACUMULADO!#REF!</definedName>
    <definedName name="RABIA_CANINA" localSheetId="3">Feb!#REF!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17">[2]ACUMULADO!#REF!</definedName>
    <definedName name="RABIA_CANINA" localSheetId="6">May!#REF!</definedName>
    <definedName name="RABIA_CANINA" localSheetId="13">Nov!#REF!</definedName>
    <definedName name="RABIA_CANINA" localSheetId="11">Oct!#REF!</definedName>
    <definedName name="RABIA_CANINA" localSheetId="19">[1]ACUMULADO!#REF!</definedName>
    <definedName name="RABIA_CANINA" localSheetId="22">[1]ACUMULADO!#REF!</definedName>
    <definedName name="RABIA_CANINA" localSheetId="21">[1]ACUMULADO!#REF!</definedName>
    <definedName name="RABIA_CANINA" localSheetId="10">Set!#REF!</definedName>
    <definedName name="RABIA_CANINA">ACUMULADO!#REF!</definedName>
    <definedName name="SEGUNDA_ATEN_DONT" localSheetId="5">Abr!#REF!</definedName>
    <definedName name="SEGUNDA_ATEN_DONT" localSheetId="20">[1]ACUMULADO!#REF!</definedName>
    <definedName name="SEGUNDA_ATEN_DONT" localSheetId="9">Ago!#REF!</definedName>
    <definedName name="SEGUNDA_ATEN_DONT" localSheetId="18">[1]ACUMULADO!#REF!</definedName>
    <definedName name="SEGUNDA_ATEN_DONT" localSheetId="14">Dic!#REF!</definedName>
    <definedName name="SEGUNDA_ATEN_DONT" localSheetId="23">[1]ACUMULADO!#REF!</definedName>
    <definedName name="SEGUNDA_ATEN_DONT" localSheetId="2">Ene!#REF!</definedName>
    <definedName name="SEGUNDA_ATEN_DONT" localSheetId="24">[1]ACUMULADO!#REF!</definedName>
    <definedName name="SEGUNDA_ATEN_DONT" localSheetId="3">Feb!#REF!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17">[2]ACUMULADO!#REF!</definedName>
    <definedName name="SEGUNDA_ATEN_DONT" localSheetId="6">May!#REF!</definedName>
    <definedName name="SEGUNDA_ATEN_DONT" localSheetId="13">Nov!#REF!</definedName>
    <definedName name="SEGUNDA_ATEN_DONT" localSheetId="11">Oct!#REF!</definedName>
    <definedName name="SEGUNDA_ATEN_DONT" localSheetId="19">[1]ACUMULADO!#REF!</definedName>
    <definedName name="SEGUNDA_ATEN_DONT" localSheetId="22">[1]ACUMULADO!#REF!</definedName>
    <definedName name="SEGUNDA_ATEN_DONT" localSheetId="21">[1]ACUMULADO!#REF!</definedName>
    <definedName name="SEGUNDA_ATEN_DONT" localSheetId="10">Set!#REF!</definedName>
    <definedName name="SEGUNDA_ATEN_DONT">ACUMULADO!#REF!</definedName>
    <definedName name="SESION_ENTRENAMIENTO_ADOLESCENTES" localSheetId="5">Abr!#REF!</definedName>
    <definedName name="SESION_ENTRENAMIENTO_ADOLESCENTES" localSheetId="20">[3]ACUMULADO!$AT$65:$BC$65</definedName>
    <definedName name="SESION_ENTRENAMIENTO_ADOLESCENTES" localSheetId="9">Ago!#REF!</definedName>
    <definedName name="SESION_ENTRENAMIENTO_ADOLESCENTES" localSheetId="18">[3]ACUMULADO!$AT$65:$BC$65</definedName>
    <definedName name="SESION_ENTRENAMIENTO_ADOLESCENTES" localSheetId="14">Dic!#REF!</definedName>
    <definedName name="SESION_ENTRENAMIENTO_ADOLESCENTES" localSheetId="23">[3]ACUMULADO!$AT$65:$BC$65</definedName>
    <definedName name="SESION_ENTRENAMIENTO_ADOLESCENTES" localSheetId="2">Ene!#REF!</definedName>
    <definedName name="SESION_ENTRENAMIENTO_ADOLESCENTES" localSheetId="24">[3]ACUMULADO!$AT$65:$BC$65</definedName>
    <definedName name="SESION_ENTRENAMIENTO_ADOLESCENTES" localSheetId="3">Feb!#REF!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17">#REF!</definedName>
    <definedName name="SESION_ENTRENAMIENTO_ADOLESCENTES" localSheetId="6">May!#REF!</definedName>
    <definedName name="SESION_ENTRENAMIENTO_ADOLESCENTES" localSheetId="13">Nov!#REF!</definedName>
    <definedName name="SESION_ENTRENAMIENTO_ADOLESCENTES" localSheetId="11">Oct!#REF!</definedName>
    <definedName name="SESION_ENTRENAMIENTO_ADOLESCENTES" localSheetId="19">[3]ACUMULADO!$AT$65:$BC$65</definedName>
    <definedName name="SESION_ENTRENAMIENTO_ADOLESCENTES" localSheetId="22">[3]ACUMULADO!$AT$65:$BC$65</definedName>
    <definedName name="SESION_ENTRENAMIENTO_ADOLESCENTES" localSheetId="21">[3]ACUMULADO!$AT$65:$BC$65</definedName>
    <definedName name="SESION_ENTRENAMIENTO_ADOLESCENTES" localSheetId="10">Set!#REF!</definedName>
    <definedName name="SESION_ENTRENAMIENTO_ADOLESCENTES">ACUMULADO!#REF!</definedName>
    <definedName name="SESION_ENTRENAMIENTO_NIÑOS" localSheetId="5">Abr!#REF!</definedName>
    <definedName name="SESION_ENTRENAMIENTO_NIÑOS" localSheetId="20">[3]ACUMULADO!$AT$66:$BC$66</definedName>
    <definedName name="SESION_ENTRENAMIENTO_NIÑOS" localSheetId="9">Ago!#REF!</definedName>
    <definedName name="SESION_ENTRENAMIENTO_NIÑOS" localSheetId="18">[3]ACUMULADO!$AT$66:$BC$66</definedName>
    <definedName name="SESION_ENTRENAMIENTO_NIÑOS" localSheetId="14">Dic!#REF!</definedName>
    <definedName name="SESION_ENTRENAMIENTO_NIÑOS" localSheetId="23">[3]ACUMULADO!$AT$66:$BC$66</definedName>
    <definedName name="SESION_ENTRENAMIENTO_NIÑOS" localSheetId="2">Ene!#REF!</definedName>
    <definedName name="SESION_ENTRENAMIENTO_NIÑOS" localSheetId="24">[3]ACUMULADO!$AT$66:$BC$66</definedName>
    <definedName name="SESION_ENTRENAMIENTO_NIÑOS" localSheetId="3">Feb!#REF!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17">#REF!</definedName>
    <definedName name="SESION_ENTRENAMIENTO_NIÑOS" localSheetId="6">May!#REF!</definedName>
    <definedName name="SESION_ENTRENAMIENTO_NIÑOS" localSheetId="13">Nov!#REF!</definedName>
    <definedName name="SESION_ENTRENAMIENTO_NIÑOS" localSheetId="11">Oct!#REF!</definedName>
    <definedName name="SESION_ENTRENAMIENTO_NIÑOS" localSheetId="19">[3]ACUMULADO!$AT$66:$BC$66</definedName>
    <definedName name="SESION_ENTRENAMIENTO_NIÑOS" localSheetId="22">[3]ACUMULADO!$AT$66:$BC$66</definedName>
    <definedName name="SESION_ENTRENAMIENTO_NIÑOS" localSheetId="21">[3]ACUMULADO!$AT$66:$BC$66</definedName>
    <definedName name="SESION_ENTRENAMIENTO_NIÑOS" localSheetId="10">Set!#REF!</definedName>
    <definedName name="SESION_ENTRENAMIENTO_NIÑOS">ACUMULADO!#REF!</definedName>
    <definedName name="SIFILIS_REACTIVO_GESTANTE" localSheetId="5">Abr!#REF!</definedName>
    <definedName name="SIFILIS_REACTIVO_GESTANTE" localSheetId="20">[1]ACUMULADO!#REF!</definedName>
    <definedName name="SIFILIS_REACTIVO_GESTANTE" localSheetId="9">Ago!#REF!</definedName>
    <definedName name="SIFILIS_REACTIVO_GESTANTE" localSheetId="18">[1]ACUMULADO!#REF!</definedName>
    <definedName name="SIFILIS_REACTIVO_GESTANTE" localSheetId="14">Dic!#REF!</definedName>
    <definedName name="SIFILIS_REACTIVO_GESTANTE" localSheetId="23">[1]ACUMULADO!#REF!</definedName>
    <definedName name="SIFILIS_REACTIVO_GESTANTE" localSheetId="2">Ene!#REF!</definedName>
    <definedName name="SIFILIS_REACTIVO_GESTANTE" localSheetId="24">[1]ACUMULADO!#REF!</definedName>
    <definedName name="SIFILIS_REACTIVO_GESTANTE" localSheetId="3">Feb!#REF!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17">[2]ACUMULADO!#REF!</definedName>
    <definedName name="SIFILIS_REACTIVO_GESTANTE" localSheetId="6">May!#REF!</definedName>
    <definedName name="SIFILIS_REACTIVO_GESTANTE" localSheetId="13">Nov!#REF!</definedName>
    <definedName name="SIFILIS_REACTIVO_GESTANTE" localSheetId="11">Oct!#REF!</definedName>
    <definedName name="SIFILIS_REACTIVO_GESTANTE" localSheetId="19">[1]ACUMULADO!#REF!</definedName>
    <definedName name="SIFILIS_REACTIVO_GESTANTE" localSheetId="22">[1]ACUMULADO!#REF!</definedName>
    <definedName name="SIFILIS_REACTIVO_GESTANTE" localSheetId="21">[1]ACUMULADO!#REF!</definedName>
    <definedName name="SIFILIS_REACTIVO_GESTANTE" localSheetId="10">Set!#REF!</definedName>
    <definedName name="SIFILIS_REACTIVO_GESTANTE">ACUMULADO!#REF!</definedName>
    <definedName name="SRI" localSheetId="5">Abr!#REF!</definedName>
    <definedName name="SRI" localSheetId="20">[1]ACUMULADO!#REF!</definedName>
    <definedName name="SRI" localSheetId="9">Ago!#REF!</definedName>
    <definedName name="SRI" localSheetId="18">[1]ACUMULADO!#REF!</definedName>
    <definedName name="SRI" localSheetId="14">Dic!#REF!</definedName>
    <definedName name="SRI" localSheetId="23">[1]ACUMULADO!#REF!</definedName>
    <definedName name="SRI" localSheetId="2">Ene!#REF!</definedName>
    <definedName name="SRI" localSheetId="24">[1]ACUMULADO!#REF!</definedName>
    <definedName name="SRI" localSheetId="3">Feb!#REF!</definedName>
    <definedName name="SRI" localSheetId="8">Jul!#REF!</definedName>
    <definedName name="SRI" localSheetId="7">Jun!#REF!</definedName>
    <definedName name="SRI" localSheetId="4">Mar!#REF!</definedName>
    <definedName name="SRI" localSheetId="17">[2]ACUMULADO!#REF!</definedName>
    <definedName name="SRI" localSheetId="6">May!#REF!</definedName>
    <definedName name="SRI" localSheetId="13">Nov!#REF!</definedName>
    <definedName name="SRI" localSheetId="11">Oct!#REF!</definedName>
    <definedName name="SRI" localSheetId="19">[1]ACUMULADO!#REF!</definedName>
    <definedName name="SRI" localSheetId="22">[1]ACUMULADO!#REF!</definedName>
    <definedName name="SRI" localSheetId="21">[1]ACUMULADO!#REF!</definedName>
    <definedName name="SRI" localSheetId="10">Set!#REF!</definedName>
    <definedName name="SRI">ACUMULADO!#REF!</definedName>
    <definedName name="SUPLEMENTADA_HIERRO" localSheetId="5">Abr!#REF!</definedName>
    <definedName name="SUPLEMENTADA_HIERRO" localSheetId="20">[1]ACUMULADO!#REF!</definedName>
    <definedName name="SUPLEMENTADA_HIERRO" localSheetId="9">Ago!#REF!</definedName>
    <definedName name="SUPLEMENTADA_HIERRO" localSheetId="18">[1]ACUMULADO!#REF!</definedName>
    <definedName name="SUPLEMENTADA_HIERRO" localSheetId="14">Dic!#REF!</definedName>
    <definedName name="SUPLEMENTADA_HIERRO" localSheetId="23">[1]ACUMULADO!#REF!</definedName>
    <definedName name="SUPLEMENTADA_HIERRO" localSheetId="2">Ene!#REF!</definedName>
    <definedName name="SUPLEMENTADA_HIERRO" localSheetId="24">[1]ACUMULADO!#REF!</definedName>
    <definedName name="SUPLEMENTADA_HIERRO" localSheetId="3">Feb!#REF!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17">[2]ACUMULADO!#REF!</definedName>
    <definedName name="SUPLEMENTADA_HIERRO" localSheetId="6">May!#REF!</definedName>
    <definedName name="SUPLEMENTADA_HIERRO" localSheetId="13">Nov!#REF!</definedName>
    <definedName name="SUPLEMENTADA_HIERRO" localSheetId="11">Oct!#REF!</definedName>
    <definedName name="SUPLEMENTADA_HIERRO" localSheetId="19">[1]ACUMULADO!#REF!</definedName>
    <definedName name="SUPLEMENTADA_HIERRO" localSheetId="22">[1]ACUMULADO!#REF!</definedName>
    <definedName name="SUPLEMENTADA_HIERRO" localSheetId="21">[1]ACUMULADO!#REF!</definedName>
    <definedName name="SUPLEMENTADA_HIERRO" localSheetId="10">Set!#REF!</definedName>
    <definedName name="SUPLEMENTADA_HIERRO">ACUMULADO!#REF!</definedName>
    <definedName name="TAMIZAJE_CATARATA" localSheetId="5">Abr!#REF!</definedName>
    <definedName name="TAMIZAJE_CATARATA" localSheetId="20">[1]ACUMULADO!#REF!</definedName>
    <definedName name="TAMIZAJE_CATARATA" localSheetId="9">Ago!#REF!</definedName>
    <definedName name="TAMIZAJE_CATARATA" localSheetId="18">[1]ACUMULADO!#REF!</definedName>
    <definedName name="TAMIZAJE_CATARATA" localSheetId="14">Dic!#REF!</definedName>
    <definedName name="TAMIZAJE_CATARATA" localSheetId="23">[1]ACUMULADO!#REF!</definedName>
    <definedName name="TAMIZAJE_CATARATA" localSheetId="2">Ene!#REF!</definedName>
    <definedName name="TAMIZAJE_CATARATA" localSheetId="24">[1]ACUMULADO!#REF!</definedName>
    <definedName name="TAMIZAJE_CATARATA" localSheetId="3">Feb!#REF!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17">[2]ACUMULADO!#REF!</definedName>
    <definedName name="TAMIZAJE_CATARATA" localSheetId="6">May!#REF!</definedName>
    <definedName name="TAMIZAJE_CATARATA" localSheetId="13">Nov!#REF!</definedName>
    <definedName name="TAMIZAJE_CATARATA" localSheetId="11">Oct!#REF!</definedName>
    <definedName name="TAMIZAJE_CATARATA" localSheetId="19">[1]ACUMULADO!#REF!</definedName>
    <definedName name="TAMIZAJE_CATARATA" localSheetId="22">[1]ACUMULADO!#REF!</definedName>
    <definedName name="TAMIZAJE_CATARATA" localSheetId="21">[1]ACUMULADO!#REF!</definedName>
    <definedName name="TAMIZAJE_CATARATA" localSheetId="10">Set!#REF!</definedName>
    <definedName name="TAMIZAJE_CATARATA">ACUMULADO!#REF!</definedName>
    <definedName name="TAMIZAJE_DEPRE_ALVOHOL_CONDUCTA_SUICIDA" localSheetId="5">Abr!#REF!</definedName>
    <definedName name="TAMIZAJE_DEPRE_ALVOHOL_CONDUCTA_SUICIDA" localSheetId="20">[3]ACUMULADO!$AT$55:$BC$55</definedName>
    <definedName name="TAMIZAJE_DEPRE_ALVOHOL_CONDUCTA_SUICIDA" localSheetId="9">Ago!#REF!</definedName>
    <definedName name="TAMIZAJE_DEPRE_ALVOHOL_CONDUCTA_SUICIDA" localSheetId="18">[3]ACUMULADO!$AT$55:$BC$55</definedName>
    <definedName name="TAMIZAJE_DEPRE_ALVOHOL_CONDUCTA_SUICIDA" localSheetId="14">Dic!#REF!</definedName>
    <definedName name="TAMIZAJE_DEPRE_ALVOHOL_CONDUCTA_SUICIDA" localSheetId="23">[3]ACUMULADO!$AT$55:$BC$55</definedName>
    <definedName name="TAMIZAJE_DEPRE_ALVOHOL_CONDUCTA_SUICIDA" localSheetId="2">Ene!#REF!</definedName>
    <definedName name="TAMIZAJE_DEPRE_ALVOHOL_CONDUCTA_SUICIDA" localSheetId="24">[3]ACUMULADO!$AT$55:$BC$55</definedName>
    <definedName name="TAMIZAJE_DEPRE_ALVOHOL_CONDUCTA_SUICIDA" localSheetId="3">Feb!#REF!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17">#REF!</definedName>
    <definedName name="TAMIZAJE_DEPRE_ALVOHOL_CONDUCTA_SUICIDA" localSheetId="6">May!#REF!</definedName>
    <definedName name="TAMIZAJE_DEPRE_ALVOHOL_CONDUCTA_SUICIDA" localSheetId="13">Nov!#REF!</definedName>
    <definedName name="TAMIZAJE_DEPRE_ALVOHOL_CONDUCTA_SUICIDA" localSheetId="11">Oct!#REF!</definedName>
    <definedName name="TAMIZAJE_DEPRE_ALVOHOL_CONDUCTA_SUICIDA" localSheetId="19">[3]ACUMULADO!$AT$55:$BC$55</definedName>
    <definedName name="TAMIZAJE_DEPRE_ALVOHOL_CONDUCTA_SUICIDA" localSheetId="22">[3]ACUMULADO!$AT$55:$BC$55</definedName>
    <definedName name="TAMIZAJE_DEPRE_ALVOHOL_CONDUCTA_SUICIDA" localSheetId="21">[3]ACUMULADO!$AT$55:$BC$55</definedName>
    <definedName name="TAMIZAJE_DEPRE_ALVOHOL_CONDUCTA_SUICIDA" localSheetId="10">Set!#REF!</definedName>
    <definedName name="TAMIZAJE_DEPRE_ALVOHOL_CONDUCTA_SUICIDA">ACUMULADO!#REF!</definedName>
    <definedName name="TAMIZAJE_GLAUCOMA" localSheetId="5">Abr!#REF!</definedName>
    <definedName name="TAMIZAJE_GLAUCOMA" localSheetId="20">[1]ACUMULADO!#REF!</definedName>
    <definedName name="TAMIZAJE_GLAUCOMA" localSheetId="9">Ago!#REF!</definedName>
    <definedName name="TAMIZAJE_GLAUCOMA" localSheetId="18">[1]ACUMULADO!#REF!</definedName>
    <definedName name="TAMIZAJE_GLAUCOMA" localSheetId="14">Dic!#REF!</definedName>
    <definedName name="TAMIZAJE_GLAUCOMA" localSheetId="23">[1]ACUMULADO!#REF!</definedName>
    <definedName name="TAMIZAJE_GLAUCOMA" localSheetId="2">Ene!#REF!</definedName>
    <definedName name="TAMIZAJE_GLAUCOMA" localSheetId="24">[1]ACUMULADO!#REF!</definedName>
    <definedName name="TAMIZAJE_GLAUCOMA" localSheetId="3">Feb!#REF!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17">[2]ACUMULADO!#REF!</definedName>
    <definedName name="TAMIZAJE_GLAUCOMA" localSheetId="6">May!#REF!</definedName>
    <definedName name="TAMIZAJE_GLAUCOMA" localSheetId="13">Nov!#REF!</definedName>
    <definedName name="TAMIZAJE_GLAUCOMA" localSheetId="11">Oct!#REF!</definedName>
    <definedName name="TAMIZAJE_GLAUCOMA" localSheetId="19">[1]ACUMULADO!#REF!</definedName>
    <definedName name="TAMIZAJE_GLAUCOMA" localSheetId="22">[1]ACUMULADO!#REF!</definedName>
    <definedName name="TAMIZAJE_GLAUCOMA" localSheetId="21">[1]ACUMULADO!#REF!</definedName>
    <definedName name="TAMIZAJE_GLAUCOMA" localSheetId="10">Set!#REF!</definedName>
    <definedName name="TAMIZAJE_GLAUCOMA">ACUMULADO!#REF!</definedName>
    <definedName name="TAMIZAJE_VIF" localSheetId="5">Abr!#REF!</definedName>
    <definedName name="TAMIZAJE_VIF" localSheetId="20">[3]ACUMULADO!$AT$56:$BC$56</definedName>
    <definedName name="TAMIZAJE_VIF" localSheetId="9">Ago!#REF!</definedName>
    <definedName name="TAMIZAJE_VIF" localSheetId="18">[3]ACUMULADO!$AT$56:$BC$56</definedName>
    <definedName name="TAMIZAJE_VIF" localSheetId="14">Dic!#REF!</definedName>
    <definedName name="TAMIZAJE_VIF" localSheetId="23">[3]ACUMULADO!$AT$56:$BC$56</definedName>
    <definedName name="TAMIZAJE_VIF" localSheetId="2">Ene!#REF!</definedName>
    <definedName name="TAMIZAJE_VIF" localSheetId="24">[3]ACUMULADO!$AT$56:$BC$56</definedName>
    <definedName name="TAMIZAJE_VIF" localSheetId="3">Feb!#REF!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17">#REF!</definedName>
    <definedName name="TAMIZAJE_VIF" localSheetId="6">May!#REF!</definedName>
    <definedName name="TAMIZAJE_VIF" localSheetId="13">Nov!#REF!</definedName>
    <definedName name="TAMIZAJE_VIF" localSheetId="11">Oct!#REF!</definedName>
    <definedName name="TAMIZAJE_VIF" localSheetId="19">[3]ACUMULADO!$AT$56:$BC$56</definedName>
    <definedName name="TAMIZAJE_VIF" localSheetId="22">[3]ACUMULADO!$AT$56:$BC$56</definedName>
    <definedName name="TAMIZAJE_VIF" localSheetId="21">[3]ACUMULADO!$AT$56:$BC$56</definedName>
    <definedName name="TAMIZAJE_VIF" localSheetId="10">Set!#REF!</definedName>
    <definedName name="TAMIZAJE_VIF">ACUMULADO!#REF!</definedName>
    <definedName name="TAMIZAJE_VIF_0_17" localSheetId="5">Abr!#REF!</definedName>
    <definedName name="TAMIZAJE_VIF_0_17" localSheetId="20">[3]ACUMULADO!$AT$57:$BC$57</definedName>
    <definedName name="TAMIZAJE_VIF_0_17" localSheetId="9">Ago!#REF!</definedName>
    <definedName name="TAMIZAJE_VIF_0_17" localSheetId="18">[3]ACUMULADO!$AT$57:$BC$57</definedName>
    <definedName name="TAMIZAJE_VIF_0_17" localSheetId="14">Dic!#REF!</definedName>
    <definedName name="TAMIZAJE_VIF_0_17" localSheetId="23">[3]ACUMULADO!$AT$57:$BC$57</definedName>
    <definedName name="TAMIZAJE_VIF_0_17" localSheetId="2">Ene!#REF!</definedName>
    <definedName name="TAMIZAJE_VIF_0_17" localSheetId="24">[3]ACUMULADO!$AT$57:$BC$57</definedName>
    <definedName name="TAMIZAJE_VIF_0_17" localSheetId="3">Feb!#REF!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17">#REF!</definedName>
    <definedName name="TAMIZAJE_VIF_0_17" localSheetId="6">May!#REF!</definedName>
    <definedName name="TAMIZAJE_VIF_0_17" localSheetId="13">Nov!#REF!</definedName>
    <definedName name="TAMIZAJE_VIF_0_17" localSheetId="11">Oct!#REF!</definedName>
    <definedName name="TAMIZAJE_VIF_0_17" localSheetId="19">[3]ACUMULADO!$AT$57:$BC$57</definedName>
    <definedName name="TAMIZAJE_VIF_0_17" localSheetId="22">[3]ACUMULADO!$AT$57:$BC$57</definedName>
    <definedName name="TAMIZAJE_VIF_0_17" localSheetId="21">[3]ACUMULADO!$AT$57:$BC$57</definedName>
    <definedName name="TAMIZAJE_VIF_0_17" localSheetId="10">Set!#REF!</definedName>
    <definedName name="TAMIZAJE_VIF_0_17">ACUMULADO!#REF!</definedName>
    <definedName name="TAMIZAJE_VIH_ITS" localSheetId="5">Abr!#REF!</definedName>
    <definedName name="TAMIZAJE_VIH_ITS" localSheetId="20">[1]ACUMULADO!#REF!</definedName>
    <definedName name="TAMIZAJE_VIH_ITS" localSheetId="9">Ago!#REF!</definedName>
    <definedName name="TAMIZAJE_VIH_ITS" localSheetId="18">[1]ACUMULADO!#REF!</definedName>
    <definedName name="TAMIZAJE_VIH_ITS" localSheetId="14">Dic!#REF!</definedName>
    <definedName name="TAMIZAJE_VIH_ITS" localSheetId="23">[1]ACUMULADO!#REF!</definedName>
    <definedName name="TAMIZAJE_VIH_ITS" localSheetId="2">Ene!#REF!</definedName>
    <definedName name="TAMIZAJE_VIH_ITS" localSheetId="24">[1]ACUMULADO!#REF!</definedName>
    <definedName name="TAMIZAJE_VIH_ITS" localSheetId="3">Feb!#REF!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17">[2]ACUMULADO!#REF!</definedName>
    <definedName name="TAMIZAJE_VIH_ITS" localSheetId="6">May!#REF!</definedName>
    <definedName name="TAMIZAJE_VIH_ITS" localSheetId="13">Nov!#REF!</definedName>
    <definedName name="TAMIZAJE_VIH_ITS" localSheetId="11">Oct!#REF!</definedName>
    <definedName name="TAMIZAJE_VIH_ITS" localSheetId="19">[1]ACUMULADO!#REF!</definedName>
    <definedName name="TAMIZAJE_VIH_ITS" localSheetId="22">[1]ACUMULADO!#REF!</definedName>
    <definedName name="TAMIZAJE_VIH_ITS" localSheetId="21">[1]ACUMULADO!#REF!</definedName>
    <definedName name="TAMIZAJE_VIH_ITS" localSheetId="10">Set!#REF!</definedName>
    <definedName name="TAMIZAJE_VIH_ITS">ACUMULADO!#REF!</definedName>
    <definedName name="TITULO_GRAFICO" localSheetId="20">ADULTO_MAYOR!$A$5</definedName>
    <definedName name="TITULO_GRAFICO" localSheetId="18">CANCER!$A$5</definedName>
    <definedName name="TITULO_GRAFICO" localSheetId="23">DISCAPACIDAD!#REF!</definedName>
    <definedName name="TITULO_GRAFICO" localSheetId="24">EVAM_EDUC_SALUD!$A$5</definedName>
    <definedName name="TITULO_GRAFICO" localSheetId="17">'MATERNO-PLANIF-ADOLESC'!$A$5</definedName>
    <definedName name="TITULO_GRAFICO" localSheetId="19">'SALUD BUCAL'!$A$5</definedName>
    <definedName name="TITULO_GRAFICO" localSheetId="22">'SALUD COLECTIVA'!$A$5</definedName>
    <definedName name="TITULO_GRAFICO" localSheetId="21">SALUD_ESCOLAR!$A$5</definedName>
    <definedName name="TITULO_GRAFICO">#REF!</definedName>
    <definedName name="TTO_ANSIEDAD" localSheetId="5">Abr!#REF!</definedName>
    <definedName name="TTO_ANSIEDAD" localSheetId="20">[3]ACUMULADO!$AT$64:$BC$64</definedName>
    <definedName name="TTO_ANSIEDAD" localSheetId="9">Ago!#REF!</definedName>
    <definedName name="TTO_ANSIEDAD" localSheetId="18">[3]ACUMULADO!$AT$64:$BC$64</definedName>
    <definedName name="TTO_ANSIEDAD" localSheetId="14">Dic!#REF!</definedName>
    <definedName name="TTO_ANSIEDAD" localSheetId="23">[3]ACUMULADO!$AT$64:$BC$64</definedName>
    <definedName name="TTO_ANSIEDAD" localSheetId="2">Ene!#REF!</definedName>
    <definedName name="TTO_ANSIEDAD" localSheetId="24">[3]ACUMULADO!$AT$64:$BC$64</definedName>
    <definedName name="TTO_ANSIEDAD" localSheetId="3">Feb!#REF!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17">#REF!</definedName>
    <definedName name="TTO_ANSIEDAD" localSheetId="6">May!#REF!</definedName>
    <definedName name="TTO_ANSIEDAD" localSheetId="13">Nov!#REF!</definedName>
    <definedName name="TTO_ANSIEDAD" localSheetId="11">Oct!#REF!</definedName>
    <definedName name="TTO_ANSIEDAD" localSheetId="19">[3]ACUMULADO!$AT$64:$BC$64</definedName>
    <definedName name="TTO_ANSIEDAD" localSheetId="22">[3]ACUMULADO!$AT$64:$BC$64</definedName>
    <definedName name="TTO_ANSIEDAD" localSheetId="21">[3]ACUMULADO!$AT$64:$BC$64</definedName>
    <definedName name="TTO_ANSIEDAD" localSheetId="10">Set!#REF!</definedName>
    <definedName name="TTO_ANSIEDAD">ACUMULADO!#REF!</definedName>
    <definedName name="TTO_COMPLETO_LEIHS" localSheetId="5">Abr!#REF!</definedName>
    <definedName name="TTO_COMPLETO_LEIHS" localSheetId="20">[3]ACUMULADO!#REF!</definedName>
    <definedName name="TTO_COMPLETO_LEIHS" localSheetId="9">Ago!#REF!</definedName>
    <definedName name="TTO_COMPLETO_LEIHS" localSheetId="18">[3]ACUMULADO!#REF!</definedName>
    <definedName name="TTO_COMPLETO_LEIHS" localSheetId="14">Dic!#REF!</definedName>
    <definedName name="TTO_COMPLETO_LEIHS" localSheetId="23">[3]ACUMULADO!#REF!</definedName>
    <definedName name="TTO_COMPLETO_LEIHS" localSheetId="2">Ene!#REF!</definedName>
    <definedName name="TTO_COMPLETO_LEIHS" localSheetId="24">[3]ACUMULADO!#REF!</definedName>
    <definedName name="TTO_COMPLETO_LEIHS" localSheetId="3">Feb!#REF!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17">#REF!</definedName>
    <definedName name="TTO_COMPLETO_LEIHS" localSheetId="6">May!#REF!</definedName>
    <definedName name="TTO_COMPLETO_LEIHS" localSheetId="13">Nov!#REF!</definedName>
    <definedName name="TTO_COMPLETO_LEIHS" localSheetId="11">Oct!#REF!</definedName>
    <definedName name="TTO_COMPLETO_LEIHS" localSheetId="19">[3]ACUMULADO!#REF!</definedName>
    <definedName name="TTO_COMPLETO_LEIHS" localSheetId="22">[3]ACUMULADO!#REF!</definedName>
    <definedName name="TTO_COMPLETO_LEIHS" localSheetId="21">[3]ACUMULADO!#REF!</definedName>
    <definedName name="TTO_COMPLETO_LEIHS" localSheetId="10">Set!#REF!</definedName>
    <definedName name="TTO_COMPLETO_LEIHS">ACUMULADO!#REF!</definedName>
    <definedName name="TTO_CONDUCTA_SUICIDA" localSheetId="5">Abr!#REF!</definedName>
    <definedName name="TTO_CONDUCTA_SUICIDA" localSheetId="20">[3]ACUMULADO!$AT$63:$BC$63</definedName>
    <definedName name="TTO_CONDUCTA_SUICIDA" localSheetId="9">Ago!#REF!</definedName>
    <definedName name="TTO_CONDUCTA_SUICIDA" localSheetId="18">[3]ACUMULADO!$AT$63:$BC$63</definedName>
    <definedName name="TTO_CONDUCTA_SUICIDA" localSheetId="14">Dic!#REF!</definedName>
    <definedName name="TTO_CONDUCTA_SUICIDA" localSheetId="23">[3]ACUMULADO!$AT$63:$BC$63</definedName>
    <definedName name="TTO_CONDUCTA_SUICIDA" localSheetId="2">Ene!#REF!</definedName>
    <definedName name="TTO_CONDUCTA_SUICIDA" localSheetId="24">[3]ACUMULADO!$AT$63:$BC$63</definedName>
    <definedName name="TTO_CONDUCTA_SUICIDA" localSheetId="3">Feb!#REF!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17">#REF!</definedName>
    <definedName name="TTO_CONDUCTA_SUICIDA" localSheetId="6">May!#REF!</definedName>
    <definedName name="TTO_CONDUCTA_SUICIDA" localSheetId="13">Nov!#REF!</definedName>
    <definedName name="TTO_CONDUCTA_SUICIDA" localSheetId="11">Oct!#REF!</definedName>
    <definedName name="TTO_CONDUCTA_SUICIDA" localSheetId="19">[3]ACUMULADO!$AT$63:$BC$63</definedName>
    <definedName name="TTO_CONDUCTA_SUICIDA" localSheetId="22">[3]ACUMULADO!$AT$63:$BC$63</definedName>
    <definedName name="TTO_CONDUCTA_SUICIDA" localSheetId="21">[3]ACUMULADO!$AT$63:$BC$63</definedName>
    <definedName name="TTO_CONDUCTA_SUICIDA" localSheetId="10">Set!#REF!</definedName>
    <definedName name="TTO_CONDUCTA_SUICIDA">ACUMULADO!#REF!</definedName>
    <definedName name="TTO_DEPRESION" localSheetId="5">Abr!#REF!</definedName>
    <definedName name="TTO_DEPRESION" localSheetId="20">[3]ACUMULADO!$AT$62:$BC$62</definedName>
    <definedName name="TTO_DEPRESION" localSheetId="9">Ago!#REF!</definedName>
    <definedName name="TTO_DEPRESION" localSheetId="18">[3]ACUMULADO!$AT$62:$BC$62</definedName>
    <definedName name="TTO_DEPRESION" localSheetId="14">Dic!#REF!</definedName>
    <definedName name="TTO_DEPRESION" localSheetId="23">[3]ACUMULADO!$AT$62:$BC$62</definedName>
    <definedName name="TTO_DEPRESION" localSheetId="2">Ene!#REF!</definedName>
    <definedName name="TTO_DEPRESION" localSheetId="24">[3]ACUMULADO!$AT$62:$BC$62</definedName>
    <definedName name="TTO_DEPRESION" localSheetId="3">Feb!#REF!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17">#REF!</definedName>
    <definedName name="TTO_DEPRESION" localSheetId="6">May!#REF!</definedName>
    <definedName name="TTO_DEPRESION" localSheetId="13">Nov!#REF!</definedName>
    <definedName name="TTO_DEPRESION" localSheetId="11">Oct!#REF!</definedName>
    <definedName name="TTO_DEPRESION" localSheetId="19">[3]ACUMULADO!$AT$62:$BC$62</definedName>
    <definedName name="TTO_DEPRESION" localSheetId="22">[3]ACUMULADO!$AT$62:$BC$62</definedName>
    <definedName name="TTO_DEPRESION" localSheetId="21">[3]ACUMULADO!$AT$62:$BC$62</definedName>
    <definedName name="TTO_DEPRESION" localSheetId="10">Set!#REF!</definedName>
    <definedName name="TTO_DEPRESION">ACUMULADO!#REF!</definedName>
    <definedName name="TTO_MALTRATO_0_17" localSheetId="5">Abr!#REF!</definedName>
    <definedName name="TTO_MALTRATO_0_17" localSheetId="20">[3]ACUMULADO!$AT$59:$BC$59</definedName>
    <definedName name="TTO_MALTRATO_0_17" localSheetId="9">Ago!#REF!</definedName>
    <definedName name="TTO_MALTRATO_0_17" localSheetId="18">[3]ACUMULADO!$AT$59:$BC$59</definedName>
    <definedName name="TTO_MALTRATO_0_17" localSheetId="14">Dic!#REF!</definedName>
    <definedName name="TTO_MALTRATO_0_17" localSheetId="23">[3]ACUMULADO!$AT$59:$BC$59</definedName>
    <definedName name="TTO_MALTRATO_0_17" localSheetId="2">Ene!#REF!</definedName>
    <definedName name="TTO_MALTRATO_0_17" localSheetId="24">[3]ACUMULADO!$AT$59:$BC$59</definedName>
    <definedName name="TTO_MALTRATO_0_17" localSheetId="3">Feb!#REF!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17">#REF!</definedName>
    <definedName name="TTO_MALTRATO_0_17" localSheetId="6">May!#REF!</definedName>
    <definedName name="TTO_MALTRATO_0_17" localSheetId="13">Nov!#REF!</definedName>
    <definedName name="TTO_MALTRATO_0_17" localSheetId="11">Oct!#REF!</definedName>
    <definedName name="TTO_MALTRATO_0_17" localSheetId="19">[3]ACUMULADO!$AT$59:$BC$59</definedName>
    <definedName name="TTO_MALTRATO_0_17" localSheetId="22">[3]ACUMULADO!$AT$59:$BC$59</definedName>
    <definedName name="TTO_MALTRATO_0_17" localSheetId="21">[3]ACUMULADO!$AT$59:$BC$59</definedName>
    <definedName name="TTO_MALTRATO_0_17" localSheetId="10">Set!#REF!</definedName>
    <definedName name="TTO_MALTRATO_0_17">ACUMULADO!#REF!</definedName>
    <definedName name="TTO_SIFILIS_GESTANTE" localSheetId="5">Abr!#REF!</definedName>
    <definedName name="TTO_SIFILIS_GESTANTE" localSheetId="20">[1]ACUMULADO!#REF!</definedName>
    <definedName name="TTO_SIFILIS_GESTANTE" localSheetId="9">Ago!#REF!</definedName>
    <definedName name="TTO_SIFILIS_GESTANTE" localSheetId="18">[1]ACUMULADO!#REF!</definedName>
    <definedName name="TTO_SIFILIS_GESTANTE" localSheetId="14">Dic!#REF!</definedName>
    <definedName name="TTO_SIFILIS_GESTANTE" localSheetId="23">[1]ACUMULADO!#REF!</definedName>
    <definedName name="TTO_SIFILIS_GESTANTE" localSheetId="2">Ene!#REF!</definedName>
    <definedName name="TTO_SIFILIS_GESTANTE" localSheetId="24">[1]ACUMULADO!#REF!</definedName>
    <definedName name="TTO_SIFILIS_GESTANTE" localSheetId="3">Feb!#REF!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17">[2]ACUMULADO!#REF!</definedName>
    <definedName name="TTO_SIFILIS_GESTANTE" localSheetId="6">May!#REF!</definedName>
    <definedName name="TTO_SIFILIS_GESTANTE" localSheetId="13">Nov!#REF!</definedName>
    <definedName name="TTO_SIFILIS_GESTANTE" localSheetId="11">Oct!#REF!</definedName>
    <definedName name="TTO_SIFILIS_GESTANTE" localSheetId="19">[1]ACUMULADO!#REF!</definedName>
    <definedName name="TTO_SIFILIS_GESTANTE" localSheetId="22">[1]ACUMULADO!#REF!</definedName>
    <definedName name="TTO_SIFILIS_GESTANTE" localSheetId="21">[1]ACUMULADO!#REF!</definedName>
    <definedName name="TTO_SIFILIS_GESTANTE" localSheetId="10">Set!#REF!</definedName>
    <definedName name="TTO_SIFILIS_GESTANTE">ACUMULADO!#REF!</definedName>
    <definedName name="TTO_TRANSTORNO_AUTISTA_0_17" localSheetId="5">Abr!#REF!</definedName>
    <definedName name="TTO_TRANSTORNO_AUTISTA_0_17" localSheetId="20">[3]ACUMULADO!$AT$60:$BC$60</definedName>
    <definedName name="TTO_TRANSTORNO_AUTISTA_0_17" localSheetId="9">Ago!#REF!</definedName>
    <definedName name="TTO_TRANSTORNO_AUTISTA_0_17" localSheetId="18">[3]ACUMULADO!$AT$60:$BC$60</definedName>
    <definedName name="TTO_TRANSTORNO_AUTISTA_0_17" localSheetId="14">Dic!#REF!</definedName>
    <definedName name="TTO_TRANSTORNO_AUTISTA_0_17" localSheetId="23">[3]ACUMULADO!$AT$60:$BC$60</definedName>
    <definedName name="TTO_TRANSTORNO_AUTISTA_0_17" localSheetId="2">Ene!#REF!</definedName>
    <definedName name="TTO_TRANSTORNO_AUTISTA_0_17" localSheetId="24">[3]ACUMULADO!$AT$60:$BC$60</definedName>
    <definedName name="TTO_TRANSTORNO_AUTISTA_0_17" localSheetId="3">Feb!#REF!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17">#REF!</definedName>
    <definedName name="TTO_TRANSTORNO_AUTISTA_0_17" localSheetId="6">May!#REF!</definedName>
    <definedName name="TTO_TRANSTORNO_AUTISTA_0_17" localSheetId="13">Nov!#REF!</definedName>
    <definedName name="TTO_TRANSTORNO_AUTISTA_0_17" localSheetId="11">Oct!#REF!</definedName>
    <definedName name="TTO_TRANSTORNO_AUTISTA_0_17" localSheetId="19">[3]ACUMULADO!$AT$60:$BC$60</definedName>
    <definedName name="TTO_TRANSTORNO_AUTISTA_0_17" localSheetId="22">[3]ACUMULADO!$AT$60:$BC$60</definedName>
    <definedName name="TTO_TRANSTORNO_AUTISTA_0_17" localSheetId="21">[3]ACUMULADO!$AT$60:$BC$60</definedName>
    <definedName name="TTO_TRANSTORNO_AUTISTA_0_17" localSheetId="10">Set!#REF!</definedName>
    <definedName name="TTO_TRANSTORNO_AUTISTA_0_17">ACUMULADO!#REF!</definedName>
    <definedName name="TTO_TRANSTORNOS_MENTALES_0_17" localSheetId="5">Abr!#REF!</definedName>
    <definedName name="TTO_TRANSTORNOS_MENTALES_0_17" localSheetId="20">[3]ACUMULADO!$AT$61:$BC$61</definedName>
    <definedName name="TTO_TRANSTORNOS_MENTALES_0_17" localSheetId="9">Ago!#REF!</definedName>
    <definedName name="TTO_TRANSTORNOS_MENTALES_0_17" localSheetId="18">[3]ACUMULADO!$AT$61:$BC$61</definedName>
    <definedName name="TTO_TRANSTORNOS_MENTALES_0_17" localSheetId="14">Dic!#REF!</definedName>
    <definedName name="TTO_TRANSTORNOS_MENTALES_0_17" localSheetId="23">[3]ACUMULADO!$AT$61:$BC$61</definedName>
    <definedName name="TTO_TRANSTORNOS_MENTALES_0_17" localSheetId="2">Ene!#REF!</definedName>
    <definedName name="TTO_TRANSTORNOS_MENTALES_0_17" localSheetId="24">[3]ACUMULADO!$AT$61:$BC$61</definedName>
    <definedName name="TTO_TRANSTORNOS_MENTALES_0_17" localSheetId="3">Feb!#REF!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17">#REF!</definedName>
    <definedName name="TTO_TRANSTORNOS_MENTALES_0_17" localSheetId="6">May!#REF!</definedName>
    <definedName name="TTO_TRANSTORNOS_MENTALES_0_17" localSheetId="13">Nov!#REF!</definedName>
    <definedName name="TTO_TRANSTORNOS_MENTALES_0_17" localSheetId="11">Oct!#REF!</definedName>
    <definedName name="TTO_TRANSTORNOS_MENTALES_0_17" localSheetId="19">[3]ACUMULADO!$AT$61:$BC$61</definedName>
    <definedName name="TTO_TRANSTORNOS_MENTALES_0_17" localSheetId="22">[3]ACUMULADO!$AT$61:$BC$61</definedName>
    <definedName name="TTO_TRANSTORNOS_MENTALES_0_17" localSheetId="21">[3]ACUMULADO!$AT$61:$BC$61</definedName>
    <definedName name="TTO_TRANSTORNOS_MENTALES_0_17" localSheetId="10">Set!#REF!</definedName>
    <definedName name="TTO_TRANSTORNOS_MENTALES_0_17">ACUMULADO!#REF!</definedName>
    <definedName name="TTO_VIF" localSheetId="5">Abr!#REF!</definedName>
    <definedName name="TTO_VIF" localSheetId="20">[3]ACUMULADO!$AT$58:$BC$58</definedName>
    <definedName name="TTO_VIF" localSheetId="9">Ago!#REF!</definedName>
    <definedName name="TTO_VIF" localSheetId="18">[3]ACUMULADO!$AT$58:$BC$58</definedName>
    <definedName name="TTO_VIF" localSheetId="14">Dic!#REF!</definedName>
    <definedName name="TTO_VIF" localSheetId="23">[3]ACUMULADO!$AT$58:$BC$58</definedName>
    <definedName name="TTO_VIF" localSheetId="2">Ene!#REF!</definedName>
    <definedName name="TTO_VIF" localSheetId="24">[3]ACUMULADO!$AT$58:$BC$58</definedName>
    <definedName name="TTO_VIF" localSheetId="3">Feb!#REF!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17">#REF!</definedName>
    <definedName name="TTO_VIF" localSheetId="6">May!#REF!</definedName>
    <definedName name="TTO_VIF" localSheetId="13">Nov!#REF!</definedName>
    <definedName name="TTO_VIF" localSheetId="11">Oct!#REF!</definedName>
    <definedName name="TTO_VIF" localSheetId="19">[3]ACUMULADO!$AT$58:$BC$58</definedName>
    <definedName name="TTO_VIF" localSheetId="22">[3]ACUMULADO!$AT$58:$BC$58</definedName>
    <definedName name="TTO_VIF" localSheetId="21">[3]ACUMULADO!$AT$58:$BC$58</definedName>
    <definedName name="TTO_VIF" localSheetId="10">Set!#REF!</definedName>
    <definedName name="TTO_VIF">ACUMULADO!#REF!</definedName>
    <definedName name="VALORACION_CLINICA_60MAS" localSheetId="5">Abr!#REF!</definedName>
    <definedName name="VALORACION_CLINICA_60MAS" localSheetId="20">[1]ACUMULADO!#REF!</definedName>
    <definedName name="VALORACION_CLINICA_60MAS" localSheetId="9">Ago!#REF!</definedName>
    <definedName name="VALORACION_CLINICA_60MAS" localSheetId="18">[1]ACUMULADO!#REF!</definedName>
    <definedName name="VALORACION_CLINICA_60MAS" localSheetId="14">Dic!#REF!</definedName>
    <definedName name="VALORACION_CLINICA_60MAS" localSheetId="23">[1]ACUMULADO!#REF!</definedName>
    <definedName name="VALORACION_CLINICA_60MAS" localSheetId="2">Ene!#REF!</definedName>
    <definedName name="VALORACION_CLINICA_60MAS" localSheetId="24">[1]ACUMULADO!#REF!</definedName>
    <definedName name="VALORACION_CLINICA_60MAS" localSheetId="3">Feb!#REF!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17">[2]ACUMULADO!#REF!</definedName>
    <definedName name="VALORACION_CLINICA_60MAS" localSheetId="6">May!#REF!</definedName>
    <definedName name="VALORACION_CLINICA_60MAS" localSheetId="13">Nov!#REF!</definedName>
    <definedName name="VALORACION_CLINICA_60MAS" localSheetId="11">Oct!#REF!</definedName>
    <definedName name="VALORACION_CLINICA_60MAS" localSheetId="19">[1]ACUMULADO!#REF!</definedName>
    <definedName name="VALORACION_CLINICA_60MAS" localSheetId="22">[1]ACUMULADO!#REF!</definedName>
    <definedName name="VALORACION_CLINICA_60MAS" localSheetId="21">[1]ACUMULADO!#REF!</definedName>
    <definedName name="VALORACION_CLINICA_60MAS" localSheetId="10">Set!#REF!</definedName>
    <definedName name="VALORACION_CLINICA_60MAS">ACUMULADO!#REF!</definedName>
    <definedName name="VIH_REACTIVO" localSheetId="5">Abr!#REF!</definedName>
    <definedName name="VIH_REACTIVO" localSheetId="20">[1]ACUMULADO!#REF!</definedName>
    <definedName name="VIH_REACTIVO" localSheetId="9">Ago!#REF!</definedName>
    <definedName name="VIH_REACTIVO" localSheetId="18">[1]ACUMULADO!#REF!</definedName>
    <definedName name="VIH_REACTIVO" localSheetId="14">Dic!#REF!</definedName>
    <definedName name="VIH_REACTIVO" localSheetId="23">[1]ACUMULADO!#REF!</definedName>
    <definedName name="VIH_REACTIVO" localSheetId="2">Ene!#REF!</definedName>
    <definedName name="VIH_REACTIVO" localSheetId="24">[1]ACUMULADO!#REF!</definedName>
    <definedName name="VIH_REACTIVO" localSheetId="3">Feb!#REF!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17">[2]ACUMULADO!#REF!</definedName>
    <definedName name="VIH_REACTIVO" localSheetId="6">May!#REF!</definedName>
    <definedName name="VIH_REACTIVO" localSheetId="13">Nov!#REF!</definedName>
    <definedName name="VIH_REACTIVO" localSheetId="11">Oct!#REF!</definedName>
    <definedName name="VIH_REACTIVO" localSheetId="19">[1]ACUMULADO!#REF!</definedName>
    <definedName name="VIH_REACTIVO" localSheetId="22">[1]ACUMULADO!#REF!</definedName>
    <definedName name="VIH_REACTIVO" localSheetId="21">[1]ACUMULADO!#REF!</definedName>
    <definedName name="VIH_REACTIVO" localSheetId="10">Set!#REF!</definedName>
    <definedName name="VIH_REACTIVO">ACUMULADO!#REF!</definedName>
    <definedName name="VPH_9ANIOS" localSheetId="5">Abr!#REF!</definedName>
    <definedName name="VPH_9ANIOS" localSheetId="20">[1]ACUMULADO!#REF!</definedName>
    <definedName name="VPH_9ANIOS" localSheetId="9">Ago!#REF!</definedName>
    <definedName name="VPH_9ANIOS" localSheetId="18">[1]ACUMULADO!#REF!</definedName>
    <definedName name="VPH_9ANIOS" localSheetId="14">Dic!#REF!</definedName>
    <definedName name="VPH_9ANIOS" localSheetId="23">[1]ACUMULADO!#REF!</definedName>
    <definedName name="VPH_9ANIOS" localSheetId="2">Ene!#REF!</definedName>
    <definedName name="VPH_9ANIOS" localSheetId="24">[1]ACUMULADO!#REF!</definedName>
    <definedName name="VPH_9ANIOS" localSheetId="3">Feb!#REF!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17">[2]ACUMULADO!#REF!</definedName>
    <definedName name="VPH_9ANIOS" localSheetId="6">May!#REF!</definedName>
    <definedName name="VPH_9ANIOS" localSheetId="13">Nov!#REF!</definedName>
    <definedName name="VPH_9ANIOS" localSheetId="11">Oct!#REF!</definedName>
    <definedName name="VPH_9ANIOS" localSheetId="19">[1]ACUMULADO!#REF!</definedName>
    <definedName name="VPH_9ANIOS" localSheetId="22">[1]ACUMULADO!#REF!</definedName>
    <definedName name="VPH_9ANIOS" localSheetId="21">[1]ACUMULADO!#REF!</definedName>
    <definedName name="VPH_9ANIOS" localSheetId="10">Set!#REF!</definedName>
    <definedName name="VPH_9ANIOS">ACUMULADO!#REF!</definedName>
    <definedName name="ZOONOSIS">[4]ACUMULADO!#REF!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6" i="91" l="1"/>
  <c r="D65" i="91"/>
  <c r="D64" i="91"/>
  <c r="D63" i="91"/>
  <c r="D62" i="91"/>
  <c r="D61" i="91"/>
  <c r="D60" i="91"/>
  <c r="D59" i="91"/>
  <c r="D58" i="91"/>
  <c r="B66" i="91"/>
  <c r="C66" i="91" s="1"/>
  <c r="B65" i="91"/>
  <c r="C65" i="91" s="1"/>
  <c r="B64" i="91"/>
  <c r="B63" i="91"/>
  <c r="B62" i="91"/>
  <c r="C62" i="91" s="1"/>
  <c r="B61" i="91"/>
  <c r="C61" i="91" s="1"/>
  <c r="B60" i="91"/>
  <c r="C60" i="91" s="1"/>
  <c r="B59" i="91"/>
  <c r="C59" i="91" s="1"/>
  <c r="B58" i="91"/>
  <c r="H55" i="91"/>
  <c r="H56" i="91" s="1"/>
  <c r="J55" i="91"/>
  <c r="J56" i="91" s="1"/>
  <c r="A55" i="91"/>
  <c r="C64" i="91"/>
  <c r="C63" i="91"/>
  <c r="C58" i="91"/>
  <c r="G27" i="95"/>
  <c r="B34" i="91"/>
  <c r="A31" i="91"/>
  <c r="J31" i="91"/>
  <c r="J32" i="91" s="1"/>
  <c r="H31" i="91"/>
  <c r="I32" i="91" s="1"/>
  <c r="D18" i="91"/>
  <c r="D17" i="91"/>
  <c r="D16" i="91"/>
  <c r="D15" i="91"/>
  <c r="D14" i="91"/>
  <c r="D13" i="91"/>
  <c r="D12" i="91"/>
  <c r="D11" i="91"/>
  <c r="D10" i="91"/>
  <c r="B18" i="91"/>
  <c r="C18" i="91" s="1"/>
  <c r="B17" i="91"/>
  <c r="C17" i="91" s="1"/>
  <c r="B16" i="91"/>
  <c r="C16" i="91" s="1"/>
  <c r="B15" i="91"/>
  <c r="C15" i="91" s="1"/>
  <c r="B14" i="91"/>
  <c r="C14" i="91" s="1"/>
  <c r="B13" i="91"/>
  <c r="C13" i="91" s="1"/>
  <c r="B12" i="91"/>
  <c r="C12" i="91" s="1"/>
  <c r="B11" i="91"/>
  <c r="B10" i="91"/>
  <c r="C10" i="91" s="1"/>
  <c r="A7" i="91"/>
  <c r="J7" i="91"/>
  <c r="J8" i="91" s="1"/>
  <c r="H7" i="91"/>
  <c r="I8" i="91" s="1"/>
  <c r="C11" i="91"/>
  <c r="D65" i="104"/>
  <c r="E56" i="104"/>
  <c r="F56" i="104"/>
  <c r="G56" i="104"/>
  <c r="H56" i="104"/>
  <c r="I56" i="104"/>
  <c r="J56" i="104"/>
  <c r="K56" i="104"/>
  <c r="L56" i="104"/>
  <c r="E57" i="104"/>
  <c r="F57" i="104"/>
  <c r="G57" i="104"/>
  <c r="H57" i="104"/>
  <c r="I57" i="104"/>
  <c r="J57" i="104"/>
  <c r="K57" i="104"/>
  <c r="L57" i="104"/>
  <c r="E58" i="104"/>
  <c r="F58" i="104"/>
  <c r="G58" i="104"/>
  <c r="H58" i="104"/>
  <c r="I58" i="104"/>
  <c r="J58" i="104"/>
  <c r="K58" i="104"/>
  <c r="L58" i="104"/>
  <c r="D58" i="104"/>
  <c r="D57" i="104"/>
  <c r="D56" i="104"/>
  <c r="A53" i="104"/>
  <c r="B53" i="104"/>
  <c r="C53" i="104"/>
  <c r="D53" i="104"/>
  <c r="E53" i="104"/>
  <c r="F53" i="104"/>
  <c r="G53" i="104"/>
  <c r="H53" i="104"/>
  <c r="I53" i="104"/>
  <c r="J53" i="104"/>
  <c r="K53" i="104"/>
  <c r="L53" i="104"/>
  <c r="A47" i="104"/>
  <c r="B47" i="104"/>
  <c r="C47" i="104"/>
  <c r="D47" i="104"/>
  <c r="E47" i="104"/>
  <c r="F47" i="104"/>
  <c r="G47" i="104"/>
  <c r="H47" i="104"/>
  <c r="I47" i="104"/>
  <c r="J47" i="104"/>
  <c r="K47" i="104"/>
  <c r="L47" i="104"/>
  <c r="A48" i="104"/>
  <c r="B48" i="104"/>
  <c r="C48" i="104"/>
  <c r="D48" i="104"/>
  <c r="E48" i="104"/>
  <c r="F48" i="104"/>
  <c r="G48" i="104"/>
  <c r="H48" i="104"/>
  <c r="I48" i="104"/>
  <c r="J48" i="104"/>
  <c r="K48" i="104"/>
  <c r="L48" i="104"/>
  <c r="A49" i="104"/>
  <c r="B49" i="104"/>
  <c r="C49" i="104"/>
  <c r="D49" i="104"/>
  <c r="E49" i="104"/>
  <c r="F49" i="104"/>
  <c r="G49" i="104"/>
  <c r="H49" i="104"/>
  <c r="I49" i="104"/>
  <c r="J49" i="104"/>
  <c r="K49" i="104"/>
  <c r="L49" i="104"/>
  <c r="A50" i="104"/>
  <c r="B50" i="104"/>
  <c r="C50" i="104"/>
  <c r="D50" i="104"/>
  <c r="E50" i="104"/>
  <c r="F50" i="104"/>
  <c r="G50" i="104"/>
  <c r="H50" i="104"/>
  <c r="I50" i="104"/>
  <c r="J50" i="104"/>
  <c r="K50" i="104"/>
  <c r="L50" i="104"/>
  <c r="A51" i="104"/>
  <c r="B51" i="104"/>
  <c r="C51" i="104"/>
  <c r="D51" i="104"/>
  <c r="E51" i="104"/>
  <c r="F51" i="104"/>
  <c r="G51" i="104"/>
  <c r="H51" i="104"/>
  <c r="I51" i="104"/>
  <c r="J51" i="104"/>
  <c r="K51" i="104"/>
  <c r="L51" i="104"/>
  <c r="A52" i="104"/>
  <c r="B52" i="104"/>
  <c r="C52" i="104"/>
  <c r="D52" i="104"/>
  <c r="E52" i="104"/>
  <c r="F52" i="104"/>
  <c r="G52" i="104"/>
  <c r="H52" i="104"/>
  <c r="I52" i="104"/>
  <c r="J52" i="104"/>
  <c r="K52" i="104"/>
  <c r="L52" i="104"/>
  <c r="C62" i="104"/>
  <c r="C63" i="104"/>
  <c r="C64" i="104"/>
  <c r="C65" i="104"/>
  <c r="A5" i="104"/>
  <c r="A6" i="104"/>
  <c r="A7" i="104"/>
  <c r="A8" i="104"/>
  <c r="A9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A26" i="104"/>
  <c r="A27" i="104"/>
  <c r="A28" i="104"/>
  <c r="A29" i="104"/>
  <c r="A30" i="104"/>
  <c r="A31" i="104"/>
  <c r="A32" i="104"/>
  <c r="A33" i="104"/>
  <c r="A34" i="104"/>
  <c r="A35" i="104"/>
  <c r="A36" i="104"/>
  <c r="A37" i="104"/>
  <c r="A38" i="104"/>
  <c r="A39" i="104"/>
  <c r="A40" i="104"/>
  <c r="A41" i="104"/>
  <c r="A42" i="104"/>
  <c r="A43" i="104"/>
  <c r="A44" i="104"/>
  <c r="A45" i="104"/>
  <c r="A46" i="104"/>
  <c r="A4" i="104"/>
  <c r="H32" i="91" l="1"/>
  <c r="H8" i="91"/>
  <c r="I56" i="91"/>
  <c r="AU53" i="82"/>
  <c r="BE53" i="82" s="1"/>
  <c r="AV53" i="82"/>
  <c r="AW53" i="82"/>
  <c r="AX53" i="82"/>
  <c r="AY53" i="82"/>
  <c r="AZ53" i="82"/>
  <c r="BA53" i="82"/>
  <c r="BB53" i="82"/>
  <c r="BC53" i="82"/>
  <c r="BD53" i="82"/>
  <c r="AU54" i="82"/>
  <c r="AV54" i="82"/>
  <c r="AW54" i="82"/>
  <c r="AX54" i="82"/>
  <c r="BE54" i="82" s="1"/>
  <c r="AY54" i="82"/>
  <c r="AZ54" i="82"/>
  <c r="BA54" i="82"/>
  <c r="BB54" i="82"/>
  <c r="BC54" i="82"/>
  <c r="BD54" i="82"/>
  <c r="AU53" i="81"/>
  <c r="BE53" i="81" s="1"/>
  <c r="AV53" i="81"/>
  <c r="AW53" i="81"/>
  <c r="AX53" i="81"/>
  <c r="AY53" i="81"/>
  <c r="AZ53" i="81"/>
  <c r="BA53" i="81"/>
  <c r="BB53" i="81"/>
  <c r="BC53" i="81"/>
  <c r="BD53" i="81"/>
  <c r="AU54" i="81"/>
  <c r="AV54" i="81"/>
  <c r="AW54" i="81"/>
  <c r="AX54" i="81"/>
  <c r="AY54" i="81"/>
  <c r="AZ54" i="81"/>
  <c r="BA54" i="81"/>
  <c r="BE54" i="81" s="1"/>
  <c r="BB54" i="81"/>
  <c r="BC54" i="81"/>
  <c r="BD54" i="81"/>
  <c r="AU53" i="80"/>
  <c r="BE53" i="80" s="1"/>
  <c r="AV53" i="80"/>
  <c r="AW53" i="80"/>
  <c r="AX53" i="80"/>
  <c r="AY53" i="80"/>
  <c r="AZ53" i="80"/>
  <c r="BA53" i="80"/>
  <c r="BB53" i="80"/>
  <c r="BC53" i="80"/>
  <c r="BD53" i="80"/>
  <c r="AU54" i="80"/>
  <c r="BE54" i="80" s="1"/>
  <c r="AV54" i="80"/>
  <c r="AW54" i="80"/>
  <c r="AX54" i="80"/>
  <c r="AY54" i="80"/>
  <c r="AZ54" i="80"/>
  <c r="BA54" i="80"/>
  <c r="BB54" i="80"/>
  <c r="BC54" i="80"/>
  <c r="BD54" i="80"/>
  <c r="AU53" i="79"/>
  <c r="BE53" i="79" s="1"/>
  <c r="AV53" i="79"/>
  <c r="AW53" i="79"/>
  <c r="AX53" i="79"/>
  <c r="AY53" i="79"/>
  <c r="AZ53" i="79"/>
  <c r="BA53" i="79"/>
  <c r="BB53" i="79"/>
  <c r="BC53" i="79"/>
  <c r="BD53" i="79"/>
  <c r="AU54" i="79"/>
  <c r="AV54" i="79"/>
  <c r="AW54" i="79"/>
  <c r="AX54" i="79"/>
  <c r="AY54" i="79"/>
  <c r="BE54" i="79" s="1"/>
  <c r="AZ54" i="79"/>
  <c r="BA54" i="79"/>
  <c r="BB54" i="79"/>
  <c r="BC54" i="79"/>
  <c r="BD54" i="79"/>
  <c r="AU53" i="78"/>
  <c r="AV53" i="78"/>
  <c r="AW53" i="78"/>
  <c r="AX53" i="78"/>
  <c r="BE53" i="78" s="1"/>
  <c r="AY53" i="78"/>
  <c r="AZ53" i="78"/>
  <c r="BA53" i="78"/>
  <c r="BB53" i="78"/>
  <c r="BC53" i="78"/>
  <c r="BD53" i="78"/>
  <c r="AU54" i="78"/>
  <c r="AV54" i="78"/>
  <c r="BE54" i="78" s="1"/>
  <c r="AW54" i="78"/>
  <c r="AX54" i="78"/>
  <c r="AY54" i="78"/>
  <c r="AZ54" i="78"/>
  <c r="BA54" i="78"/>
  <c r="BB54" i="78"/>
  <c r="BC54" i="78"/>
  <c r="BD54" i="78"/>
  <c r="AU53" i="71"/>
  <c r="BE53" i="71" s="1"/>
  <c r="AV53" i="71"/>
  <c r="AW53" i="71"/>
  <c r="AX53" i="71"/>
  <c r="AY53" i="71"/>
  <c r="AZ53" i="71"/>
  <c r="BA53" i="71"/>
  <c r="BB53" i="71"/>
  <c r="BC53" i="71"/>
  <c r="BD53" i="71"/>
  <c r="AU54" i="71"/>
  <c r="AV54" i="71"/>
  <c r="AW54" i="71"/>
  <c r="AX54" i="71"/>
  <c r="AY54" i="71"/>
  <c r="AZ54" i="71"/>
  <c r="BA54" i="71"/>
  <c r="BB54" i="71"/>
  <c r="BC54" i="71"/>
  <c r="BD54" i="71"/>
  <c r="BE54" i="71"/>
  <c r="AU53" i="77"/>
  <c r="AV53" i="77"/>
  <c r="AW53" i="77"/>
  <c r="AX53" i="77"/>
  <c r="BE53" i="77" s="1"/>
  <c r="AY53" i="77"/>
  <c r="AZ53" i="77"/>
  <c r="BA53" i="77"/>
  <c r="BB53" i="77"/>
  <c r="BC53" i="77"/>
  <c r="BD53" i="77"/>
  <c r="AU54" i="77"/>
  <c r="AV54" i="77"/>
  <c r="AW54" i="77"/>
  <c r="AX54" i="77"/>
  <c r="AY54" i="77"/>
  <c r="AZ54" i="77"/>
  <c r="BA54" i="77"/>
  <c r="BB54" i="77"/>
  <c r="BC54" i="77"/>
  <c r="BD54" i="77"/>
  <c r="BE54" i="77"/>
  <c r="AU53" i="76"/>
  <c r="BE53" i="76" s="1"/>
  <c r="AV53" i="76"/>
  <c r="AW53" i="76"/>
  <c r="AX53" i="76"/>
  <c r="AY53" i="76"/>
  <c r="AZ53" i="76"/>
  <c r="BA53" i="76"/>
  <c r="BB53" i="76"/>
  <c r="BC53" i="76"/>
  <c r="BD53" i="76"/>
  <c r="AU54" i="76"/>
  <c r="AV54" i="76"/>
  <c r="AW54" i="76"/>
  <c r="AX54" i="76"/>
  <c r="BE54" i="76" s="1"/>
  <c r="AY54" i="76"/>
  <c r="AZ54" i="76"/>
  <c r="BA54" i="76"/>
  <c r="BB54" i="76"/>
  <c r="BC54" i="76"/>
  <c r="BD54" i="76"/>
  <c r="AU53" i="75"/>
  <c r="AV53" i="75"/>
  <c r="AW53" i="75"/>
  <c r="AX53" i="75"/>
  <c r="AY53" i="75"/>
  <c r="AZ53" i="75"/>
  <c r="BA53" i="75"/>
  <c r="BB53" i="75"/>
  <c r="BC53" i="75"/>
  <c r="BD53" i="75"/>
  <c r="AU54" i="75"/>
  <c r="AV54" i="75"/>
  <c r="AW54" i="75"/>
  <c r="AX54" i="75"/>
  <c r="AY54" i="75"/>
  <c r="AZ54" i="75"/>
  <c r="BA54" i="75"/>
  <c r="BB54" i="75"/>
  <c r="BC54" i="75"/>
  <c r="BD54" i="75"/>
  <c r="AU53" i="72"/>
  <c r="AV53" i="72"/>
  <c r="AW53" i="72"/>
  <c r="AX53" i="72"/>
  <c r="AY53" i="72"/>
  <c r="AZ53" i="72"/>
  <c r="BE53" i="72" s="1"/>
  <c r="BA53" i="72"/>
  <c r="BB53" i="72"/>
  <c r="BC53" i="72"/>
  <c r="BD53" i="72"/>
  <c r="AU54" i="72"/>
  <c r="AV54" i="72"/>
  <c r="AW54" i="72"/>
  <c r="AX54" i="72"/>
  <c r="AY54" i="72"/>
  <c r="BE54" i="72" s="1"/>
  <c r="AZ54" i="72"/>
  <c r="BA54" i="72"/>
  <c r="BB54" i="72"/>
  <c r="BC54" i="72"/>
  <c r="BD54" i="72"/>
  <c r="AU53" i="73"/>
  <c r="AV53" i="73"/>
  <c r="BE53" i="73" s="1"/>
  <c r="AW53" i="73"/>
  <c r="AX53" i="73"/>
  <c r="AY53" i="73"/>
  <c r="AZ53" i="73"/>
  <c r="BA53" i="73"/>
  <c r="BB53" i="73"/>
  <c r="BC53" i="73"/>
  <c r="BD53" i="73"/>
  <c r="AU54" i="73"/>
  <c r="AV54" i="73"/>
  <c r="AW54" i="73"/>
  <c r="BE54" i="73" s="1"/>
  <c r="AX54" i="73"/>
  <c r="AY54" i="73"/>
  <c r="AZ54" i="73"/>
  <c r="BA54" i="73"/>
  <c r="BB54" i="73"/>
  <c r="BC54" i="73"/>
  <c r="BD54" i="73"/>
  <c r="AU53" i="74"/>
  <c r="AV53" i="74"/>
  <c r="AW53" i="74"/>
  <c r="AX53" i="74"/>
  <c r="AY53" i="74"/>
  <c r="AZ53" i="74"/>
  <c r="BA53" i="74"/>
  <c r="BB53" i="74"/>
  <c r="BC53" i="74"/>
  <c r="BD53" i="74"/>
  <c r="AU54" i="74"/>
  <c r="AV54" i="74"/>
  <c r="BE54" i="74" s="1"/>
  <c r="AW54" i="74"/>
  <c r="AX54" i="74"/>
  <c r="AY54" i="74"/>
  <c r="AZ54" i="74"/>
  <c r="BA54" i="74"/>
  <c r="BB54" i="74"/>
  <c r="BC54" i="74"/>
  <c r="BD54" i="74"/>
  <c r="A109" i="110"/>
  <c r="A90" i="110"/>
  <c r="A68" i="110"/>
  <c r="A47" i="110"/>
  <c r="A25" i="110"/>
  <c r="A6" i="110"/>
  <c r="A72" i="110"/>
  <c r="A94" i="110" s="1"/>
  <c r="A113" i="110" s="1"/>
  <c r="B63" i="110"/>
  <c r="A58" i="110"/>
  <c r="A79" i="110" s="1"/>
  <c r="A101" i="110" s="1"/>
  <c r="A120" i="110" s="1"/>
  <c r="A57" i="110"/>
  <c r="A78" i="110" s="1"/>
  <c r="A100" i="110" s="1"/>
  <c r="A119" i="110" s="1"/>
  <c r="A56" i="110"/>
  <c r="A77" i="110" s="1"/>
  <c r="A99" i="110" s="1"/>
  <c r="A118" i="110" s="1"/>
  <c r="A55" i="110"/>
  <c r="A76" i="110" s="1"/>
  <c r="A98" i="110" s="1"/>
  <c r="A117" i="110" s="1"/>
  <c r="A54" i="110"/>
  <c r="A75" i="110" s="1"/>
  <c r="A97" i="110" s="1"/>
  <c r="A116" i="110" s="1"/>
  <c r="A53" i="110"/>
  <c r="A74" i="110" s="1"/>
  <c r="A96" i="110" s="1"/>
  <c r="A115" i="110" s="1"/>
  <c r="A52" i="110"/>
  <c r="A73" i="110" s="1"/>
  <c r="A95" i="110" s="1"/>
  <c r="A114" i="110" s="1"/>
  <c r="A51" i="110"/>
  <c r="A50" i="110"/>
  <c r="A71" i="110" s="1"/>
  <c r="A93" i="110" s="1"/>
  <c r="A112" i="110" s="1"/>
  <c r="BE53" i="75" l="1"/>
  <c r="BE54" i="75"/>
  <c r="BE53" i="74"/>
  <c r="A53" i="82"/>
  <c r="B53" i="82"/>
  <c r="C53" i="82"/>
  <c r="A54" i="82"/>
  <c r="B54" i="82"/>
  <c r="C54" i="82"/>
  <c r="A53" i="81"/>
  <c r="B53" i="81"/>
  <c r="C53" i="81"/>
  <c r="A54" i="81"/>
  <c r="B54" i="81"/>
  <c r="C54" i="81"/>
  <c r="A53" i="80"/>
  <c r="B53" i="80"/>
  <c r="C53" i="80"/>
  <c r="A54" i="80"/>
  <c r="B54" i="80"/>
  <c r="C54" i="80"/>
  <c r="A53" i="79"/>
  <c r="B53" i="79"/>
  <c r="C53" i="79"/>
  <c r="A54" i="79"/>
  <c r="B54" i="79"/>
  <c r="C54" i="79"/>
  <c r="A53" i="78"/>
  <c r="B53" i="78"/>
  <c r="C53" i="78"/>
  <c r="A54" i="78"/>
  <c r="B54" i="78"/>
  <c r="C54" i="78"/>
  <c r="A53" i="71"/>
  <c r="B53" i="71"/>
  <c r="C53" i="71"/>
  <c r="A54" i="71"/>
  <c r="B54" i="71"/>
  <c r="C54" i="71"/>
  <c r="A53" i="77"/>
  <c r="B53" i="77"/>
  <c r="C53" i="77"/>
  <c r="A54" i="77"/>
  <c r="B54" i="77"/>
  <c r="C54" i="77"/>
  <c r="A53" i="76"/>
  <c r="B53" i="76"/>
  <c r="C53" i="76"/>
  <c r="A54" i="76"/>
  <c r="B54" i="76"/>
  <c r="C54" i="76"/>
  <c r="A53" i="75"/>
  <c r="B53" i="75"/>
  <c r="C53" i="75"/>
  <c r="A54" i="75"/>
  <c r="B54" i="75"/>
  <c r="C54" i="75"/>
  <c r="A53" i="74"/>
  <c r="B53" i="74"/>
  <c r="C53" i="74"/>
  <c r="A54" i="74"/>
  <c r="B54" i="74"/>
  <c r="C54" i="74"/>
  <c r="A53" i="73"/>
  <c r="B53" i="73"/>
  <c r="C53" i="73"/>
  <c r="A54" i="73"/>
  <c r="B54" i="73"/>
  <c r="C54" i="73"/>
  <c r="A53" i="72"/>
  <c r="B53" i="72"/>
  <c r="B52" i="103" s="1"/>
  <c r="C53" i="72"/>
  <c r="C52" i="103" s="1"/>
  <c r="A54" i="72"/>
  <c r="B54" i="72"/>
  <c r="B53" i="103" s="1"/>
  <c r="C54" i="72"/>
  <c r="C53" i="103" s="1"/>
  <c r="A53" i="15" l="1"/>
  <c r="B53" i="15"/>
  <c r="C53" i="15"/>
  <c r="D53" i="15"/>
  <c r="AU53" i="15" s="1"/>
  <c r="E53" i="15"/>
  <c r="AV53" i="15" s="1"/>
  <c r="AA52" i="103" s="1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54" i="15"/>
  <c r="B54" i="15"/>
  <c r="C54" i="15"/>
  <c r="D54" i="15"/>
  <c r="AU54" i="15" s="1"/>
  <c r="E54" i="15"/>
  <c r="AV54" i="15" s="1"/>
  <c r="AA53" i="103" s="1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Y53" i="85"/>
  <c r="AZ53" i="85"/>
  <c r="E52" i="103" s="1"/>
  <c r="BA53" i="85"/>
  <c r="BB53" i="85"/>
  <c r="BC53" i="85"/>
  <c r="BD53" i="85"/>
  <c r="BE53" i="85"/>
  <c r="BF53" i="85"/>
  <c r="BG53" i="85"/>
  <c r="BH53" i="85"/>
  <c r="AY54" i="85"/>
  <c r="AZ54" i="85"/>
  <c r="E53" i="103" s="1"/>
  <c r="BA54" i="85"/>
  <c r="BB54" i="85"/>
  <c r="BC54" i="85"/>
  <c r="BD54" i="85"/>
  <c r="BE54" i="85"/>
  <c r="BF54" i="85"/>
  <c r="BG54" i="85"/>
  <c r="BH54" i="85"/>
  <c r="D53" i="85"/>
  <c r="E53" i="85"/>
  <c r="D54" i="85"/>
  <c r="E54" i="85"/>
  <c r="A24" i="109"/>
  <c r="AC24" i="109" s="1"/>
  <c r="A45" i="109"/>
  <c r="AC45" i="109" s="1"/>
  <c r="A6" i="109"/>
  <c r="AC6" i="109" s="1"/>
  <c r="A51" i="109"/>
  <c r="AC51" i="109" s="1"/>
  <c r="AC47" i="109"/>
  <c r="AF46" i="109"/>
  <c r="AE46" i="109"/>
  <c r="AC46" i="109"/>
  <c r="A35" i="109"/>
  <c r="AC35" i="109" s="1"/>
  <c r="A34" i="109"/>
  <c r="AC34" i="109" s="1"/>
  <c r="A33" i="109"/>
  <c r="A54" i="109" s="1"/>
  <c r="AC54" i="109" s="1"/>
  <c r="A32" i="109"/>
  <c r="AC32" i="109" s="1"/>
  <c r="A31" i="109"/>
  <c r="AC31" i="109" s="1"/>
  <c r="A30" i="109"/>
  <c r="AC30" i="109" s="1"/>
  <c r="A29" i="109"/>
  <c r="A50" i="109" s="1"/>
  <c r="AC50" i="109" s="1"/>
  <c r="A28" i="109"/>
  <c r="AC28" i="109" s="1"/>
  <c r="AC26" i="109"/>
  <c r="AF25" i="109"/>
  <c r="AE25" i="109"/>
  <c r="AC25" i="109"/>
  <c r="AC17" i="109"/>
  <c r="AC16" i="109"/>
  <c r="AC15" i="109"/>
  <c r="AC14" i="109"/>
  <c r="AC13" i="109"/>
  <c r="AC12" i="109"/>
  <c r="AC11" i="109"/>
  <c r="AC10" i="109"/>
  <c r="A9" i="109"/>
  <c r="AC9" i="109" s="1"/>
  <c r="AC8" i="109"/>
  <c r="AF7" i="109"/>
  <c r="AE7" i="109"/>
  <c r="AC7" i="109"/>
  <c r="G30" i="85"/>
  <c r="F30" i="85"/>
  <c r="D112" i="110" l="1"/>
  <c r="Z53" i="103"/>
  <c r="D93" i="110"/>
  <c r="Z52" i="103"/>
  <c r="B97" i="110"/>
  <c r="I52" i="103"/>
  <c r="H67" i="95"/>
  <c r="H68" i="95" s="1"/>
  <c r="AK30" i="103"/>
  <c r="B113" i="110"/>
  <c r="F53" i="103"/>
  <c r="B96" i="110"/>
  <c r="C96" i="110" s="1"/>
  <c r="H52" i="103"/>
  <c r="AN53" i="103"/>
  <c r="P53" i="103"/>
  <c r="B119" i="110"/>
  <c r="L53" i="103"/>
  <c r="B112" i="110"/>
  <c r="B111" i="110" s="1"/>
  <c r="D53" i="103"/>
  <c r="B94" i="110"/>
  <c r="F52" i="103"/>
  <c r="B98" i="110"/>
  <c r="J52" i="103"/>
  <c r="J67" i="95"/>
  <c r="E69" i="95" s="1"/>
  <c r="AL30" i="103"/>
  <c r="B120" i="110"/>
  <c r="M53" i="103"/>
  <c r="B118" i="110"/>
  <c r="K53" i="103"/>
  <c r="B101" i="110"/>
  <c r="M52" i="103"/>
  <c r="AN52" i="103"/>
  <c r="P52" i="103"/>
  <c r="B115" i="110"/>
  <c r="H53" i="103"/>
  <c r="B117" i="110"/>
  <c r="J53" i="103"/>
  <c r="B100" i="110"/>
  <c r="L52" i="103"/>
  <c r="B93" i="110"/>
  <c r="C93" i="110" s="1"/>
  <c r="D52" i="103"/>
  <c r="B114" i="110"/>
  <c r="G53" i="103"/>
  <c r="B95" i="110"/>
  <c r="C95" i="110" s="1"/>
  <c r="G52" i="103"/>
  <c r="B116" i="110"/>
  <c r="I53" i="103"/>
  <c r="B99" i="110"/>
  <c r="C99" i="110" s="1"/>
  <c r="K52" i="103"/>
  <c r="G112" i="110"/>
  <c r="C94" i="110"/>
  <c r="C100" i="110"/>
  <c r="C98" i="110"/>
  <c r="C101" i="110"/>
  <c r="C97" i="110"/>
  <c r="BB53" i="15"/>
  <c r="AX53" i="15"/>
  <c r="BI54" i="85"/>
  <c r="N53" i="103" s="1"/>
  <c r="BI53" i="85"/>
  <c r="N52" i="103" s="1"/>
  <c r="AY53" i="15"/>
  <c r="BB54" i="15"/>
  <c r="AZ54" i="15"/>
  <c r="BD54" i="15"/>
  <c r="BC54" i="15"/>
  <c r="BA54" i="15"/>
  <c r="AT54" i="15"/>
  <c r="BD53" i="15"/>
  <c r="AY54" i="15"/>
  <c r="BA53" i="15"/>
  <c r="BC53" i="15"/>
  <c r="AZ53" i="15"/>
  <c r="AW54" i="15"/>
  <c r="AW53" i="15"/>
  <c r="AX54" i="15"/>
  <c r="AT53" i="15"/>
  <c r="A27" i="109"/>
  <c r="AC27" i="109" s="1"/>
  <c r="A49" i="109"/>
  <c r="AC49" i="109" s="1"/>
  <c r="A53" i="109"/>
  <c r="AC53" i="109" s="1"/>
  <c r="A55" i="109"/>
  <c r="AC55" i="109" s="1"/>
  <c r="AC29" i="109"/>
  <c r="AC33" i="109"/>
  <c r="A48" i="109"/>
  <c r="AC48" i="109" s="1"/>
  <c r="A52" i="109"/>
  <c r="AC52" i="109" s="1"/>
  <c r="A56" i="109"/>
  <c r="AC56" i="109" s="1"/>
  <c r="J68" i="95"/>
  <c r="I68" i="95"/>
  <c r="D114" i="110" l="1"/>
  <c r="G114" i="110" s="1"/>
  <c r="AC53" i="103"/>
  <c r="D94" i="110"/>
  <c r="AB52" i="103"/>
  <c r="D117" i="110"/>
  <c r="G117" i="110" s="1"/>
  <c r="AF53" i="103"/>
  <c r="D95" i="110"/>
  <c r="G95" i="110" s="1"/>
  <c r="AC52" i="103"/>
  <c r="D113" i="110"/>
  <c r="G113" i="110" s="1"/>
  <c r="AB53" i="103"/>
  <c r="D119" i="110"/>
  <c r="G119" i="110" s="1"/>
  <c r="AH53" i="103"/>
  <c r="D99" i="110"/>
  <c r="G99" i="110" s="1"/>
  <c r="AG52" i="103"/>
  <c r="D97" i="110"/>
  <c r="G97" i="110" s="1"/>
  <c r="AE52" i="103"/>
  <c r="D120" i="110"/>
  <c r="G120" i="110" s="1"/>
  <c r="AI53" i="103"/>
  <c r="D101" i="110"/>
  <c r="G101" i="110" s="1"/>
  <c r="AI52" i="103"/>
  <c r="AV52" i="103" s="1"/>
  <c r="D100" i="110"/>
  <c r="G100" i="110" s="1"/>
  <c r="AH52" i="103"/>
  <c r="AU52" i="103" s="1"/>
  <c r="D116" i="110"/>
  <c r="G116" i="110" s="1"/>
  <c r="AE53" i="103"/>
  <c r="D98" i="110"/>
  <c r="G98" i="110" s="1"/>
  <c r="AF52" i="103"/>
  <c r="AS52" i="103" s="1"/>
  <c r="D118" i="110"/>
  <c r="AG53" i="103"/>
  <c r="AT53" i="103" s="1"/>
  <c r="D115" i="110"/>
  <c r="G115" i="110" s="1"/>
  <c r="AD53" i="103"/>
  <c r="AQ53" i="103" s="1"/>
  <c r="D96" i="110"/>
  <c r="G96" i="110" s="1"/>
  <c r="AD52" i="103"/>
  <c r="G118" i="110"/>
  <c r="B92" i="110"/>
  <c r="G93" i="110"/>
  <c r="AP52" i="103"/>
  <c r="R52" i="103"/>
  <c r="AS53" i="103"/>
  <c r="U53" i="103"/>
  <c r="V53" i="103"/>
  <c r="AO52" i="103"/>
  <c r="Q52" i="103"/>
  <c r="AQ52" i="103"/>
  <c r="S52" i="103"/>
  <c r="AP53" i="103"/>
  <c r="R53" i="103"/>
  <c r="S53" i="103"/>
  <c r="AV53" i="103"/>
  <c r="X53" i="103"/>
  <c r="AM53" i="103"/>
  <c r="O53" i="103"/>
  <c r="AO53" i="103"/>
  <c r="Q53" i="103"/>
  <c r="AT52" i="103"/>
  <c r="V52" i="103"/>
  <c r="AM52" i="103"/>
  <c r="O52" i="103"/>
  <c r="AU53" i="103"/>
  <c r="W53" i="103"/>
  <c r="AR53" i="103"/>
  <c r="T53" i="103"/>
  <c r="W52" i="103"/>
  <c r="X52" i="103"/>
  <c r="U52" i="103"/>
  <c r="AR52" i="103"/>
  <c r="T52" i="103"/>
  <c r="D111" i="110"/>
  <c r="G111" i="110" s="1"/>
  <c r="G94" i="110"/>
  <c r="C92" i="110"/>
  <c r="BE54" i="15"/>
  <c r="BE53" i="15"/>
  <c r="E42" i="85"/>
  <c r="G28" i="85"/>
  <c r="D92" i="110" l="1"/>
  <c r="G92" i="110" s="1"/>
  <c r="BF53" i="15"/>
  <c r="AJ52" i="103"/>
  <c r="AW52" i="103" s="1"/>
  <c r="BF54" i="15"/>
  <c r="AJ53" i="103"/>
  <c r="AW53" i="103" s="1"/>
  <c r="Y52" i="103"/>
  <c r="J24" i="95"/>
  <c r="E26" i="95" s="1"/>
  <c r="AL28" i="103"/>
  <c r="Y53" i="103"/>
  <c r="J25" i="95"/>
  <c r="E52" i="85"/>
  <c r="D52" i="85"/>
  <c r="E51" i="85"/>
  <c r="D51" i="85"/>
  <c r="E50" i="85"/>
  <c r="D50" i="85"/>
  <c r="E49" i="85"/>
  <c r="D49" i="85"/>
  <c r="E48" i="85"/>
  <c r="D48" i="85"/>
  <c r="E47" i="85"/>
  <c r="D47" i="85"/>
  <c r="E46" i="85"/>
  <c r="D46" i="85"/>
  <c r="E45" i="85"/>
  <c r="D45" i="85"/>
  <c r="E44" i="85"/>
  <c r="D44" i="85"/>
  <c r="E43" i="85"/>
  <c r="D43" i="85"/>
  <c r="E41" i="85"/>
  <c r="D41" i="85"/>
  <c r="E40" i="85"/>
  <c r="D40" i="85"/>
  <c r="E38" i="85"/>
  <c r="D38" i="85"/>
  <c r="E37" i="85"/>
  <c r="D37" i="85"/>
  <c r="E36" i="85"/>
  <c r="D36" i="85"/>
  <c r="F28" i="85"/>
  <c r="E26" i="85"/>
  <c r="D26" i="85"/>
  <c r="E25" i="85"/>
  <c r="D25" i="85"/>
  <c r="E24" i="85"/>
  <c r="D24" i="85"/>
  <c r="E23" i="85"/>
  <c r="D23" i="85"/>
  <c r="E22" i="85"/>
  <c r="D22" i="85"/>
  <c r="E21" i="85"/>
  <c r="D21" i="85"/>
  <c r="E20" i="85"/>
  <c r="D20" i="85"/>
  <c r="E19" i="85"/>
  <c r="D19" i="85"/>
  <c r="E18" i="85"/>
  <c r="D18" i="85"/>
  <c r="E17" i="85"/>
  <c r="D17" i="85"/>
  <c r="E16" i="85"/>
  <c r="D16" i="85"/>
  <c r="E15" i="85"/>
  <c r="D15" i="85"/>
  <c r="E14" i="85"/>
  <c r="D14" i="85"/>
  <c r="E13" i="85"/>
  <c r="D13" i="85"/>
  <c r="E12" i="85"/>
  <c r="D12" i="85"/>
  <c r="E11" i="85"/>
  <c r="D11" i="85"/>
  <c r="E10" i="85"/>
  <c r="D10" i="85"/>
  <c r="E9" i="85"/>
  <c r="D9" i="85"/>
  <c r="E8" i="85"/>
  <c r="D8" i="85"/>
  <c r="E7" i="85"/>
  <c r="D7" i="85"/>
  <c r="E6" i="85"/>
  <c r="D6" i="85"/>
  <c r="E5" i="85"/>
  <c r="D5" i="85"/>
  <c r="E4" i="85"/>
  <c r="D4" i="85"/>
  <c r="G29" i="85"/>
  <c r="F29" i="85"/>
  <c r="G34" i="85"/>
  <c r="F34" i="85"/>
  <c r="C9" i="41"/>
  <c r="F33" i="85" s="1"/>
  <c r="F17" i="85" l="1"/>
  <c r="H90" i="92" s="1"/>
  <c r="H91" i="92" s="1"/>
  <c r="F37" i="85"/>
  <c r="F22" i="85"/>
  <c r="AK22" i="103" s="1"/>
  <c r="G44" i="85"/>
  <c r="J24" i="109" s="1"/>
  <c r="J25" i="109" s="1"/>
  <c r="AL43" i="103"/>
  <c r="J128" i="95"/>
  <c r="E130" i="95" s="1"/>
  <c r="E131" i="95" s="1"/>
  <c r="E132" i="95" s="1"/>
  <c r="E133" i="95" s="1"/>
  <c r="E134" i="95" s="1"/>
  <c r="E135" i="95" s="1"/>
  <c r="E136" i="95" s="1"/>
  <c r="E137" i="95" s="1"/>
  <c r="E138" i="95" s="1"/>
  <c r="E139" i="95" s="1"/>
  <c r="AL33" i="103"/>
  <c r="H45" i="95"/>
  <c r="H46" i="95" s="1"/>
  <c r="AK29" i="103"/>
  <c r="H24" i="95"/>
  <c r="AK28" i="103"/>
  <c r="J45" i="95"/>
  <c r="AL29" i="103"/>
  <c r="H128" i="95"/>
  <c r="H129" i="95" s="1"/>
  <c r="AK33" i="103"/>
  <c r="H192" i="95"/>
  <c r="H193" i="95" s="1"/>
  <c r="AK36" i="103"/>
  <c r="F25" i="85"/>
  <c r="F18" i="85"/>
  <c r="F26" i="85"/>
  <c r="F38" i="85"/>
  <c r="F48" i="85"/>
  <c r="AK47" i="103" s="1"/>
  <c r="F14" i="85"/>
  <c r="G40" i="85"/>
  <c r="E111" i="110"/>
  <c r="E112" i="110" s="1"/>
  <c r="E113" i="110" s="1"/>
  <c r="E114" i="110" s="1"/>
  <c r="E115" i="110" s="1"/>
  <c r="E116" i="110" s="1"/>
  <c r="E117" i="110" s="1"/>
  <c r="E118" i="110" s="1"/>
  <c r="E119" i="110" s="1"/>
  <c r="E120" i="110" s="1"/>
  <c r="E27" i="110"/>
  <c r="E28" i="110" s="1"/>
  <c r="E29" i="110" s="1"/>
  <c r="E30" i="110" s="1"/>
  <c r="E31" i="110" s="1"/>
  <c r="E32" i="110" s="1"/>
  <c r="E33" i="110" s="1"/>
  <c r="E34" i="110" s="1"/>
  <c r="E35" i="110" s="1"/>
  <c r="E36" i="110" s="1"/>
  <c r="E8" i="110"/>
  <c r="G53" i="85"/>
  <c r="E237" i="95"/>
  <c r="E238" i="95" s="1"/>
  <c r="E239" i="95" s="1"/>
  <c r="E240" i="95" s="1"/>
  <c r="E241" i="95" s="1"/>
  <c r="E242" i="95" s="1"/>
  <c r="E243" i="95" s="1"/>
  <c r="E244" i="95" s="1"/>
  <c r="E245" i="95" s="1"/>
  <c r="E246" i="95" s="1"/>
  <c r="E8" i="109"/>
  <c r="F53" i="85"/>
  <c r="F54" i="85"/>
  <c r="G54" i="85"/>
  <c r="G39" i="85"/>
  <c r="F39" i="85"/>
  <c r="F9" i="85"/>
  <c r="F46" i="85"/>
  <c r="AK45" i="103" s="1"/>
  <c r="G51" i="85"/>
  <c r="F6" i="85"/>
  <c r="G4" i="85"/>
  <c r="G8" i="85"/>
  <c r="G12" i="85"/>
  <c r="G16" i="85"/>
  <c r="G20" i="85"/>
  <c r="AL20" i="103" s="1"/>
  <c r="G36" i="85"/>
  <c r="F49" i="85"/>
  <c r="F41" i="85"/>
  <c r="F5" i="85"/>
  <c r="I46" i="95"/>
  <c r="J46" i="95"/>
  <c r="E47" i="95"/>
  <c r="I25" i="95"/>
  <c r="H25" i="95"/>
  <c r="G5" i="85"/>
  <c r="F45" i="85"/>
  <c r="G24" i="85"/>
  <c r="F13" i="85"/>
  <c r="F52" i="85"/>
  <c r="F42" i="85"/>
  <c r="G32" i="85"/>
  <c r="F21" i="85"/>
  <c r="AK21" i="103" s="1"/>
  <c r="F10" i="85"/>
  <c r="G3" i="41"/>
  <c r="F51" i="85"/>
  <c r="F44" i="85"/>
  <c r="F40" i="85"/>
  <c r="F36" i="85"/>
  <c r="F32" i="85"/>
  <c r="F24" i="85"/>
  <c r="F20" i="85"/>
  <c r="AK20" i="103" s="1"/>
  <c r="F16" i="85"/>
  <c r="F12" i="85"/>
  <c r="F8" i="85"/>
  <c r="G50" i="85"/>
  <c r="G47" i="85"/>
  <c r="AL46" i="103" s="1"/>
  <c r="G43" i="85"/>
  <c r="G35" i="85"/>
  <c r="G31" i="85"/>
  <c r="G27" i="85"/>
  <c r="G23" i="85"/>
  <c r="AL23" i="103" s="1"/>
  <c r="G19" i="85"/>
  <c r="G15" i="85"/>
  <c r="G11" i="85"/>
  <c r="G7" i="85"/>
  <c r="I3" i="41"/>
  <c r="F50" i="85"/>
  <c r="F47" i="85"/>
  <c r="AK46" i="103" s="1"/>
  <c r="F43" i="85"/>
  <c r="F35" i="85"/>
  <c r="F31" i="85"/>
  <c r="F27" i="85"/>
  <c r="F23" i="85"/>
  <c r="AK23" i="103" s="1"/>
  <c r="F19" i="85"/>
  <c r="F15" i="85"/>
  <c r="F11" i="85"/>
  <c r="F7" i="85"/>
  <c r="F4" i="85"/>
  <c r="G49" i="85"/>
  <c r="G46" i="85"/>
  <c r="AL45" i="103" s="1"/>
  <c r="G42" i="85"/>
  <c r="G38" i="85"/>
  <c r="G26" i="85"/>
  <c r="G22" i="85"/>
  <c r="AL22" i="103" s="1"/>
  <c r="G18" i="85"/>
  <c r="G14" i="85"/>
  <c r="G10" i="85"/>
  <c r="G6" i="85"/>
  <c r="G52" i="85"/>
  <c r="G48" i="85"/>
  <c r="AL47" i="103" s="1"/>
  <c r="G45" i="85"/>
  <c r="G41" i="85"/>
  <c r="G37" i="85"/>
  <c r="G33" i="85"/>
  <c r="G25" i="85"/>
  <c r="G21" i="85"/>
  <c r="AL21" i="103" s="1"/>
  <c r="G17" i="85"/>
  <c r="G13" i="85"/>
  <c r="G9" i="85"/>
  <c r="AK17" i="103" l="1"/>
  <c r="J168" i="90"/>
  <c r="J169" i="90" s="1"/>
  <c r="AL11" i="103"/>
  <c r="J93" i="90"/>
  <c r="J94" i="90" s="1"/>
  <c r="AL8" i="103"/>
  <c r="J146" i="90"/>
  <c r="J147" i="90" s="1"/>
  <c r="AL10" i="103"/>
  <c r="H86" i="95"/>
  <c r="H87" i="95" s="1"/>
  <c r="AK31" i="103"/>
  <c r="J25" i="110"/>
  <c r="J26" i="110" s="1"/>
  <c r="AL49" i="103"/>
  <c r="H68" i="110"/>
  <c r="AK51" i="103"/>
  <c r="I129" i="95"/>
  <c r="H24" i="90"/>
  <c r="H25" i="90" s="1"/>
  <c r="AK5" i="103"/>
  <c r="J6" i="90"/>
  <c r="J7" i="90" s="1"/>
  <c r="AL4" i="103"/>
  <c r="H109" i="110"/>
  <c r="AK53" i="103"/>
  <c r="J259" i="95"/>
  <c r="J260" i="95" s="1"/>
  <c r="AL39" i="103"/>
  <c r="J109" i="110"/>
  <c r="AL53" i="103"/>
  <c r="J25" i="99"/>
  <c r="J26" i="99" s="1"/>
  <c r="AL25" i="103"/>
  <c r="J6" i="110"/>
  <c r="AL48" i="103"/>
  <c r="J47" i="92"/>
  <c r="J48" i="92" s="1"/>
  <c r="AL15" i="103"/>
  <c r="H259" i="95"/>
  <c r="AK39" i="103"/>
  <c r="J25" i="92"/>
  <c r="J26" i="92" s="1"/>
  <c r="AL14" i="103"/>
  <c r="H6" i="90"/>
  <c r="AK4" i="103"/>
  <c r="H150" i="95"/>
  <c r="AK34" i="103"/>
  <c r="J131" i="92"/>
  <c r="J132" i="92" s="1"/>
  <c r="AL19" i="103"/>
  <c r="H93" i="90"/>
  <c r="AK8" i="103"/>
  <c r="H24" i="109"/>
  <c r="AK43" i="103"/>
  <c r="H6" i="92"/>
  <c r="AK13" i="103"/>
  <c r="H283" i="95"/>
  <c r="H284" i="95" s="1"/>
  <c r="AK40" i="103"/>
  <c r="H45" i="90"/>
  <c r="H46" i="90" s="1"/>
  <c r="AK6" i="103"/>
  <c r="H90" i="110"/>
  <c r="H100" i="110" s="1"/>
  <c r="AK52" i="103"/>
  <c r="H25" i="92"/>
  <c r="H26" i="92" s="1"/>
  <c r="AK14" i="103"/>
  <c r="J192" i="95"/>
  <c r="J193" i="95" s="1"/>
  <c r="AL36" i="103"/>
  <c r="H47" i="110"/>
  <c r="AK50" i="103"/>
  <c r="H6" i="110"/>
  <c r="H7" i="110" s="1"/>
  <c r="AK48" i="103"/>
  <c r="J283" i="95"/>
  <c r="J284" i="95" s="1"/>
  <c r="AL40" i="103"/>
  <c r="H168" i="90"/>
  <c r="H169" i="90" s="1"/>
  <c r="AK11" i="103"/>
  <c r="J6" i="95"/>
  <c r="J7" i="95" s="1"/>
  <c r="AL27" i="103"/>
  <c r="H68" i="92"/>
  <c r="AK16" i="103"/>
  <c r="H45" i="109"/>
  <c r="I46" i="109" s="1"/>
  <c r="AK44" i="103"/>
  <c r="J172" i="95"/>
  <c r="AL35" i="103"/>
  <c r="H214" i="95"/>
  <c r="H215" i="95" s="1"/>
  <c r="AK37" i="103"/>
  <c r="H6" i="95"/>
  <c r="AK27" i="103"/>
  <c r="J24" i="90"/>
  <c r="J25" i="90" s="1"/>
  <c r="AL5" i="103"/>
  <c r="H6" i="109"/>
  <c r="H7" i="109" s="1"/>
  <c r="AK42" i="103"/>
  <c r="J47" i="110"/>
  <c r="J48" i="110" s="1"/>
  <c r="AL50" i="103"/>
  <c r="J120" i="90"/>
  <c r="J121" i="90" s="1"/>
  <c r="AL9" i="103"/>
  <c r="J45" i="109"/>
  <c r="J46" i="109" s="1"/>
  <c r="AL44" i="103"/>
  <c r="J46" i="99"/>
  <c r="J47" i="99" s="1"/>
  <c r="AL26" i="103"/>
  <c r="H47" i="92"/>
  <c r="AK15" i="103"/>
  <c r="H25" i="110"/>
  <c r="AK49" i="103"/>
  <c r="J86" i="95"/>
  <c r="J87" i="95" s="1"/>
  <c r="AL31" i="103"/>
  <c r="H146" i="90"/>
  <c r="H147" i="90" s="1"/>
  <c r="AK10" i="103"/>
  <c r="H120" i="90"/>
  <c r="AK9" i="103"/>
  <c r="J90" i="110"/>
  <c r="AL52" i="103"/>
  <c r="H46" i="99"/>
  <c r="H47" i="99" s="1"/>
  <c r="AK26" i="103"/>
  <c r="J45" i="90"/>
  <c r="J46" i="90" s="1"/>
  <c r="AL6" i="103"/>
  <c r="H172" i="95"/>
  <c r="AK35" i="103"/>
  <c r="H68" i="90"/>
  <c r="AK7" i="103"/>
  <c r="H131" i="92"/>
  <c r="AK19" i="103"/>
  <c r="J150" i="95"/>
  <c r="J151" i="95" s="1"/>
  <c r="AL34" i="103"/>
  <c r="H6" i="99"/>
  <c r="AK24" i="103"/>
  <c r="J129" i="95"/>
  <c r="J68" i="92"/>
  <c r="J69" i="92" s="1"/>
  <c r="AL16" i="103"/>
  <c r="H235" i="95"/>
  <c r="AK38" i="103"/>
  <c r="H109" i="92"/>
  <c r="H110" i="92" s="1"/>
  <c r="AK18" i="103"/>
  <c r="H311" i="95"/>
  <c r="AK41" i="103"/>
  <c r="J109" i="92"/>
  <c r="J110" i="92" s="1"/>
  <c r="AL18" i="103"/>
  <c r="H188" i="90"/>
  <c r="I189" i="90" s="1"/>
  <c r="AK12" i="103"/>
  <c r="J6" i="99"/>
  <c r="J7" i="99" s="1"/>
  <c r="AL24" i="103"/>
  <c r="J6" i="92"/>
  <c r="J7" i="92" s="1"/>
  <c r="AL13" i="103"/>
  <c r="J214" i="95"/>
  <c r="J215" i="95" s="1"/>
  <c r="AL37" i="103"/>
  <c r="J90" i="92"/>
  <c r="J91" i="92" s="1"/>
  <c r="AL17" i="103"/>
  <c r="J68" i="110"/>
  <c r="J69" i="110" s="1"/>
  <c r="AL51" i="103"/>
  <c r="J311" i="95"/>
  <c r="J312" i="95" s="1"/>
  <c r="AL41" i="103"/>
  <c r="J68" i="90"/>
  <c r="J69" i="90" s="1"/>
  <c r="AL7" i="103"/>
  <c r="J6" i="109"/>
  <c r="J7" i="109" s="1"/>
  <c r="AL42" i="103"/>
  <c r="H108" i="95"/>
  <c r="AK32" i="103"/>
  <c r="J108" i="95"/>
  <c r="AL32" i="103"/>
  <c r="J188" i="90"/>
  <c r="J189" i="90" s="1"/>
  <c r="AL12" i="103"/>
  <c r="J235" i="95"/>
  <c r="J236" i="95" s="1"/>
  <c r="AL38" i="103"/>
  <c r="H25" i="99"/>
  <c r="H26" i="99" s="1"/>
  <c r="AK25" i="103"/>
  <c r="J110" i="110"/>
  <c r="J120" i="110"/>
  <c r="J118" i="110"/>
  <c r="J116" i="110"/>
  <c r="J119" i="110"/>
  <c r="J112" i="110"/>
  <c r="J117" i="110"/>
  <c r="J113" i="110"/>
  <c r="J115" i="110"/>
  <c r="J114" i="110"/>
  <c r="J111" i="110"/>
  <c r="H26" i="110"/>
  <c r="I26" i="110"/>
  <c r="H110" i="110"/>
  <c r="I118" i="110"/>
  <c r="H115" i="110"/>
  <c r="H112" i="110"/>
  <c r="I120" i="110"/>
  <c r="H118" i="110"/>
  <c r="I119" i="110"/>
  <c r="I116" i="110"/>
  <c r="H117" i="110"/>
  <c r="I113" i="110"/>
  <c r="H116" i="110"/>
  <c r="H114" i="110"/>
  <c r="H113" i="110"/>
  <c r="I117" i="110"/>
  <c r="I114" i="110"/>
  <c r="I115" i="110"/>
  <c r="I112" i="110"/>
  <c r="H111" i="110"/>
  <c r="I111" i="110"/>
  <c r="H91" i="110"/>
  <c r="I91" i="110"/>
  <c r="I98" i="110"/>
  <c r="H99" i="110"/>
  <c r="H98" i="110"/>
  <c r="I100" i="110"/>
  <c r="I99" i="110"/>
  <c r="I96" i="110"/>
  <c r="I101" i="110"/>
  <c r="H97" i="110"/>
  <c r="H101" i="110"/>
  <c r="I95" i="110"/>
  <c r="I93" i="110"/>
  <c r="I97" i="110"/>
  <c r="H95" i="110"/>
  <c r="H93" i="110"/>
  <c r="I94" i="110"/>
  <c r="I92" i="110"/>
  <c r="H92" i="110"/>
  <c r="E56" i="109"/>
  <c r="E9" i="109"/>
  <c r="E10" i="109" s="1"/>
  <c r="E11" i="109" s="1"/>
  <c r="E12" i="109" s="1"/>
  <c r="E13" i="109" s="1"/>
  <c r="E14" i="109" s="1"/>
  <c r="E15" i="109" s="1"/>
  <c r="E16" i="109" s="1"/>
  <c r="E17" i="109" s="1"/>
  <c r="E51" i="109"/>
  <c r="E26" i="109"/>
  <c r="E35" i="109"/>
  <c r="E34" i="109"/>
  <c r="E33" i="109"/>
  <c r="E54" i="109"/>
  <c r="E32" i="109"/>
  <c r="E31" i="109"/>
  <c r="E55" i="109"/>
  <c r="E50" i="109"/>
  <c r="E30" i="109"/>
  <c r="E47" i="109"/>
  <c r="E28" i="109"/>
  <c r="E27" i="109"/>
  <c r="E49" i="109"/>
  <c r="E53" i="109"/>
  <c r="E29" i="109"/>
  <c r="E48" i="109"/>
  <c r="E52" i="109"/>
  <c r="I48" i="110"/>
  <c r="H48" i="110"/>
  <c r="I193" i="95"/>
  <c r="I7" i="110"/>
  <c r="J7" i="110"/>
  <c r="H69" i="110"/>
  <c r="I69" i="110"/>
  <c r="J91" i="110"/>
  <c r="J101" i="110"/>
  <c r="J95" i="110"/>
  <c r="J98" i="110"/>
  <c r="J100" i="110"/>
  <c r="J99" i="110"/>
  <c r="J96" i="110"/>
  <c r="J93" i="110"/>
  <c r="J97" i="110"/>
  <c r="J94" i="110"/>
  <c r="J92" i="110"/>
  <c r="I46" i="90"/>
  <c r="H236" i="95"/>
  <c r="I236" i="95"/>
  <c r="E9" i="110"/>
  <c r="E10" i="110" s="1"/>
  <c r="E11" i="110" s="1"/>
  <c r="E12" i="110" s="1"/>
  <c r="E13" i="110" s="1"/>
  <c r="E14" i="110" s="1"/>
  <c r="E15" i="110" s="1"/>
  <c r="E16" i="110" s="1"/>
  <c r="E17" i="110" s="1"/>
  <c r="E49" i="110"/>
  <c r="H7" i="90"/>
  <c r="I7" i="90"/>
  <c r="I25" i="109"/>
  <c r="H25" i="109"/>
  <c r="H7" i="92"/>
  <c r="I7" i="92"/>
  <c r="I69" i="90"/>
  <c r="H69" i="90"/>
  <c r="I26" i="92"/>
  <c r="I169" i="90"/>
  <c r="H69" i="92"/>
  <c r="I69" i="92"/>
  <c r="H46" i="109"/>
  <c r="I48" i="92"/>
  <c r="H48" i="92"/>
  <c r="I26" i="99"/>
  <c r="I215" i="95"/>
  <c r="I7" i="99"/>
  <c r="H7" i="99"/>
  <c r="H132" i="92"/>
  <c r="I132" i="92"/>
  <c r="H109" i="95"/>
  <c r="I109" i="95"/>
  <c r="J173" i="95"/>
  <c r="J109" i="95"/>
  <c r="I7" i="95"/>
  <c r="H7" i="95"/>
  <c r="H173" i="95"/>
  <c r="I173" i="95"/>
  <c r="H312" i="95"/>
  <c r="I312" i="95"/>
  <c r="I87" i="95"/>
  <c r="I260" i="95"/>
  <c r="H260" i="95"/>
  <c r="I284" i="95"/>
  <c r="I47" i="99"/>
  <c r="I94" i="90"/>
  <c r="H94" i="90"/>
  <c r="H151" i="95"/>
  <c r="E27" i="95"/>
  <c r="I110" i="92" l="1"/>
  <c r="I91" i="92"/>
  <c r="I151" i="95"/>
  <c r="I25" i="90"/>
  <c r="H189" i="90"/>
  <c r="I7" i="109"/>
  <c r="I147" i="90"/>
  <c r="I110" i="110"/>
  <c r="H94" i="110"/>
  <c r="H96" i="110"/>
  <c r="H120" i="110"/>
  <c r="H119" i="110"/>
  <c r="I121" i="90"/>
  <c r="H121" i="90"/>
  <c r="E50" i="110"/>
  <c r="E51" i="110" s="1"/>
  <c r="E52" i="110" s="1"/>
  <c r="E53" i="110" s="1"/>
  <c r="E54" i="110" s="1"/>
  <c r="E55" i="110" s="1"/>
  <c r="E56" i="110" s="1"/>
  <c r="E57" i="110" s="1"/>
  <c r="E58" i="110" s="1"/>
  <c r="E70" i="110"/>
  <c r="A46" i="99"/>
  <c r="A25" i="99"/>
  <c r="AY20" i="85"/>
  <c r="D20" i="103" s="1"/>
  <c r="AZ20" i="85"/>
  <c r="E20" i="103" s="1"/>
  <c r="BA20" i="85"/>
  <c r="F20" i="103" s="1"/>
  <c r="BB20" i="85"/>
  <c r="G20" i="103" s="1"/>
  <c r="BC20" i="85"/>
  <c r="H20" i="103" s="1"/>
  <c r="BD20" i="85"/>
  <c r="I20" i="103" s="1"/>
  <c r="BE20" i="85"/>
  <c r="J20" i="103" s="1"/>
  <c r="BF20" i="85"/>
  <c r="K20" i="103" s="1"/>
  <c r="BG20" i="85"/>
  <c r="L20" i="103" s="1"/>
  <c r="BH20" i="85"/>
  <c r="M20" i="103" s="1"/>
  <c r="AY21" i="85"/>
  <c r="D21" i="103" s="1"/>
  <c r="AZ21" i="85"/>
  <c r="E21" i="103" s="1"/>
  <c r="BA21" i="85"/>
  <c r="F21" i="103" s="1"/>
  <c r="BB21" i="85"/>
  <c r="G21" i="103" s="1"/>
  <c r="BC21" i="85"/>
  <c r="H21" i="103" s="1"/>
  <c r="BD21" i="85"/>
  <c r="I21" i="103" s="1"/>
  <c r="BE21" i="85"/>
  <c r="J21" i="103" s="1"/>
  <c r="BF21" i="85"/>
  <c r="K21" i="103" s="1"/>
  <c r="BG21" i="85"/>
  <c r="L21" i="103" s="1"/>
  <c r="BH21" i="85"/>
  <c r="M21" i="103" s="1"/>
  <c r="AY22" i="85"/>
  <c r="D22" i="103" s="1"/>
  <c r="AZ22" i="85"/>
  <c r="E22" i="103" s="1"/>
  <c r="BA22" i="85"/>
  <c r="F22" i="103" s="1"/>
  <c r="BB22" i="85"/>
  <c r="G22" i="103" s="1"/>
  <c r="BC22" i="85"/>
  <c r="H22" i="103" s="1"/>
  <c r="BD22" i="85"/>
  <c r="I22" i="103" s="1"/>
  <c r="BE22" i="85"/>
  <c r="J22" i="103" s="1"/>
  <c r="BF22" i="85"/>
  <c r="K22" i="103" s="1"/>
  <c r="BG22" i="85"/>
  <c r="L22" i="103" s="1"/>
  <c r="BH22" i="85"/>
  <c r="M22" i="103" s="1"/>
  <c r="AY23" i="85"/>
  <c r="D23" i="103" s="1"/>
  <c r="AZ23" i="85"/>
  <c r="E23" i="103" s="1"/>
  <c r="BA23" i="85"/>
  <c r="F23" i="103" s="1"/>
  <c r="BB23" i="85"/>
  <c r="G23" i="103" s="1"/>
  <c r="BC23" i="85"/>
  <c r="H23" i="103" s="1"/>
  <c r="BD23" i="85"/>
  <c r="I23" i="103" s="1"/>
  <c r="BE23" i="85"/>
  <c r="J23" i="103" s="1"/>
  <c r="BF23" i="85"/>
  <c r="K23" i="103" s="1"/>
  <c r="BG23" i="85"/>
  <c r="L23" i="103" s="1"/>
  <c r="BH23" i="85"/>
  <c r="M23" i="103" s="1"/>
  <c r="AY24" i="85"/>
  <c r="D24" i="103" s="1"/>
  <c r="AZ24" i="85"/>
  <c r="E24" i="103" s="1"/>
  <c r="BA24" i="85"/>
  <c r="F24" i="103" s="1"/>
  <c r="BB24" i="85"/>
  <c r="G24" i="103" s="1"/>
  <c r="BC24" i="85"/>
  <c r="H24" i="103" s="1"/>
  <c r="BD24" i="85"/>
  <c r="I24" i="103" s="1"/>
  <c r="BE24" i="85"/>
  <c r="J24" i="103" s="1"/>
  <c r="BF24" i="85"/>
  <c r="K24" i="103" s="1"/>
  <c r="BG24" i="85"/>
  <c r="L24" i="103" s="1"/>
  <c r="BH24" i="85"/>
  <c r="M24" i="103" s="1"/>
  <c r="AY25" i="85"/>
  <c r="D25" i="103" s="1"/>
  <c r="AZ25" i="85"/>
  <c r="E25" i="103" s="1"/>
  <c r="BA25" i="85"/>
  <c r="F25" i="103" s="1"/>
  <c r="BB25" i="85"/>
  <c r="G25" i="103" s="1"/>
  <c r="BC25" i="85"/>
  <c r="H25" i="103" s="1"/>
  <c r="BD25" i="85"/>
  <c r="I25" i="103" s="1"/>
  <c r="BE25" i="85"/>
  <c r="J25" i="103" s="1"/>
  <c r="BF25" i="85"/>
  <c r="K25" i="103" s="1"/>
  <c r="BG25" i="85"/>
  <c r="L25" i="103" s="1"/>
  <c r="BH25" i="85"/>
  <c r="M25" i="103" s="1"/>
  <c r="AY26" i="85"/>
  <c r="D26" i="103" s="1"/>
  <c r="AZ26" i="85"/>
  <c r="E26" i="103" s="1"/>
  <c r="BA26" i="85"/>
  <c r="F26" i="103" s="1"/>
  <c r="BB26" i="85"/>
  <c r="G26" i="103" s="1"/>
  <c r="BC26" i="85"/>
  <c r="H26" i="103" s="1"/>
  <c r="BD26" i="85"/>
  <c r="I26" i="103" s="1"/>
  <c r="BE26" i="85"/>
  <c r="J26" i="103" s="1"/>
  <c r="BF26" i="85"/>
  <c r="K26" i="103" s="1"/>
  <c r="BG26" i="85"/>
  <c r="L26" i="103" s="1"/>
  <c r="BH26" i="85"/>
  <c r="M26" i="103" s="1"/>
  <c r="D22" i="15"/>
  <c r="AU22" i="15" s="1"/>
  <c r="Z22" i="103" s="1"/>
  <c r="E22" i="15"/>
  <c r="AV22" i="15" s="1"/>
  <c r="AA22" i="103" s="1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D23" i="15"/>
  <c r="AU23" i="15" s="1"/>
  <c r="Z23" i="103" s="1"/>
  <c r="E23" i="15"/>
  <c r="AV23" i="15" s="1"/>
  <c r="AA23" i="103" s="1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D24" i="15"/>
  <c r="AU24" i="15" s="1"/>
  <c r="E24" i="15"/>
  <c r="AV24" i="15" s="1"/>
  <c r="AA24" i="103" s="1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D25" i="15"/>
  <c r="AU25" i="15" s="1"/>
  <c r="E25" i="15"/>
  <c r="AV25" i="15" s="1"/>
  <c r="AA25" i="103" s="1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D26" i="15"/>
  <c r="AU26" i="15" s="1"/>
  <c r="E26" i="15"/>
  <c r="AV26" i="15" s="1"/>
  <c r="AA26" i="103" s="1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B17" i="99"/>
  <c r="C17" i="99" s="1"/>
  <c r="B9" i="99"/>
  <c r="C9" i="99" s="1"/>
  <c r="A6" i="99"/>
  <c r="A131" i="92"/>
  <c r="A109" i="92"/>
  <c r="A90" i="92"/>
  <c r="A68" i="92"/>
  <c r="A47" i="92"/>
  <c r="A25" i="92"/>
  <c r="A6" i="92"/>
  <c r="A188" i="90"/>
  <c r="A199" i="90"/>
  <c r="A198" i="90"/>
  <c r="A197" i="90"/>
  <c r="A196" i="90"/>
  <c r="A195" i="90"/>
  <c r="A194" i="90"/>
  <c r="A193" i="90"/>
  <c r="A192" i="90"/>
  <c r="A191" i="90"/>
  <c r="A168" i="90"/>
  <c r="A179" i="90"/>
  <c r="A178" i="90"/>
  <c r="A177" i="90"/>
  <c r="A176" i="90"/>
  <c r="A175" i="90"/>
  <c r="A174" i="90"/>
  <c r="A173" i="90"/>
  <c r="A172" i="90"/>
  <c r="A171" i="90"/>
  <c r="A150" i="90"/>
  <c r="A151" i="90"/>
  <c r="A152" i="90"/>
  <c r="A153" i="90"/>
  <c r="A154" i="90"/>
  <c r="A155" i="90"/>
  <c r="A156" i="90"/>
  <c r="A157" i="90"/>
  <c r="A149" i="90"/>
  <c r="A146" i="90"/>
  <c r="A120" i="90"/>
  <c r="A93" i="90"/>
  <c r="A68" i="90"/>
  <c r="A45" i="90"/>
  <c r="A24" i="90"/>
  <c r="A6" i="90"/>
  <c r="A5" i="15"/>
  <c r="B5" i="15"/>
  <c r="C5" i="15"/>
  <c r="A6" i="15"/>
  <c r="B6" i="15"/>
  <c r="C6" i="15"/>
  <c r="A7" i="15"/>
  <c r="B7" i="15"/>
  <c r="C7" i="15"/>
  <c r="A8" i="15"/>
  <c r="B8" i="15"/>
  <c r="C8" i="15"/>
  <c r="A9" i="15"/>
  <c r="B9" i="15"/>
  <c r="C9" i="15"/>
  <c r="A10" i="15"/>
  <c r="B10" i="15"/>
  <c r="C10" i="15"/>
  <c r="A11" i="15"/>
  <c r="B11" i="15"/>
  <c r="C11" i="15"/>
  <c r="A12" i="15"/>
  <c r="B12" i="15"/>
  <c r="C12" i="15"/>
  <c r="A13" i="15"/>
  <c r="B13" i="15"/>
  <c r="C13" i="15"/>
  <c r="A14" i="15"/>
  <c r="B14" i="15"/>
  <c r="C14" i="15"/>
  <c r="A15" i="15"/>
  <c r="B15" i="15"/>
  <c r="C15" i="15"/>
  <c r="A16" i="15"/>
  <c r="B16" i="15"/>
  <c r="C16" i="15"/>
  <c r="A17" i="15"/>
  <c r="B17" i="15"/>
  <c r="C17" i="15"/>
  <c r="A18" i="15"/>
  <c r="B18" i="15"/>
  <c r="C18" i="15"/>
  <c r="A19" i="15"/>
  <c r="B19" i="15"/>
  <c r="C19" i="15"/>
  <c r="A20" i="15"/>
  <c r="B20" i="15"/>
  <c r="C20" i="15"/>
  <c r="A21" i="15"/>
  <c r="B21" i="15"/>
  <c r="C21" i="15"/>
  <c r="A22" i="15"/>
  <c r="B22" i="15"/>
  <c r="C22" i="15"/>
  <c r="A23" i="15"/>
  <c r="B23" i="15"/>
  <c r="C23" i="15"/>
  <c r="A24" i="15"/>
  <c r="B24" i="15"/>
  <c r="C24" i="15"/>
  <c r="A25" i="15"/>
  <c r="B25" i="15"/>
  <c r="C25" i="15"/>
  <c r="A26" i="15"/>
  <c r="B26" i="15"/>
  <c r="C26" i="15"/>
  <c r="B4" i="15"/>
  <c r="C4" i="15"/>
  <c r="A5" i="82"/>
  <c r="B5" i="82"/>
  <c r="C5" i="82"/>
  <c r="A6" i="82"/>
  <c r="B6" i="82"/>
  <c r="C6" i="82"/>
  <c r="A7" i="82"/>
  <c r="B7" i="82"/>
  <c r="C7" i="82"/>
  <c r="A8" i="82"/>
  <c r="B8" i="82"/>
  <c r="C8" i="82"/>
  <c r="A9" i="82"/>
  <c r="B9" i="82"/>
  <c r="C9" i="82"/>
  <c r="A10" i="82"/>
  <c r="B10" i="82"/>
  <c r="C10" i="82"/>
  <c r="A11" i="82"/>
  <c r="B11" i="82"/>
  <c r="C11" i="82"/>
  <c r="A12" i="82"/>
  <c r="B12" i="82"/>
  <c r="C12" i="82"/>
  <c r="A13" i="82"/>
  <c r="B13" i="82"/>
  <c r="C13" i="82"/>
  <c r="A14" i="82"/>
  <c r="B14" i="82"/>
  <c r="C14" i="82"/>
  <c r="A15" i="82"/>
  <c r="B15" i="82"/>
  <c r="C15" i="82"/>
  <c r="A16" i="82"/>
  <c r="B16" i="82"/>
  <c r="C16" i="82"/>
  <c r="A17" i="82"/>
  <c r="B17" i="82"/>
  <c r="C17" i="82"/>
  <c r="A18" i="82"/>
  <c r="B18" i="82"/>
  <c r="C18" i="82"/>
  <c r="A19" i="82"/>
  <c r="B19" i="82"/>
  <c r="C19" i="82"/>
  <c r="A20" i="82"/>
  <c r="B20" i="82"/>
  <c r="C20" i="82"/>
  <c r="A21" i="82"/>
  <c r="B21" i="82"/>
  <c r="C21" i="82"/>
  <c r="A22" i="82"/>
  <c r="B22" i="82"/>
  <c r="C22" i="82"/>
  <c r="A23" i="82"/>
  <c r="B23" i="82"/>
  <c r="C23" i="82"/>
  <c r="A24" i="82"/>
  <c r="B24" i="82"/>
  <c r="C24" i="82"/>
  <c r="A25" i="82"/>
  <c r="B25" i="82"/>
  <c r="C25" i="82"/>
  <c r="A26" i="82"/>
  <c r="B26" i="82"/>
  <c r="C26" i="82"/>
  <c r="B4" i="82"/>
  <c r="C4" i="82"/>
  <c r="A5" i="81"/>
  <c r="B5" i="81"/>
  <c r="C5" i="81"/>
  <c r="A6" i="81"/>
  <c r="B6" i="81"/>
  <c r="C6" i="81"/>
  <c r="A7" i="81"/>
  <c r="B7" i="81"/>
  <c r="C7" i="81"/>
  <c r="A8" i="81"/>
  <c r="B8" i="81"/>
  <c r="C8" i="81"/>
  <c r="A9" i="81"/>
  <c r="B9" i="81"/>
  <c r="C9" i="81"/>
  <c r="A10" i="81"/>
  <c r="B10" i="81"/>
  <c r="C10" i="81"/>
  <c r="A11" i="81"/>
  <c r="B11" i="81"/>
  <c r="C11" i="81"/>
  <c r="A12" i="81"/>
  <c r="B12" i="81"/>
  <c r="C12" i="81"/>
  <c r="A13" i="81"/>
  <c r="B13" i="81"/>
  <c r="C13" i="81"/>
  <c r="A14" i="81"/>
  <c r="B14" i="81"/>
  <c r="C14" i="81"/>
  <c r="A15" i="81"/>
  <c r="B15" i="81"/>
  <c r="C15" i="81"/>
  <c r="A16" i="81"/>
  <c r="B16" i="81"/>
  <c r="C16" i="81"/>
  <c r="A17" i="81"/>
  <c r="B17" i="81"/>
  <c r="C17" i="81"/>
  <c r="A18" i="81"/>
  <c r="B18" i="81"/>
  <c r="C18" i="81"/>
  <c r="A19" i="81"/>
  <c r="B19" i="81"/>
  <c r="C19" i="81"/>
  <c r="A20" i="81"/>
  <c r="B20" i="81"/>
  <c r="C20" i="81"/>
  <c r="A21" i="81"/>
  <c r="B21" i="81"/>
  <c r="C21" i="81"/>
  <c r="A22" i="81"/>
  <c r="B22" i="81"/>
  <c r="C22" i="81"/>
  <c r="A23" i="81"/>
  <c r="B23" i="81"/>
  <c r="C23" i="81"/>
  <c r="A24" i="81"/>
  <c r="B24" i="81"/>
  <c r="C24" i="81"/>
  <c r="A25" i="81"/>
  <c r="B25" i="81"/>
  <c r="C25" i="81"/>
  <c r="A26" i="81"/>
  <c r="B26" i="81"/>
  <c r="C26" i="81"/>
  <c r="B4" i="81"/>
  <c r="C4" i="81"/>
  <c r="A5" i="80"/>
  <c r="B5" i="80"/>
  <c r="C5" i="80"/>
  <c r="A6" i="80"/>
  <c r="B6" i="80"/>
  <c r="C6" i="80"/>
  <c r="A7" i="80"/>
  <c r="B7" i="80"/>
  <c r="C7" i="80"/>
  <c r="A8" i="80"/>
  <c r="B8" i="80"/>
  <c r="C8" i="80"/>
  <c r="A9" i="80"/>
  <c r="B9" i="80"/>
  <c r="C9" i="80"/>
  <c r="A10" i="80"/>
  <c r="B10" i="80"/>
  <c r="C10" i="80"/>
  <c r="A11" i="80"/>
  <c r="B11" i="80"/>
  <c r="C11" i="80"/>
  <c r="A12" i="80"/>
  <c r="B12" i="80"/>
  <c r="C12" i="80"/>
  <c r="A13" i="80"/>
  <c r="B13" i="80"/>
  <c r="C13" i="80"/>
  <c r="A14" i="80"/>
  <c r="B14" i="80"/>
  <c r="C14" i="80"/>
  <c r="A15" i="80"/>
  <c r="B15" i="80"/>
  <c r="C15" i="80"/>
  <c r="A16" i="80"/>
  <c r="B16" i="80"/>
  <c r="C16" i="80"/>
  <c r="A17" i="80"/>
  <c r="B17" i="80"/>
  <c r="C17" i="80"/>
  <c r="A18" i="80"/>
  <c r="B18" i="80"/>
  <c r="C18" i="80"/>
  <c r="A19" i="80"/>
  <c r="B19" i="80"/>
  <c r="C19" i="80"/>
  <c r="A20" i="80"/>
  <c r="B20" i="80"/>
  <c r="C20" i="80"/>
  <c r="A21" i="80"/>
  <c r="B21" i="80"/>
  <c r="C21" i="80"/>
  <c r="A22" i="80"/>
  <c r="B22" i="80"/>
  <c r="C22" i="80"/>
  <c r="A23" i="80"/>
  <c r="B23" i="80"/>
  <c r="C23" i="80"/>
  <c r="A24" i="80"/>
  <c r="B24" i="80"/>
  <c r="C24" i="80"/>
  <c r="A25" i="80"/>
  <c r="B25" i="80"/>
  <c r="C25" i="80"/>
  <c r="A26" i="80"/>
  <c r="B26" i="80"/>
  <c r="C26" i="80"/>
  <c r="B4" i="80"/>
  <c r="C4" i="80"/>
  <c r="A5" i="79"/>
  <c r="B5" i="79"/>
  <c r="C5" i="79"/>
  <c r="A6" i="79"/>
  <c r="B6" i="79"/>
  <c r="C6" i="79"/>
  <c r="A7" i="79"/>
  <c r="B7" i="79"/>
  <c r="C7" i="79"/>
  <c r="A8" i="79"/>
  <c r="B8" i="79"/>
  <c r="C8" i="79"/>
  <c r="A9" i="79"/>
  <c r="B9" i="79"/>
  <c r="C9" i="79"/>
  <c r="A10" i="79"/>
  <c r="B10" i="79"/>
  <c r="C10" i="79"/>
  <c r="A11" i="79"/>
  <c r="B11" i="79"/>
  <c r="C11" i="79"/>
  <c r="A12" i="79"/>
  <c r="B12" i="79"/>
  <c r="C12" i="79"/>
  <c r="A13" i="79"/>
  <c r="B13" i="79"/>
  <c r="C13" i="79"/>
  <c r="A14" i="79"/>
  <c r="B14" i="79"/>
  <c r="C14" i="79"/>
  <c r="A15" i="79"/>
  <c r="B15" i="79"/>
  <c r="C15" i="79"/>
  <c r="A16" i="79"/>
  <c r="B16" i="79"/>
  <c r="C16" i="79"/>
  <c r="A17" i="79"/>
  <c r="B17" i="79"/>
  <c r="C17" i="79"/>
  <c r="A18" i="79"/>
  <c r="B18" i="79"/>
  <c r="C18" i="79"/>
  <c r="A19" i="79"/>
  <c r="B19" i="79"/>
  <c r="C19" i="79"/>
  <c r="A20" i="79"/>
  <c r="B20" i="79"/>
  <c r="C20" i="79"/>
  <c r="A21" i="79"/>
  <c r="B21" i="79"/>
  <c r="C21" i="79"/>
  <c r="A22" i="79"/>
  <c r="B22" i="79"/>
  <c r="C22" i="79"/>
  <c r="A23" i="79"/>
  <c r="B23" i="79"/>
  <c r="C23" i="79"/>
  <c r="A24" i="79"/>
  <c r="B24" i="79"/>
  <c r="C24" i="79"/>
  <c r="A25" i="79"/>
  <c r="B25" i="79"/>
  <c r="C25" i="79"/>
  <c r="A26" i="79"/>
  <c r="B26" i="79"/>
  <c r="C26" i="79"/>
  <c r="B4" i="79"/>
  <c r="C4" i="79"/>
  <c r="A5" i="78"/>
  <c r="B5" i="78"/>
  <c r="C5" i="78"/>
  <c r="A6" i="78"/>
  <c r="B6" i="78"/>
  <c r="C6" i="78"/>
  <c r="A7" i="78"/>
  <c r="B7" i="78"/>
  <c r="C7" i="78"/>
  <c r="A8" i="78"/>
  <c r="B8" i="78"/>
  <c r="C8" i="78"/>
  <c r="A9" i="78"/>
  <c r="B9" i="78"/>
  <c r="C9" i="78"/>
  <c r="A10" i="78"/>
  <c r="B10" i="78"/>
  <c r="C10" i="78"/>
  <c r="A11" i="78"/>
  <c r="B11" i="78"/>
  <c r="C11" i="78"/>
  <c r="A12" i="78"/>
  <c r="B12" i="78"/>
  <c r="C12" i="78"/>
  <c r="A13" i="78"/>
  <c r="B13" i="78"/>
  <c r="C13" i="78"/>
  <c r="A14" i="78"/>
  <c r="B14" i="78"/>
  <c r="C14" i="78"/>
  <c r="A15" i="78"/>
  <c r="B15" i="78"/>
  <c r="C15" i="78"/>
  <c r="A16" i="78"/>
  <c r="B16" i="78"/>
  <c r="C16" i="78"/>
  <c r="A17" i="78"/>
  <c r="B17" i="78"/>
  <c r="C17" i="78"/>
  <c r="A18" i="78"/>
  <c r="B18" i="78"/>
  <c r="C18" i="78"/>
  <c r="A19" i="78"/>
  <c r="B19" i="78"/>
  <c r="C19" i="78"/>
  <c r="A20" i="78"/>
  <c r="B20" i="78"/>
  <c r="C20" i="78"/>
  <c r="A21" i="78"/>
  <c r="B21" i="78"/>
  <c r="C21" i="78"/>
  <c r="A22" i="78"/>
  <c r="B22" i="78"/>
  <c r="C22" i="78"/>
  <c r="A23" i="78"/>
  <c r="B23" i="78"/>
  <c r="C23" i="78"/>
  <c r="A24" i="78"/>
  <c r="B24" i="78"/>
  <c r="C24" i="78"/>
  <c r="A25" i="78"/>
  <c r="B25" i="78"/>
  <c r="C25" i="78"/>
  <c r="A26" i="78"/>
  <c r="B26" i="78"/>
  <c r="C26" i="78"/>
  <c r="B4" i="78"/>
  <c r="C4" i="78"/>
  <c r="C22" i="71"/>
  <c r="C23" i="71"/>
  <c r="A22" i="71"/>
  <c r="B22" i="71"/>
  <c r="A23" i="71"/>
  <c r="B23" i="71"/>
  <c r="A24" i="71"/>
  <c r="B24" i="71"/>
  <c r="C24" i="71"/>
  <c r="A25" i="71"/>
  <c r="B25" i="71"/>
  <c r="C25" i="71"/>
  <c r="A26" i="71"/>
  <c r="B26" i="71"/>
  <c r="C26" i="71"/>
  <c r="A5" i="71"/>
  <c r="B5" i="71"/>
  <c r="C5" i="71"/>
  <c r="A6" i="71"/>
  <c r="B6" i="71"/>
  <c r="C6" i="71"/>
  <c r="A7" i="71"/>
  <c r="B7" i="71"/>
  <c r="C7" i="71"/>
  <c r="A8" i="71"/>
  <c r="B8" i="71"/>
  <c r="C8" i="71"/>
  <c r="A9" i="71"/>
  <c r="B9" i="71"/>
  <c r="C9" i="71"/>
  <c r="A10" i="71"/>
  <c r="B10" i="71"/>
  <c r="C10" i="71"/>
  <c r="A11" i="71"/>
  <c r="B11" i="71"/>
  <c r="C11" i="71"/>
  <c r="A12" i="71"/>
  <c r="B12" i="71"/>
  <c r="C12" i="71"/>
  <c r="A13" i="71"/>
  <c r="B13" i="71"/>
  <c r="C13" i="71"/>
  <c r="A14" i="71"/>
  <c r="B14" i="71"/>
  <c r="C14" i="71"/>
  <c r="A15" i="71"/>
  <c r="B15" i="71"/>
  <c r="C15" i="71"/>
  <c r="A16" i="71"/>
  <c r="B16" i="71"/>
  <c r="C16" i="71"/>
  <c r="A17" i="71"/>
  <c r="B17" i="71"/>
  <c r="C17" i="71"/>
  <c r="A18" i="71"/>
  <c r="B18" i="71"/>
  <c r="C18" i="71"/>
  <c r="A19" i="71"/>
  <c r="B19" i="71"/>
  <c r="C19" i="71"/>
  <c r="A20" i="71"/>
  <c r="B20" i="71"/>
  <c r="C20" i="71"/>
  <c r="A21" i="71"/>
  <c r="B21" i="71"/>
  <c r="C21" i="71"/>
  <c r="B4" i="71"/>
  <c r="C4" i="71"/>
  <c r="A5" i="77"/>
  <c r="B5" i="77"/>
  <c r="C5" i="77"/>
  <c r="A6" i="77"/>
  <c r="B6" i="77"/>
  <c r="C6" i="77"/>
  <c r="A7" i="77"/>
  <c r="B7" i="77"/>
  <c r="C7" i="77"/>
  <c r="A8" i="77"/>
  <c r="B8" i="77"/>
  <c r="C8" i="77"/>
  <c r="A9" i="77"/>
  <c r="B9" i="77"/>
  <c r="C9" i="77"/>
  <c r="A10" i="77"/>
  <c r="B10" i="77"/>
  <c r="C10" i="77"/>
  <c r="A11" i="77"/>
  <c r="B11" i="77"/>
  <c r="C11" i="77"/>
  <c r="A12" i="77"/>
  <c r="B12" i="77"/>
  <c r="C12" i="77"/>
  <c r="A13" i="77"/>
  <c r="B13" i="77"/>
  <c r="C13" i="77"/>
  <c r="A14" i="77"/>
  <c r="B14" i="77"/>
  <c r="C14" i="77"/>
  <c r="A15" i="77"/>
  <c r="B15" i="77"/>
  <c r="C15" i="77"/>
  <c r="A16" i="77"/>
  <c r="B16" i="77"/>
  <c r="C16" i="77"/>
  <c r="A17" i="77"/>
  <c r="B17" i="77"/>
  <c r="C17" i="77"/>
  <c r="A18" i="77"/>
  <c r="B18" i="77"/>
  <c r="C18" i="77"/>
  <c r="A19" i="77"/>
  <c r="B19" i="77"/>
  <c r="C19" i="77"/>
  <c r="A20" i="77"/>
  <c r="B20" i="77"/>
  <c r="C20" i="77"/>
  <c r="A21" i="77"/>
  <c r="B21" i="77"/>
  <c r="C21" i="77"/>
  <c r="A22" i="77"/>
  <c r="B22" i="77"/>
  <c r="C22" i="77"/>
  <c r="A23" i="77"/>
  <c r="B23" i="77"/>
  <c r="C23" i="77"/>
  <c r="A24" i="77"/>
  <c r="B24" i="77"/>
  <c r="C24" i="77"/>
  <c r="A25" i="77"/>
  <c r="B25" i="77"/>
  <c r="C25" i="77"/>
  <c r="A26" i="77"/>
  <c r="B26" i="77"/>
  <c r="C26" i="77"/>
  <c r="B4" i="77"/>
  <c r="C4" i="77"/>
  <c r="A22" i="76"/>
  <c r="B22" i="76"/>
  <c r="C22" i="76"/>
  <c r="A23" i="76"/>
  <c r="B23" i="76"/>
  <c r="C23" i="76"/>
  <c r="A24" i="76"/>
  <c r="B24" i="76"/>
  <c r="C24" i="76"/>
  <c r="A25" i="76"/>
  <c r="B25" i="76"/>
  <c r="C25" i="76"/>
  <c r="A26" i="76"/>
  <c r="B26" i="76"/>
  <c r="C26" i="76"/>
  <c r="A5" i="76"/>
  <c r="B5" i="76"/>
  <c r="C5" i="76"/>
  <c r="A6" i="76"/>
  <c r="B6" i="76"/>
  <c r="C6" i="76"/>
  <c r="A7" i="76"/>
  <c r="B7" i="76"/>
  <c r="C7" i="76"/>
  <c r="A8" i="76"/>
  <c r="B8" i="76"/>
  <c r="C8" i="76"/>
  <c r="A9" i="76"/>
  <c r="B9" i="76"/>
  <c r="C9" i="76"/>
  <c r="A10" i="76"/>
  <c r="B10" i="76"/>
  <c r="C10" i="76"/>
  <c r="A11" i="76"/>
  <c r="B11" i="76"/>
  <c r="C11" i="76"/>
  <c r="A12" i="76"/>
  <c r="B12" i="76"/>
  <c r="C12" i="76"/>
  <c r="A13" i="76"/>
  <c r="B13" i="76"/>
  <c r="C13" i="76"/>
  <c r="A14" i="76"/>
  <c r="B14" i="76"/>
  <c r="C14" i="76"/>
  <c r="A15" i="76"/>
  <c r="B15" i="76"/>
  <c r="C15" i="76"/>
  <c r="A16" i="76"/>
  <c r="B16" i="76"/>
  <c r="C16" i="76"/>
  <c r="A17" i="76"/>
  <c r="B17" i="76"/>
  <c r="C17" i="76"/>
  <c r="A18" i="76"/>
  <c r="B18" i="76"/>
  <c r="C18" i="76"/>
  <c r="A19" i="76"/>
  <c r="B19" i="76"/>
  <c r="C19" i="76"/>
  <c r="A20" i="76"/>
  <c r="B20" i="76"/>
  <c r="C20" i="76"/>
  <c r="A21" i="76"/>
  <c r="B21" i="76"/>
  <c r="C21" i="76"/>
  <c r="B4" i="76"/>
  <c r="C4" i="76"/>
  <c r="A5" i="75"/>
  <c r="B5" i="75"/>
  <c r="C5" i="75"/>
  <c r="A6" i="75"/>
  <c r="B6" i="75"/>
  <c r="C6" i="75"/>
  <c r="A7" i="75"/>
  <c r="B7" i="75"/>
  <c r="C7" i="75"/>
  <c r="A8" i="75"/>
  <c r="B8" i="75"/>
  <c r="C8" i="75"/>
  <c r="A9" i="75"/>
  <c r="B9" i="75"/>
  <c r="C9" i="75"/>
  <c r="A10" i="75"/>
  <c r="B10" i="75"/>
  <c r="C10" i="75"/>
  <c r="A11" i="75"/>
  <c r="B11" i="75"/>
  <c r="C11" i="75"/>
  <c r="A12" i="75"/>
  <c r="B12" i="75"/>
  <c r="C12" i="75"/>
  <c r="A13" i="75"/>
  <c r="B13" i="75"/>
  <c r="C13" i="75"/>
  <c r="A14" i="75"/>
  <c r="B14" i="75"/>
  <c r="C14" i="75"/>
  <c r="A15" i="75"/>
  <c r="B15" i="75"/>
  <c r="C15" i="75"/>
  <c r="A16" i="75"/>
  <c r="B16" i="75"/>
  <c r="C16" i="75"/>
  <c r="A17" i="75"/>
  <c r="B17" i="75"/>
  <c r="C17" i="75"/>
  <c r="A18" i="75"/>
  <c r="B18" i="75"/>
  <c r="C18" i="75"/>
  <c r="A19" i="75"/>
  <c r="B19" i="75"/>
  <c r="C19" i="75"/>
  <c r="A20" i="75"/>
  <c r="B20" i="75"/>
  <c r="C20" i="75"/>
  <c r="A21" i="75"/>
  <c r="B21" i="75"/>
  <c r="C21" i="75"/>
  <c r="A22" i="75"/>
  <c r="B22" i="75"/>
  <c r="C22" i="75"/>
  <c r="A23" i="75"/>
  <c r="B23" i="75"/>
  <c r="C23" i="75"/>
  <c r="A24" i="75"/>
  <c r="B24" i="75"/>
  <c r="C24" i="75"/>
  <c r="A25" i="75"/>
  <c r="B25" i="75"/>
  <c r="C25" i="75"/>
  <c r="A26" i="75"/>
  <c r="B26" i="75"/>
  <c r="C26" i="75"/>
  <c r="B4" i="75"/>
  <c r="C4" i="75"/>
  <c r="A5" i="74"/>
  <c r="B5" i="74"/>
  <c r="C5" i="74"/>
  <c r="A6" i="74"/>
  <c r="B6" i="74"/>
  <c r="C6" i="74"/>
  <c r="A7" i="74"/>
  <c r="B7" i="74"/>
  <c r="C7" i="74"/>
  <c r="A8" i="74"/>
  <c r="B8" i="74"/>
  <c r="C8" i="74"/>
  <c r="A9" i="74"/>
  <c r="B9" i="74"/>
  <c r="C9" i="74"/>
  <c r="A10" i="74"/>
  <c r="B10" i="74"/>
  <c r="C10" i="74"/>
  <c r="A11" i="74"/>
  <c r="B11" i="74"/>
  <c r="C11" i="74"/>
  <c r="A12" i="74"/>
  <c r="B12" i="74"/>
  <c r="C12" i="74"/>
  <c r="A13" i="74"/>
  <c r="B13" i="74"/>
  <c r="C13" i="74"/>
  <c r="A14" i="74"/>
  <c r="B14" i="74"/>
  <c r="C14" i="74"/>
  <c r="A15" i="74"/>
  <c r="B15" i="74"/>
  <c r="C15" i="74"/>
  <c r="A16" i="74"/>
  <c r="B16" i="74"/>
  <c r="C16" i="74"/>
  <c r="A17" i="74"/>
  <c r="B17" i="74"/>
  <c r="C17" i="74"/>
  <c r="A18" i="74"/>
  <c r="B18" i="74"/>
  <c r="C18" i="74"/>
  <c r="A19" i="74"/>
  <c r="B19" i="74"/>
  <c r="C19" i="74"/>
  <c r="A20" i="74"/>
  <c r="B20" i="74"/>
  <c r="C20" i="74"/>
  <c r="A21" i="74"/>
  <c r="B21" i="74"/>
  <c r="C21" i="74"/>
  <c r="A22" i="74"/>
  <c r="B22" i="74"/>
  <c r="C22" i="74"/>
  <c r="A23" i="74"/>
  <c r="B23" i="74"/>
  <c r="C23" i="74"/>
  <c r="A24" i="74"/>
  <c r="B24" i="74"/>
  <c r="C24" i="74"/>
  <c r="A25" i="74"/>
  <c r="B25" i="74"/>
  <c r="C25" i="74"/>
  <c r="A26" i="74"/>
  <c r="B26" i="74"/>
  <c r="C26" i="74"/>
  <c r="B4" i="74"/>
  <c r="C4" i="74"/>
  <c r="A5" i="73"/>
  <c r="B5" i="73"/>
  <c r="C5" i="73"/>
  <c r="A6" i="73"/>
  <c r="B6" i="73"/>
  <c r="C6" i="73"/>
  <c r="A7" i="73"/>
  <c r="B7" i="73"/>
  <c r="C7" i="73"/>
  <c r="A8" i="73"/>
  <c r="B8" i="73"/>
  <c r="C8" i="73"/>
  <c r="A9" i="73"/>
  <c r="B9" i="73"/>
  <c r="C9" i="73"/>
  <c r="A10" i="73"/>
  <c r="B10" i="73"/>
  <c r="C10" i="73"/>
  <c r="A11" i="73"/>
  <c r="B11" i="73"/>
  <c r="C11" i="73"/>
  <c r="A12" i="73"/>
  <c r="B12" i="73"/>
  <c r="C12" i="73"/>
  <c r="A13" i="73"/>
  <c r="B13" i="73"/>
  <c r="C13" i="73"/>
  <c r="A14" i="73"/>
  <c r="B14" i="73"/>
  <c r="C14" i="73"/>
  <c r="A15" i="73"/>
  <c r="B15" i="73"/>
  <c r="C15" i="73"/>
  <c r="A16" i="73"/>
  <c r="B16" i="73"/>
  <c r="C16" i="73"/>
  <c r="A17" i="73"/>
  <c r="B17" i="73"/>
  <c r="C17" i="73"/>
  <c r="A18" i="73"/>
  <c r="B18" i="73"/>
  <c r="C18" i="73"/>
  <c r="A19" i="73"/>
  <c r="B19" i="73"/>
  <c r="C19" i="73"/>
  <c r="A20" i="73"/>
  <c r="B20" i="73"/>
  <c r="C20" i="73"/>
  <c r="A21" i="73"/>
  <c r="B21" i="73"/>
  <c r="C21" i="73"/>
  <c r="A22" i="73"/>
  <c r="B22" i="73"/>
  <c r="C22" i="73"/>
  <c r="A23" i="73"/>
  <c r="B23" i="73"/>
  <c r="C23" i="73"/>
  <c r="A24" i="73"/>
  <c r="B24" i="73"/>
  <c r="C24" i="73"/>
  <c r="A25" i="73"/>
  <c r="B25" i="73"/>
  <c r="C25" i="73"/>
  <c r="A26" i="73"/>
  <c r="B26" i="73"/>
  <c r="C26" i="73"/>
  <c r="B4" i="73"/>
  <c r="C4" i="73"/>
  <c r="A5" i="72"/>
  <c r="B5" i="72"/>
  <c r="B5" i="103" s="1"/>
  <c r="B5" i="104" s="1"/>
  <c r="C5" i="72"/>
  <c r="C5" i="103" s="1"/>
  <c r="C5" i="104" s="1"/>
  <c r="A6" i="72"/>
  <c r="B6" i="72"/>
  <c r="B6" i="103" s="1"/>
  <c r="B6" i="104" s="1"/>
  <c r="C6" i="72"/>
  <c r="C6" i="103" s="1"/>
  <c r="C6" i="104" s="1"/>
  <c r="A7" i="72"/>
  <c r="B7" i="72"/>
  <c r="B7" i="103" s="1"/>
  <c r="B7" i="104" s="1"/>
  <c r="C7" i="72"/>
  <c r="C7" i="103" s="1"/>
  <c r="C7" i="104" s="1"/>
  <c r="A8" i="72"/>
  <c r="B8" i="72"/>
  <c r="B8" i="103" s="1"/>
  <c r="B8" i="104" s="1"/>
  <c r="C8" i="72"/>
  <c r="C8" i="103" s="1"/>
  <c r="C8" i="104" s="1"/>
  <c r="A9" i="72"/>
  <c r="B9" i="72"/>
  <c r="B9" i="103" s="1"/>
  <c r="B9" i="104" s="1"/>
  <c r="C9" i="72"/>
  <c r="C9" i="103" s="1"/>
  <c r="C9" i="104" s="1"/>
  <c r="A10" i="72"/>
  <c r="B10" i="72"/>
  <c r="B10" i="103" s="1"/>
  <c r="B10" i="104" s="1"/>
  <c r="C10" i="72"/>
  <c r="C10" i="103" s="1"/>
  <c r="C10" i="104" s="1"/>
  <c r="A11" i="72"/>
  <c r="B11" i="72"/>
  <c r="B11" i="103" s="1"/>
  <c r="B11" i="104" s="1"/>
  <c r="C11" i="72"/>
  <c r="C11" i="103" s="1"/>
  <c r="C11" i="104" s="1"/>
  <c r="A12" i="72"/>
  <c r="B12" i="72"/>
  <c r="B12" i="103" s="1"/>
  <c r="B12" i="104" s="1"/>
  <c r="C12" i="72"/>
  <c r="C12" i="103" s="1"/>
  <c r="C12" i="104" s="1"/>
  <c r="A13" i="72"/>
  <c r="B13" i="72"/>
  <c r="B13" i="103" s="1"/>
  <c r="B13" i="104" s="1"/>
  <c r="C13" i="72"/>
  <c r="C13" i="103" s="1"/>
  <c r="C13" i="104" s="1"/>
  <c r="A14" i="72"/>
  <c r="B14" i="72"/>
  <c r="B14" i="103" s="1"/>
  <c r="B14" i="104" s="1"/>
  <c r="C14" i="72"/>
  <c r="C14" i="103" s="1"/>
  <c r="C14" i="104" s="1"/>
  <c r="A15" i="72"/>
  <c r="B15" i="72"/>
  <c r="B15" i="103" s="1"/>
  <c r="B15" i="104" s="1"/>
  <c r="C15" i="72"/>
  <c r="C15" i="103" s="1"/>
  <c r="C15" i="104" s="1"/>
  <c r="A16" i="72"/>
  <c r="B16" i="72"/>
  <c r="B16" i="103" s="1"/>
  <c r="B16" i="104" s="1"/>
  <c r="C16" i="72"/>
  <c r="C16" i="103" s="1"/>
  <c r="C16" i="104" s="1"/>
  <c r="A17" i="72"/>
  <c r="B17" i="72"/>
  <c r="B17" i="103" s="1"/>
  <c r="B17" i="104" s="1"/>
  <c r="C17" i="72"/>
  <c r="C17" i="103" s="1"/>
  <c r="C17" i="104" s="1"/>
  <c r="A18" i="72"/>
  <c r="B18" i="72"/>
  <c r="B18" i="103" s="1"/>
  <c r="B18" i="104" s="1"/>
  <c r="C18" i="72"/>
  <c r="C18" i="103" s="1"/>
  <c r="C18" i="104" s="1"/>
  <c r="A19" i="72"/>
  <c r="B19" i="72"/>
  <c r="B19" i="103" s="1"/>
  <c r="B19" i="104" s="1"/>
  <c r="C19" i="72"/>
  <c r="C19" i="103" s="1"/>
  <c r="C19" i="104" s="1"/>
  <c r="A20" i="72"/>
  <c r="B20" i="72"/>
  <c r="B20" i="103" s="1"/>
  <c r="B20" i="104" s="1"/>
  <c r="C20" i="72"/>
  <c r="C20" i="103" s="1"/>
  <c r="C20" i="104" s="1"/>
  <c r="A21" i="72"/>
  <c r="B21" i="72"/>
  <c r="B21" i="103" s="1"/>
  <c r="B21" i="104" s="1"/>
  <c r="C21" i="72"/>
  <c r="C21" i="103" s="1"/>
  <c r="C21" i="104" s="1"/>
  <c r="A22" i="72"/>
  <c r="B22" i="72"/>
  <c r="B22" i="103" s="1"/>
  <c r="B22" i="104" s="1"/>
  <c r="C22" i="72"/>
  <c r="C22" i="103" s="1"/>
  <c r="C22" i="104" s="1"/>
  <c r="A23" i="72"/>
  <c r="B23" i="72"/>
  <c r="B23" i="103" s="1"/>
  <c r="B23" i="104" s="1"/>
  <c r="C23" i="72"/>
  <c r="C23" i="103" s="1"/>
  <c r="C23" i="104" s="1"/>
  <c r="A24" i="72"/>
  <c r="B24" i="72"/>
  <c r="B24" i="103" s="1"/>
  <c r="B24" i="104" s="1"/>
  <c r="C24" i="72"/>
  <c r="C24" i="103" s="1"/>
  <c r="C24" i="104" s="1"/>
  <c r="A25" i="72"/>
  <c r="B25" i="72"/>
  <c r="B25" i="103" s="1"/>
  <c r="B25" i="104" s="1"/>
  <c r="C25" i="72"/>
  <c r="C25" i="103" s="1"/>
  <c r="C25" i="104" s="1"/>
  <c r="A26" i="72"/>
  <c r="B26" i="72"/>
  <c r="B26" i="103" s="1"/>
  <c r="B26" i="104" s="1"/>
  <c r="C26" i="72"/>
  <c r="C26" i="103" s="1"/>
  <c r="C26" i="104" s="1"/>
  <c r="C4" i="72"/>
  <c r="C4" i="103" s="1"/>
  <c r="C4" i="104" s="1"/>
  <c r="B4" i="72"/>
  <c r="B4" i="103" s="1"/>
  <c r="B4" i="104" s="1"/>
  <c r="AY27" i="85"/>
  <c r="D27" i="103" s="1"/>
  <c r="AZ27" i="85"/>
  <c r="E27" i="103" s="1"/>
  <c r="BA27" i="85"/>
  <c r="F27" i="103" s="1"/>
  <c r="BB27" i="85"/>
  <c r="G27" i="103" s="1"/>
  <c r="BC27" i="85"/>
  <c r="H27" i="103" s="1"/>
  <c r="BD27" i="85"/>
  <c r="I27" i="103" s="1"/>
  <c r="BE27" i="85"/>
  <c r="J27" i="103" s="1"/>
  <c r="BF27" i="85"/>
  <c r="K27" i="103" s="1"/>
  <c r="AY28" i="85"/>
  <c r="AZ28" i="85"/>
  <c r="BA28" i="85"/>
  <c r="BB28" i="85"/>
  <c r="BC28" i="85"/>
  <c r="BD28" i="85"/>
  <c r="BE28" i="85"/>
  <c r="BF28" i="85"/>
  <c r="AY29" i="85"/>
  <c r="AZ29" i="85"/>
  <c r="BA29" i="85"/>
  <c r="BB29" i="85"/>
  <c r="BC29" i="85"/>
  <c r="BD29" i="85"/>
  <c r="BE29" i="85"/>
  <c r="BF29" i="85"/>
  <c r="AY30" i="85"/>
  <c r="AZ30" i="85"/>
  <c r="BA30" i="85"/>
  <c r="BB30" i="85"/>
  <c r="BC30" i="85"/>
  <c r="BD30" i="85"/>
  <c r="BE30" i="85"/>
  <c r="BF30" i="85"/>
  <c r="AY31" i="85"/>
  <c r="D31" i="103" s="1"/>
  <c r="AZ31" i="85"/>
  <c r="E31" i="103" s="1"/>
  <c r="BA31" i="85"/>
  <c r="F31" i="103" s="1"/>
  <c r="BB31" i="85"/>
  <c r="G31" i="103" s="1"/>
  <c r="BC31" i="85"/>
  <c r="H31" i="103" s="1"/>
  <c r="BD31" i="85"/>
  <c r="I31" i="103" s="1"/>
  <c r="BE31" i="85"/>
  <c r="J31" i="103" s="1"/>
  <c r="BF31" i="85"/>
  <c r="K31" i="103" s="1"/>
  <c r="AY32" i="85"/>
  <c r="D32" i="103" s="1"/>
  <c r="AZ32" i="85"/>
  <c r="E32" i="103" s="1"/>
  <c r="BA32" i="85"/>
  <c r="F32" i="103" s="1"/>
  <c r="BB32" i="85"/>
  <c r="G32" i="103" s="1"/>
  <c r="BC32" i="85"/>
  <c r="H32" i="103" s="1"/>
  <c r="BD32" i="85"/>
  <c r="I32" i="103" s="1"/>
  <c r="BE32" i="85"/>
  <c r="J32" i="103" s="1"/>
  <c r="BF32" i="85"/>
  <c r="K32" i="103" s="1"/>
  <c r="AY33" i="85"/>
  <c r="AZ33" i="85"/>
  <c r="BA33" i="85"/>
  <c r="BB33" i="85"/>
  <c r="BC33" i="85"/>
  <c r="BD33" i="85"/>
  <c r="BE33" i="85"/>
  <c r="BF33" i="85"/>
  <c r="AY34" i="85"/>
  <c r="AZ34" i="85"/>
  <c r="BA34" i="85"/>
  <c r="BB34" i="85"/>
  <c r="BC34" i="85"/>
  <c r="BD34" i="85"/>
  <c r="BE34" i="85"/>
  <c r="BF34" i="85"/>
  <c r="AY35" i="85"/>
  <c r="D34" i="103" s="1"/>
  <c r="AZ35" i="85"/>
  <c r="E34" i="103" s="1"/>
  <c r="BA35" i="85"/>
  <c r="F34" i="103" s="1"/>
  <c r="BB35" i="85"/>
  <c r="G34" i="103" s="1"/>
  <c r="BC35" i="85"/>
  <c r="H34" i="103" s="1"/>
  <c r="BD35" i="85"/>
  <c r="I34" i="103" s="1"/>
  <c r="BE35" i="85"/>
  <c r="J34" i="103" s="1"/>
  <c r="BF35" i="85"/>
  <c r="K34" i="103" s="1"/>
  <c r="AY36" i="85"/>
  <c r="D35" i="103" s="1"/>
  <c r="AZ36" i="85"/>
  <c r="E35" i="103" s="1"/>
  <c r="BA36" i="85"/>
  <c r="F35" i="103" s="1"/>
  <c r="BB36" i="85"/>
  <c r="G35" i="103" s="1"/>
  <c r="BC36" i="85"/>
  <c r="H35" i="103" s="1"/>
  <c r="BD36" i="85"/>
  <c r="I35" i="103" s="1"/>
  <c r="BE36" i="85"/>
  <c r="J35" i="103" s="1"/>
  <c r="BF36" i="85"/>
  <c r="K35" i="103" s="1"/>
  <c r="AY37" i="85"/>
  <c r="D36" i="103" s="1"/>
  <c r="AZ37" i="85"/>
  <c r="E36" i="103" s="1"/>
  <c r="BA37" i="85"/>
  <c r="F36" i="103" s="1"/>
  <c r="BB37" i="85"/>
  <c r="G36" i="103" s="1"/>
  <c r="BC37" i="85"/>
  <c r="H36" i="103" s="1"/>
  <c r="BD37" i="85"/>
  <c r="I36" i="103" s="1"/>
  <c r="BE37" i="85"/>
  <c r="J36" i="103" s="1"/>
  <c r="BF37" i="85"/>
  <c r="K36" i="103" s="1"/>
  <c r="AY38" i="85"/>
  <c r="D37" i="103" s="1"/>
  <c r="AZ38" i="85"/>
  <c r="E37" i="103" s="1"/>
  <c r="BA38" i="85"/>
  <c r="F37" i="103" s="1"/>
  <c r="BB38" i="85"/>
  <c r="G37" i="103" s="1"/>
  <c r="BC38" i="85"/>
  <c r="H37" i="103" s="1"/>
  <c r="BD38" i="85"/>
  <c r="I37" i="103" s="1"/>
  <c r="BE38" i="85"/>
  <c r="J37" i="103" s="1"/>
  <c r="BF38" i="85"/>
  <c r="K37" i="103" s="1"/>
  <c r="AY39" i="85"/>
  <c r="D38" i="103" s="1"/>
  <c r="AZ39" i="85"/>
  <c r="E38" i="103" s="1"/>
  <c r="BA39" i="85"/>
  <c r="F38" i="103" s="1"/>
  <c r="BB39" i="85"/>
  <c r="G38" i="103" s="1"/>
  <c r="BC39" i="85"/>
  <c r="H38" i="103" s="1"/>
  <c r="BD39" i="85"/>
  <c r="I38" i="103" s="1"/>
  <c r="BE39" i="85"/>
  <c r="J38" i="103" s="1"/>
  <c r="BF39" i="85"/>
  <c r="K38" i="103" s="1"/>
  <c r="AY40" i="85"/>
  <c r="D39" i="103" s="1"/>
  <c r="AZ40" i="85"/>
  <c r="E39" i="103" s="1"/>
  <c r="BA40" i="85"/>
  <c r="F39" i="103" s="1"/>
  <c r="BB40" i="85"/>
  <c r="G39" i="103" s="1"/>
  <c r="BC40" i="85"/>
  <c r="H39" i="103" s="1"/>
  <c r="BD40" i="85"/>
  <c r="I39" i="103" s="1"/>
  <c r="BE40" i="85"/>
  <c r="J39" i="103" s="1"/>
  <c r="BF40" i="85"/>
  <c r="K39" i="103" s="1"/>
  <c r="AY41" i="85"/>
  <c r="D40" i="103" s="1"/>
  <c r="AZ41" i="85"/>
  <c r="E40" i="103" s="1"/>
  <c r="BA41" i="85"/>
  <c r="F40" i="103" s="1"/>
  <c r="BB41" i="85"/>
  <c r="G40" i="103" s="1"/>
  <c r="BC41" i="85"/>
  <c r="H40" i="103" s="1"/>
  <c r="BD41" i="85"/>
  <c r="I40" i="103" s="1"/>
  <c r="BE41" i="85"/>
  <c r="J40" i="103" s="1"/>
  <c r="BF41" i="85"/>
  <c r="K40" i="103" s="1"/>
  <c r="AY42" i="85"/>
  <c r="D41" i="103" s="1"/>
  <c r="AZ42" i="85"/>
  <c r="E41" i="103" s="1"/>
  <c r="BA42" i="85"/>
  <c r="F41" i="103" s="1"/>
  <c r="BB42" i="85"/>
  <c r="G41" i="103" s="1"/>
  <c r="BC42" i="85"/>
  <c r="H41" i="103" s="1"/>
  <c r="BD42" i="85"/>
  <c r="I41" i="103" s="1"/>
  <c r="BE42" i="85"/>
  <c r="J41" i="103" s="1"/>
  <c r="BF42" i="85"/>
  <c r="K41" i="103" s="1"/>
  <c r="AY43" i="85"/>
  <c r="D42" i="103" s="1"/>
  <c r="AZ43" i="85"/>
  <c r="E42" i="103" s="1"/>
  <c r="BA43" i="85"/>
  <c r="F42" i="103" s="1"/>
  <c r="BB43" i="85"/>
  <c r="G42" i="103" s="1"/>
  <c r="BC43" i="85"/>
  <c r="H42" i="103" s="1"/>
  <c r="BD43" i="85"/>
  <c r="I42" i="103" s="1"/>
  <c r="BE43" i="85"/>
  <c r="J42" i="103" s="1"/>
  <c r="BF43" i="85"/>
  <c r="K42" i="103" s="1"/>
  <c r="AY44" i="85"/>
  <c r="D43" i="103" s="1"/>
  <c r="AZ44" i="85"/>
  <c r="E43" i="103" s="1"/>
  <c r="BA44" i="85"/>
  <c r="F43" i="103" s="1"/>
  <c r="BB44" i="85"/>
  <c r="G43" i="103" s="1"/>
  <c r="BC44" i="85"/>
  <c r="H43" i="103" s="1"/>
  <c r="BD44" i="85"/>
  <c r="I43" i="103" s="1"/>
  <c r="BE44" i="85"/>
  <c r="J43" i="103" s="1"/>
  <c r="BF44" i="85"/>
  <c r="K43" i="103" s="1"/>
  <c r="AY45" i="85"/>
  <c r="D44" i="103" s="1"/>
  <c r="AZ45" i="85"/>
  <c r="E44" i="103" s="1"/>
  <c r="BA45" i="85"/>
  <c r="F44" i="103" s="1"/>
  <c r="BB45" i="85"/>
  <c r="G44" i="103" s="1"/>
  <c r="BC45" i="85"/>
  <c r="H44" i="103" s="1"/>
  <c r="BD45" i="85"/>
  <c r="I44" i="103" s="1"/>
  <c r="BE45" i="85"/>
  <c r="J44" i="103" s="1"/>
  <c r="BF45" i="85"/>
  <c r="K44" i="103" s="1"/>
  <c r="AY46" i="85"/>
  <c r="D45" i="103" s="1"/>
  <c r="AZ46" i="85"/>
  <c r="E45" i="103" s="1"/>
  <c r="BA46" i="85"/>
  <c r="F45" i="103" s="1"/>
  <c r="BB46" i="85"/>
  <c r="G45" i="103" s="1"/>
  <c r="BC46" i="85"/>
  <c r="H45" i="103" s="1"/>
  <c r="BD46" i="85"/>
  <c r="I45" i="103" s="1"/>
  <c r="BE46" i="85"/>
  <c r="J45" i="103" s="1"/>
  <c r="BF46" i="85"/>
  <c r="K45" i="103" s="1"/>
  <c r="AY47" i="85"/>
  <c r="D46" i="103" s="1"/>
  <c r="AZ47" i="85"/>
  <c r="E46" i="103" s="1"/>
  <c r="BA47" i="85"/>
  <c r="F46" i="103" s="1"/>
  <c r="BB47" i="85"/>
  <c r="G46" i="103" s="1"/>
  <c r="BC47" i="85"/>
  <c r="H46" i="103" s="1"/>
  <c r="BD47" i="85"/>
  <c r="I46" i="103" s="1"/>
  <c r="BE47" i="85"/>
  <c r="J46" i="103" s="1"/>
  <c r="BF47" i="85"/>
  <c r="K46" i="103" s="1"/>
  <c r="AY48" i="85"/>
  <c r="D47" i="103" s="1"/>
  <c r="AZ48" i="85"/>
  <c r="E47" i="103" s="1"/>
  <c r="BA48" i="85"/>
  <c r="F47" i="103" s="1"/>
  <c r="BB48" i="85"/>
  <c r="G47" i="103" s="1"/>
  <c r="BC48" i="85"/>
  <c r="H47" i="103" s="1"/>
  <c r="BD48" i="85"/>
  <c r="I47" i="103" s="1"/>
  <c r="BE48" i="85"/>
  <c r="J47" i="103" s="1"/>
  <c r="BF48" i="85"/>
  <c r="K47" i="103" s="1"/>
  <c r="AY49" i="85"/>
  <c r="D48" i="103" s="1"/>
  <c r="AZ49" i="85"/>
  <c r="E48" i="103" s="1"/>
  <c r="BA49" i="85"/>
  <c r="F48" i="103" s="1"/>
  <c r="BB49" i="85"/>
  <c r="G48" i="103" s="1"/>
  <c r="BC49" i="85"/>
  <c r="H48" i="103" s="1"/>
  <c r="BD49" i="85"/>
  <c r="I48" i="103" s="1"/>
  <c r="BE49" i="85"/>
  <c r="J48" i="103" s="1"/>
  <c r="BF49" i="85"/>
  <c r="K48" i="103" s="1"/>
  <c r="AY50" i="85"/>
  <c r="D49" i="103" s="1"/>
  <c r="AZ50" i="85"/>
  <c r="E49" i="103" s="1"/>
  <c r="BA50" i="85"/>
  <c r="F49" i="103" s="1"/>
  <c r="BB50" i="85"/>
  <c r="G49" i="103" s="1"/>
  <c r="BC50" i="85"/>
  <c r="H49" i="103" s="1"/>
  <c r="BD50" i="85"/>
  <c r="I49" i="103" s="1"/>
  <c r="BE50" i="85"/>
  <c r="J49" i="103" s="1"/>
  <c r="BF50" i="85"/>
  <c r="K49" i="103" s="1"/>
  <c r="AY51" i="85"/>
  <c r="D50" i="103" s="1"/>
  <c r="AZ51" i="85"/>
  <c r="E50" i="103" s="1"/>
  <c r="BA51" i="85"/>
  <c r="F50" i="103" s="1"/>
  <c r="BB51" i="85"/>
  <c r="G50" i="103" s="1"/>
  <c r="BC51" i="85"/>
  <c r="H50" i="103" s="1"/>
  <c r="BD51" i="85"/>
  <c r="I50" i="103" s="1"/>
  <c r="BE51" i="85"/>
  <c r="J50" i="103" s="1"/>
  <c r="BF51" i="85"/>
  <c r="K50" i="103" s="1"/>
  <c r="AY52" i="85"/>
  <c r="D51" i="103" s="1"/>
  <c r="AZ52" i="85"/>
  <c r="E51" i="103" s="1"/>
  <c r="BA52" i="85"/>
  <c r="F51" i="103" s="1"/>
  <c r="BB52" i="85"/>
  <c r="G51" i="103" s="1"/>
  <c r="BC52" i="85"/>
  <c r="H51" i="103" s="1"/>
  <c r="BD52" i="85"/>
  <c r="I51" i="103" s="1"/>
  <c r="BE52" i="85"/>
  <c r="J51" i="103" s="1"/>
  <c r="BF52" i="85"/>
  <c r="K51" i="103" s="1"/>
  <c r="AS39" i="15"/>
  <c r="AR39" i="15"/>
  <c r="AQ39" i="15"/>
  <c r="AP39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AV39" i="15" s="1"/>
  <c r="AA38" i="103" s="1"/>
  <c r="D39" i="15"/>
  <c r="D9" i="99" l="1"/>
  <c r="Z24" i="103"/>
  <c r="D28" i="99"/>
  <c r="Z25" i="103"/>
  <c r="D49" i="99"/>
  <c r="Z26" i="103"/>
  <c r="B11" i="99"/>
  <c r="C11" i="99" s="1"/>
  <c r="AN22" i="103"/>
  <c r="P22" i="103"/>
  <c r="AP21" i="103"/>
  <c r="E21" i="104" s="1"/>
  <c r="R21" i="103"/>
  <c r="AR20" i="103"/>
  <c r="G20" i="104" s="1"/>
  <c r="T20" i="103"/>
  <c r="AM51" i="103"/>
  <c r="O51" i="103"/>
  <c r="AM50" i="103"/>
  <c r="O50" i="103"/>
  <c r="AM49" i="103"/>
  <c r="O49" i="103"/>
  <c r="AM48" i="103"/>
  <c r="O48" i="103"/>
  <c r="AM47" i="103"/>
  <c r="O47" i="103"/>
  <c r="AM46" i="103"/>
  <c r="O46" i="103"/>
  <c r="O45" i="103"/>
  <c r="AM44" i="103"/>
  <c r="O44" i="103"/>
  <c r="AM43" i="103"/>
  <c r="O43" i="103"/>
  <c r="AM42" i="103"/>
  <c r="O42" i="103"/>
  <c r="AM41" i="103"/>
  <c r="O41" i="103"/>
  <c r="AM40" i="103"/>
  <c r="O40" i="103"/>
  <c r="AM39" i="103"/>
  <c r="O39" i="103"/>
  <c r="AM38" i="103"/>
  <c r="O38" i="103"/>
  <c r="O37" i="103"/>
  <c r="AM36" i="103"/>
  <c r="O36" i="103"/>
  <c r="AM35" i="103"/>
  <c r="O35" i="103"/>
  <c r="AM34" i="103"/>
  <c r="O34" i="103"/>
  <c r="AM32" i="103"/>
  <c r="O32" i="103"/>
  <c r="AM31" i="103"/>
  <c r="O31" i="103"/>
  <c r="AM27" i="103"/>
  <c r="O27" i="103"/>
  <c r="W26" i="103"/>
  <c r="AM26" i="103"/>
  <c r="O26" i="103"/>
  <c r="Q25" i="103"/>
  <c r="S24" i="103"/>
  <c r="AS23" i="103"/>
  <c r="U23" i="103"/>
  <c r="AU22" i="103"/>
  <c r="J22" i="104" s="1"/>
  <c r="W22" i="103"/>
  <c r="AM22" i="103"/>
  <c r="O22" i="103"/>
  <c r="AO21" i="103"/>
  <c r="D21" i="104" s="1"/>
  <c r="Q21" i="103"/>
  <c r="AQ20" i="103"/>
  <c r="F20" i="104" s="1"/>
  <c r="S20" i="103"/>
  <c r="P49" i="103"/>
  <c r="AN49" i="103"/>
  <c r="AN46" i="103"/>
  <c r="P46" i="103"/>
  <c r="AN41" i="103"/>
  <c r="P41" i="103"/>
  <c r="AN37" i="103"/>
  <c r="P37" i="103"/>
  <c r="R25" i="103"/>
  <c r="V50" i="103"/>
  <c r="V46" i="103"/>
  <c r="V42" i="103"/>
  <c r="V38" i="103"/>
  <c r="V35" i="103"/>
  <c r="V32" i="103"/>
  <c r="V31" i="103"/>
  <c r="V27" i="103"/>
  <c r="V26" i="103"/>
  <c r="X25" i="103"/>
  <c r="P25" i="103"/>
  <c r="AN25" i="103"/>
  <c r="R24" i="103"/>
  <c r="AR23" i="103"/>
  <c r="T23" i="103"/>
  <c r="AT22" i="103"/>
  <c r="I22" i="104" s="1"/>
  <c r="V22" i="103"/>
  <c r="AV21" i="103"/>
  <c r="K21" i="104" s="1"/>
  <c r="X21" i="103"/>
  <c r="AN21" i="103"/>
  <c r="P21" i="103"/>
  <c r="AP20" i="103"/>
  <c r="E20" i="104" s="1"/>
  <c r="R20" i="103"/>
  <c r="AN48" i="103"/>
  <c r="P48" i="103"/>
  <c r="AN43" i="103"/>
  <c r="P43" i="103"/>
  <c r="AN38" i="103"/>
  <c r="P38" i="103"/>
  <c r="AN34" i="103"/>
  <c r="P34" i="103"/>
  <c r="AN31" i="103"/>
  <c r="P31" i="103"/>
  <c r="AN27" i="103"/>
  <c r="P27" i="103"/>
  <c r="AT23" i="103"/>
  <c r="V23" i="103"/>
  <c r="V49" i="103"/>
  <c r="V45" i="103"/>
  <c r="V40" i="103"/>
  <c r="V37" i="103"/>
  <c r="U49" i="103"/>
  <c r="U47" i="103"/>
  <c r="U42" i="103"/>
  <c r="U39" i="103"/>
  <c r="U34" i="103"/>
  <c r="U26" i="103"/>
  <c r="W25" i="103"/>
  <c r="AM25" i="103"/>
  <c r="O25" i="103"/>
  <c r="Q24" i="103"/>
  <c r="AQ23" i="103"/>
  <c r="S23" i="103"/>
  <c r="AS22" i="103"/>
  <c r="H22" i="104" s="1"/>
  <c r="U22" i="103"/>
  <c r="AU21" i="103"/>
  <c r="J21" i="104" s="1"/>
  <c r="W21" i="103"/>
  <c r="AM21" i="103"/>
  <c r="O21" i="103"/>
  <c r="AO20" i="103"/>
  <c r="D20" i="104" s="1"/>
  <c r="Q20" i="103"/>
  <c r="AN44" i="103"/>
  <c r="P44" i="103"/>
  <c r="AN39" i="103"/>
  <c r="P39" i="103"/>
  <c r="AN35" i="103"/>
  <c r="P35" i="103"/>
  <c r="AV22" i="103"/>
  <c r="K22" i="104" s="1"/>
  <c r="X22" i="103"/>
  <c r="V48" i="103"/>
  <c r="V44" i="103"/>
  <c r="V41" i="103"/>
  <c r="V34" i="103"/>
  <c r="U51" i="103"/>
  <c r="U48" i="103"/>
  <c r="U46" i="103"/>
  <c r="U44" i="103"/>
  <c r="U41" i="103"/>
  <c r="U38" i="103"/>
  <c r="U37" i="103"/>
  <c r="U35" i="103"/>
  <c r="U32" i="103"/>
  <c r="U31" i="103"/>
  <c r="U27" i="103"/>
  <c r="T51" i="103"/>
  <c r="T50" i="103"/>
  <c r="T49" i="103"/>
  <c r="T48" i="103"/>
  <c r="T47" i="103"/>
  <c r="T46" i="103"/>
  <c r="T45" i="103"/>
  <c r="T44" i="103"/>
  <c r="T43" i="103"/>
  <c r="T42" i="103"/>
  <c r="T41" i="103"/>
  <c r="T40" i="103"/>
  <c r="T39" i="103"/>
  <c r="AR38" i="103"/>
  <c r="G38" i="104" s="1"/>
  <c r="T38" i="103"/>
  <c r="T37" i="103"/>
  <c r="T36" i="103"/>
  <c r="T35" i="103"/>
  <c r="T34" i="103"/>
  <c r="T32" i="103"/>
  <c r="T31" i="103"/>
  <c r="T27" i="103"/>
  <c r="B14" i="99"/>
  <c r="C14" i="99" s="1"/>
  <c r="T26" i="103"/>
  <c r="V25" i="103"/>
  <c r="X24" i="103"/>
  <c r="AN24" i="103"/>
  <c r="P24" i="103"/>
  <c r="AP23" i="103"/>
  <c r="R23" i="103"/>
  <c r="AR22" i="103"/>
  <c r="G22" i="104" s="1"/>
  <c r="T22" i="103"/>
  <c r="AT21" i="103"/>
  <c r="I21" i="104" s="1"/>
  <c r="V21" i="103"/>
  <c r="AV20" i="103"/>
  <c r="K20" i="104" s="1"/>
  <c r="X20" i="103"/>
  <c r="AN20" i="103"/>
  <c r="P20" i="103"/>
  <c r="AN51" i="103"/>
  <c r="P51" i="103"/>
  <c r="X26" i="103"/>
  <c r="AN26" i="103"/>
  <c r="P26" i="103"/>
  <c r="T24" i="103"/>
  <c r="V51" i="103"/>
  <c r="V47" i="103"/>
  <c r="V43" i="103"/>
  <c r="V39" i="103"/>
  <c r="V36" i="103"/>
  <c r="U50" i="103"/>
  <c r="U45" i="103"/>
  <c r="U43" i="103"/>
  <c r="U40" i="103"/>
  <c r="U36" i="103"/>
  <c r="S51" i="103"/>
  <c r="S50" i="103"/>
  <c r="S49" i="103"/>
  <c r="S48" i="103"/>
  <c r="S47" i="103"/>
  <c r="S46" i="103"/>
  <c r="S45" i="103"/>
  <c r="S44" i="103"/>
  <c r="S43" i="103"/>
  <c r="S42" i="103"/>
  <c r="S41" i="103"/>
  <c r="S40" i="103"/>
  <c r="S39" i="103"/>
  <c r="AQ38" i="103"/>
  <c r="F38" i="104" s="1"/>
  <c r="S38" i="103"/>
  <c r="S37" i="103"/>
  <c r="S36" i="103"/>
  <c r="S35" i="103"/>
  <c r="S34" i="103"/>
  <c r="S32" i="103"/>
  <c r="S31" i="103"/>
  <c r="S27" i="103"/>
  <c r="S26" i="103"/>
  <c r="U25" i="103"/>
  <c r="W24" i="103"/>
  <c r="AM24" i="103"/>
  <c r="O24" i="103"/>
  <c r="AO23" i="103"/>
  <c r="Q23" i="103"/>
  <c r="AQ22" i="103"/>
  <c r="F22" i="104" s="1"/>
  <c r="S22" i="103"/>
  <c r="AS21" i="103"/>
  <c r="H21" i="104" s="1"/>
  <c r="U21" i="103"/>
  <c r="W20" i="103"/>
  <c r="AU20" i="103"/>
  <c r="J20" i="104" s="1"/>
  <c r="AM20" i="103"/>
  <c r="O20" i="103"/>
  <c r="AN47" i="103"/>
  <c r="P47" i="103"/>
  <c r="AN42" i="103"/>
  <c r="P42" i="103"/>
  <c r="R50" i="103"/>
  <c r="R48" i="103"/>
  <c r="R45" i="103"/>
  <c r="R43" i="103"/>
  <c r="R41" i="103"/>
  <c r="R40" i="103"/>
  <c r="R39" i="103"/>
  <c r="R38" i="103"/>
  <c r="R37" i="103"/>
  <c r="R36" i="103"/>
  <c r="R35" i="103"/>
  <c r="R34" i="103"/>
  <c r="R32" i="103"/>
  <c r="R31" i="103"/>
  <c r="R27" i="103"/>
  <c r="R26" i="103"/>
  <c r="T25" i="103"/>
  <c r="V24" i="103"/>
  <c r="AV23" i="103"/>
  <c r="X23" i="103"/>
  <c r="AN23" i="103"/>
  <c r="P23" i="103"/>
  <c r="AP22" i="103"/>
  <c r="E22" i="104" s="1"/>
  <c r="R22" i="103"/>
  <c r="AR21" i="103"/>
  <c r="G21" i="104" s="1"/>
  <c r="T21" i="103"/>
  <c r="AT20" i="103"/>
  <c r="I20" i="104" s="1"/>
  <c r="V20" i="103"/>
  <c r="AN50" i="103"/>
  <c r="P50" i="103"/>
  <c r="AN45" i="103"/>
  <c r="P45" i="103"/>
  <c r="AN40" i="103"/>
  <c r="P40" i="103"/>
  <c r="AN36" i="103"/>
  <c r="P36" i="103"/>
  <c r="AN32" i="103"/>
  <c r="P32" i="103"/>
  <c r="R51" i="103"/>
  <c r="R49" i="103"/>
  <c r="R47" i="103"/>
  <c r="R46" i="103"/>
  <c r="R44" i="103"/>
  <c r="R42" i="103"/>
  <c r="Q51" i="103"/>
  <c r="Q50" i="103"/>
  <c r="Q49" i="103"/>
  <c r="Q48" i="103"/>
  <c r="Q47" i="103"/>
  <c r="Q46" i="103"/>
  <c r="Q45" i="103"/>
  <c r="Q44" i="103"/>
  <c r="Q43" i="103"/>
  <c r="Q42" i="103"/>
  <c r="Q41" i="103"/>
  <c r="Q40" i="103"/>
  <c r="Q39" i="103"/>
  <c r="Q38" i="103"/>
  <c r="Q37" i="103"/>
  <c r="Q36" i="103"/>
  <c r="Q35" i="103"/>
  <c r="Q34" i="103"/>
  <c r="Q32" i="103"/>
  <c r="Q31" i="103"/>
  <c r="Q27" i="103"/>
  <c r="Q26" i="103"/>
  <c r="S25" i="103"/>
  <c r="U24" i="103"/>
  <c r="AU23" i="103"/>
  <c r="W23" i="103"/>
  <c r="AM23" i="103"/>
  <c r="O23" i="103"/>
  <c r="AO22" i="103"/>
  <c r="D22" i="104" s="1"/>
  <c r="Q22" i="103"/>
  <c r="AQ21" i="103"/>
  <c r="F21" i="104" s="1"/>
  <c r="S21" i="103"/>
  <c r="AS20" i="103"/>
  <c r="H20" i="104" s="1"/>
  <c r="U20" i="103"/>
  <c r="E92" i="110"/>
  <c r="E93" i="110" s="1"/>
  <c r="E94" i="110" s="1"/>
  <c r="E95" i="110" s="1"/>
  <c r="E96" i="110" s="1"/>
  <c r="E97" i="110" s="1"/>
  <c r="E98" i="110" s="1"/>
  <c r="E99" i="110" s="1"/>
  <c r="E100" i="110" s="1"/>
  <c r="E101" i="110" s="1"/>
  <c r="E71" i="110"/>
  <c r="E72" i="110" s="1"/>
  <c r="E73" i="110" s="1"/>
  <c r="E74" i="110" s="1"/>
  <c r="E75" i="110" s="1"/>
  <c r="E76" i="110" s="1"/>
  <c r="E77" i="110" s="1"/>
  <c r="E78" i="110" s="1"/>
  <c r="E79" i="110" s="1"/>
  <c r="B71" i="110"/>
  <c r="B50" i="110"/>
  <c r="B28" i="110"/>
  <c r="B9" i="110"/>
  <c r="B15" i="110"/>
  <c r="B76" i="110"/>
  <c r="B55" i="110"/>
  <c r="B33" i="110"/>
  <c r="B14" i="110"/>
  <c r="B56" i="110"/>
  <c r="B75" i="110"/>
  <c r="B54" i="110"/>
  <c r="B32" i="110"/>
  <c r="B13" i="110"/>
  <c r="B74" i="110"/>
  <c r="B53" i="110"/>
  <c r="B31" i="110"/>
  <c r="B12" i="110"/>
  <c r="B34" i="110"/>
  <c r="B73" i="110"/>
  <c r="B52" i="110"/>
  <c r="B30" i="110"/>
  <c r="B11" i="110"/>
  <c r="B77" i="110"/>
  <c r="B72" i="110"/>
  <c r="B51" i="110"/>
  <c r="B29" i="110"/>
  <c r="B10" i="110"/>
  <c r="B53" i="109"/>
  <c r="C53" i="109" s="1"/>
  <c r="AE53" i="109" s="1"/>
  <c r="B32" i="109"/>
  <c r="C32" i="109" s="1"/>
  <c r="AE32" i="109" s="1"/>
  <c r="B14" i="109"/>
  <c r="C14" i="109" s="1"/>
  <c r="AE14" i="109" s="1"/>
  <c r="B52" i="109"/>
  <c r="C52" i="109" s="1"/>
  <c r="AE52" i="109" s="1"/>
  <c r="B30" i="109"/>
  <c r="C30" i="109" s="1"/>
  <c r="AE30" i="109" s="1"/>
  <c r="B27" i="109"/>
  <c r="B31" i="109"/>
  <c r="C31" i="109" s="1"/>
  <c r="AE31" i="109" s="1"/>
  <c r="B51" i="109"/>
  <c r="C51" i="109" s="1"/>
  <c r="AE51" i="109" s="1"/>
  <c r="B12" i="109"/>
  <c r="C12" i="109" s="1"/>
  <c r="AE12" i="109" s="1"/>
  <c r="B50" i="109"/>
  <c r="C50" i="109" s="1"/>
  <c r="AE50" i="109" s="1"/>
  <c r="B29" i="109"/>
  <c r="C29" i="109" s="1"/>
  <c r="AE29" i="109" s="1"/>
  <c r="B11" i="109"/>
  <c r="C11" i="109" s="1"/>
  <c r="AE11" i="109" s="1"/>
  <c r="B9" i="109"/>
  <c r="B13" i="109"/>
  <c r="C13" i="109" s="1"/>
  <c r="AE13" i="109" s="1"/>
  <c r="B49" i="109"/>
  <c r="C49" i="109" s="1"/>
  <c r="AE49" i="109" s="1"/>
  <c r="B28" i="109"/>
  <c r="C28" i="109" s="1"/>
  <c r="AE28" i="109" s="1"/>
  <c r="B10" i="109"/>
  <c r="C10" i="109" s="1"/>
  <c r="AE10" i="109" s="1"/>
  <c r="B16" i="99"/>
  <c r="C16" i="99" s="1"/>
  <c r="B48" i="109"/>
  <c r="B54" i="109"/>
  <c r="C54" i="109" s="1"/>
  <c r="AE54" i="109" s="1"/>
  <c r="B33" i="109"/>
  <c r="C33" i="109" s="1"/>
  <c r="AE33" i="109" s="1"/>
  <c r="B15" i="109"/>
  <c r="C15" i="109" s="1"/>
  <c r="AE15" i="109" s="1"/>
  <c r="BD23" i="15"/>
  <c r="AI23" i="103" s="1"/>
  <c r="AY23" i="15"/>
  <c r="AD23" i="103" s="1"/>
  <c r="AX22" i="15"/>
  <c r="AC22" i="103" s="1"/>
  <c r="AX26" i="15"/>
  <c r="BC22" i="15"/>
  <c r="AH22" i="103" s="1"/>
  <c r="BB23" i="15"/>
  <c r="AG23" i="103" s="1"/>
  <c r="AX24" i="15"/>
  <c r="BD26" i="15"/>
  <c r="BB25" i="15"/>
  <c r="BB26" i="15"/>
  <c r="BA25" i="15"/>
  <c r="AX25" i="15"/>
  <c r="B55" i="99"/>
  <c r="B36" i="99"/>
  <c r="B12" i="99"/>
  <c r="C12" i="99" s="1"/>
  <c r="B54" i="99"/>
  <c r="B35" i="99"/>
  <c r="B28" i="99"/>
  <c r="B53" i="99"/>
  <c r="B34" i="99"/>
  <c r="B18" i="99"/>
  <c r="B10" i="99"/>
  <c r="C10" i="99" s="1"/>
  <c r="B52" i="99"/>
  <c r="B33" i="99"/>
  <c r="B51" i="99"/>
  <c r="B32" i="99"/>
  <c r="B50" i="99"/>
  <c r="B31" i="99"/>
  <c r="B15" i="99"/>
  <c r="C15" i="99" s="1"/>
  <c r="B57" i="99"/>
  <c r="B30" i="99"/>
  <c r="B56" i="99"/>
  <c r="B29" i="99"/>
  <c r="B13" i="99"/>
  <c r="C13" i="99" s="1"/>
  <c r="BA26" i="15"/>
  <c r="AZ26" i="15"/>
  <c r="AZ25" i="15"/>
  <c r="AZ24" i="15"/>
  <c r="AZ23" i="15"/>
  <c r="AE23" i="103" s="1"/>
  <c r="BA22" i="15"/>
  <c r="AF22" i="103" s="1"/>
  <c r="BD25" i="15"/>
  <c r="AY25" i="15"/>
  <c r="BC23" i="15"/>
  <c r="AH23" i="103" s="1"/>
  <c r="BA23" i="15"/>
  <c r="AF23" i="103" s="1"/>
  <c r="AX23" i="15"/>
  <c r="AC23" i="103" s="1"/>
  <c r="AT26" i="15"/>
  <c r="BC25" i="15"/>
  <c r="BC24" i="15"/>
  <c r="AW23" i="15"/>
  <c r="AB23" i="103" s="1"/>
  <c r="BD24" i="15"/>
  <c r="BB24" i="15"/>
  <c r="BA24" i="15"/>
  <c r="AY24" i="15"/>
  <c r="AW24" i="15"/>
  <c r="AT23" i="15"/>
  <c r="AW25" i="15"/>
  <c r="AT24" i="15"/>
  <c r="BC26" i="15"/>
  <c r="AY26" i="15"/>
  <c r="AW26" i="15"/>
  <c r="AT25" i="15"/>
  <c r="BD22" i="15"/>
  <c r="AI22" i="103" s="1"/>
  <c r="BB22" i="15"/>
  <c r="AG22" i="103" s="1"/>
  <c r="AZ22" i="15"/>
  <c r="AE22" i="103" s="1"/>
  <c r="AY22" i="15"/>
  <c r="AD22" i="103" s="1"/>
  <c r="AW22" i="15"/>
  <c r="AB22" i="103" s="1"/>
  <c r="BI21" i="85"/>
  <c r="N21" i="103" s="1"/>
  <c r="AW21" i="103" s="1"/>
  <c r="L21" i="104" s="1"/>
  <c r="BI22" i="85"/>
  <c r="N22" i="103" s="1"/>
  <c r="AW22" i="103" s="1"/>
  <c r="L22" i="104" s="1"/>
  <c r="BI26" i="85"/>
  <c r="N26" i="103" s="1"/>
  <c r="B49" i="99"/>
  <c r="BI25" i="85"/>
  <c r="N25" i="103" s="1"/>
  <c r="BI20" i="85"/>
  <c r="N20" i="103" s="1"/>
  <c r="AW20" i="103" s="1"/>
  <c r="L20" i="104" s="1"/>
  <c r="BI23" i="85"/>
  <c r="N23" i="103" s="1"/>
  <c r="AW23" i="103" s="1"/>
  <c r="BI24" i="85"/>
  <c r="N24" i="103" s="1"/>
  <c r="D10" i="99"/>
  <c r="AT22" i="15"/>
  <c r="BC39" i="15"/>
  <c r="AH38" i="103" s="1"/>
  <c r="BD39" i="15"/>
  <c r="AI38" i="103" s="1"/>
  <c r="AY39" i="15"/>
  <c r="AD38" i="103" s="1"/>
  <c r="BB39" i="15"/>
  <c r="AG38" i="103" s="1"/>
  <c r="AT38" i="103" s="1"/>
  <c r="I38" i="104" s="1"/>
  <c r="AW39" i="15"/>
  <c r="AB38" i="103" s="1"/>
  <c r="AO38" i="103" s="1"/>
  <c r="D38" i="104" s="1"/>
  <c r="AX39" i="15"/>
  <c r="AC38" i="103" s="1"/>
  <c r="AP38" i="103" s="1"/>
  <c r="E38" i="104" s="1"/>
  <c r="AZ39" i="15"/>
  <c r="AE38" i="103" s="1"/>
  <c r="BA39" i="15"/>
  <c r="AF38" i="103" s="1"/>
  <c r="AS38" i="103" s="1"/>
  <c r="H38" i="104" s="1"/>
  <c r="AT39" i="15"/>
  <c r="AU39" i="15"/>
  <c r="Z38" i="103" s="1"/>
  <c r="D57" i="99" l="1"/>
  <c r="AI26" i="103"/>
  <c r="AV26" i="103" s="1"/>
  <c r="K26" i="104" s="1"/>
  <c r="H23" i="104"/>
  <c r="H29" i="104"/>
  <c r="D35" i="99"/>
  <c r="AH25" i="103"/>
  <c r="AU25" i="103" s="1"/>
  <c r="J25" i="104" s="1"/>
  <c r="D12" i="99"/>
  <c r="AC24" i="103"/>
  <c r="AP24" i="103" s="1"/>
  <c r="E24" i="104" s="1"/>
  <c r="D11" i="99"/>
  <c r="AB24" i="103"/>
  <c r="AO24" i="103" s="1"/>
  <c r="D24" i="104" s="1"/>
  <c r="D14" i="99"/>
  <c r="AE24" i="103"/>
  <c r="AR24" i="103" s="1"/>
  <c r="G24" i="104" s="1"/>
  <c r="F23" i="104"/>
  <c r="F29" i="104"/>
  <c r="L23" i="104"/>
  <c r="L29" i="104"/>
  <c r="D36" i="99"/>
  <c r="AI25" i="103"/>
  <c r="AV25" i="103" s="1"/>
  <c r="K25" i="104" s="1"/>
  <c r="D34" i="99"/>
  <c r="AG25" i="103"/>
  <c r="AT25" i="103" s="1"/>
  <c r="I25" i="104" s="1"/>
  <c r="D23" i="104"/>
  <c r="D29" i="104"/>
  <c r="D29" i="99"/>
  <c r="AB25" i="103"/>
  <c r="AO25" i="103" s="1"/>
  <c r="D25" i="104" s="1"/>
  <c r="D13" i="99"/>
  <c r="AD24" i="103"/>
  <c r="AQ24" i="103" s="1"/>
  <c r="F24" i="104" s="1"/>
  <c r="D32" i="99"/>
  <c r="AE25" i="103"/>
  <c r="AR25" i="103" s="1"/>
  <c r="G25" i="104" s="1"/>
  <c r="E23" i="104"/>
  <c r="E29" i="104"/>
  <c r="D17" i="99"/>
  <c r="AH24" i="103"/>
  <c r="AU24" i="103" s="1"/>
  <c r="J24" i="104" s="1"/>
  <c r="D50" i="99"/>
  <c r="AB26" i="103"/>
  <c r="AO26" i="103" s="1"/>
  <c r="D26" i="104" s="1"/>
  <c r="D30" i="99"/>
  <c r="AC25" i="103"/>
  <c r="AP25" i="103" s="1"/>
  <c r="E25" i="104" s="1"/>
  <c r="D51" i="99"/>
  <c r="AC26" i="103"/>
  <c r="AP26" i="103" s="1"/>
  <c r="E26" i="104" s="1"/>
  <c r="G23" i="104"/>
  <c r="G29" i="104"/>
  <c r="D16" i="99"/>
  <c r="AG24" i="103"/>
  <c r="AT24" i="103" s="1"/>
  <c r="I24" i="104" s="1"/>
  <c r="D54" i="99"/>
  <c r="AF26" i="103"/>
  <c r="AS26" i="103" s="1"/>
  <c r="H26" i="104" s="1"/>
  <c r="D33" i="99"/>
  <c r="AF25" i="103"/>
  <c r="AS25" i="103" s="1"/>
  <c r="H25" i="104" s="1"/>
  <c r="J23" i="104"/>
  <c r="J29" i="104"/>
  <c r="K23" i="104"/>
  <c r="K29" i="104"/>
  <c r="D15" i="99"/>
  <c r="AF24" i="103"/>
  <c r="AS24" i="103" s="1"/>
  <c r="H24" i="104" s="1"/>
  <c r="D53" i="99"/>
  <c r="AE26" i="103"/>
  <c r="AR26" i="103" s="1"/>
  <c r="G26" i="104" s="1"/>
  <c r="D52" i="99"/>
  <c r="AD26" i="103"/>
  <c r="AQ26" i="103" s="1"/>
  <c r="F26" i="104" s="1"/>
  <c r="D56" i="99"/>
  <c r="AH26" i="103"/>
  <c r="AU26" i="103" s="1"/>
  <c r="J26" i="104" s="1"/>
  <c r="D18" i="99"/>
  <c r="AI24" i="103"/>
  <c r="AV24" i="103" s="1"/>
  <c r="K24" i="104" s="1"/>
  <c r="D31" i="99"/>
  <c r="AD25" i="103"/>
  <c r="AQ25" i="103" s="1"/>
  <c r="F25" i="104" s="1"/>
  <c r="D55" i="99"/>
  <c r="AG26" i="103"/>
  <c r="AT26" i="103" s="1"/>
  <c r="I26" i="104" s="1"/>
  <c r="I23" i="104"/>
  <c r="I29" i="104"/>
  <c r="Y21" i="103"/>
  <c r="Y22" i="103"/>
  <c r="Y25" i="103"/>
  <c r="Y26" i="103"/>
  <c r="Y20" i="103"/>
  <c r="Y23" i="103"/>
  <c r="Y24" i="103"/>
  <c r="C54" i="110"/>
  <c r="C29" i="110"/>
  <c r="C11" i="110"/>
  <c r="C34" i="110"/>
  <c r="C74" i="110"/>
  <c r="C75" i="110"/>
  <c r="C55" i="110"/>
  <c r="C28" i="110"/>
  <c r="C33" i="110"/>
  <c r="C77" i="110"/>
  <c r="C51" i="110"/>
  <c r="C30" i="110"/>
  <c r="C12" i="110"/>
  <c r="C13" i="110"/>
  <c r="C56" i="110"/>
  <c r="C76" i="110"/>
  <c r="C50" i="110"/>
  <c r="C53" i="110"/>
  <c r="C10" i="110"/>
  <c r="C9" i="110"/>
  <c r="C72" i="110"/>
  <c r="C52" i="110"/>
  <c r="C31" i="110"/>
  <c r="C32" i="110"/>
  <c r="C14" i="110"/>
  <c r="C15" i="110"/>
  <c r="C71" i="110"/>
  <c r="C73" i="110"/>
  <c r="C27" i="109"/>
  <c r="C9" i="109"/>
  <c r="C48" i="109"/>
  <c r="BE22" i="15"/>
  <c r="BE23" i="15"/>
  <c r="BE24" i="15"/>
  <c r="BE26" i="15"/>
  <c r="BE25" i="15"/>
  <c r="D239" i="95"/>
  <c r="D238" i="95"/>
  <c r="D246" i="95"/>
  <c r="D243" i="95"/>
  <c r="D242" i="95"/>
  <c r="D240" i="95"/>
  <c r="D244" i="95"/>
  <c r="D245" i="95"/>
  <c r="D241" i="95"/>
  <c r="BE39" i="15"/>
  <c r="AJ38" i="103" s="1"/>
  <c r="BF25" i="15" l="1"/>
  <c r="AJ25" i="103"/>
  <c r="AW25" i="103" s="1"/>
  <c r="L25" i="104" s="1"/>
  <c r="BF23" i="15"/>
  <c r="AJ23" i="103"/>
  <c r="BF24" i="15"/>
  <c r="AJ24" i="103"/>
  <c r="AW24" i="103" s="1"/>
  <c r="L24" i="104" s="1"/>
  <c r="BF22" i="15"/>
  <c r="AJ22" i="103"/>
  <c r="BF26" i="15"/>
  <c r="AJ26" i="103"/>
  <c r="AW26" i="103" s="1"/>
  <c r="L26" i="104" s="1"/>
  <c r="AE27" i="109"/>
  <c r="AE48" i="109"/>
  <c r="AE9" i="109"/>
  <c r="BF39" i="15"/>
  <c r="D237" i="9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D40" i="15"/>
  <c r="AU40" i="15" s="1"/>
  <c r="Z39" i="103" s="1"/>
  <c r="E40" i="15"/>
  <c r="AV40" i="15" s="1"/>
  <c r="AA39" i="103" s="1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D41" i="15"/>
  <c r="AU41" i="15" s="1"/>
  <c r="Z40" i="103" s="1"/>
  <c r="E41" i="15"/>
  <c r="AV41" i="15" s="1"/>
  <c r="AA40" i="103" s="1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D42" i="15"/>
  <c r="AU42" i="15" s="1"/>
  <c r="Z41" i="103" s="1"/>
  <c r="E42" i="15"/>
  <c r="AV42" i="15" s="1"/>
  <c r="AA41" i="103" s="1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C52" i="15"/>
  <c r="B52" i="15"/>
  <c r="A52" i="15"/>
  <c r="C51" i="15"/>
  <c r="B51" i="15"/>
  <c r="A51" i="15"/>
  <c r="C50" i="15"/>
  <c r="B50" i="15"/>
  <c r="A50" i="15"/>
  <c r="C49" i="15"/>
  <c r="B49" i="15"/>
  <c r="A49" i="15"/>
  <c r="C48" i="15"/>
  <c r="B48" i="15"/>
  <c r="A48" i="15"/>
  <c r="C47" i="15"/>
  <c r="B47" i="15"/>
  <c r="A47" i="15"/>
  <c r="C46" i="15"/>
  <c r="B46" i="15"/>
  <c r="A46" i="15"/>
  <c r="C45" i="15"/>
  <c r="B45" i="15"/>
  <c r="A45" i="15"/>
  <c r="C44" i="15"/>
  <c r="B44" i="15"/>
  <c r="A44" i="15"/>
  <c r="C43" i="15"/>
  <c r="B43" i="15"/>
  <c r="A43" i="15"/>
  <c r="C42" i="15"/>
  <c r="B42" i="15"/>
  <c r="A42" i="15"/>
  <c r="C41" i="15"/>
  <c r="B41" i="15"/>
  <c r="A41" i="15"/>
  <c r="C40" i="15"/>
  <c r="B40" i="15"/>
  <c r="A40" i="15"/>
  <c r="C39" i="15"/>
  <c r="B39" i="15"/>
  <c r="A39" i="15"/>
  <c r="C38" i="15"/>
  <c r="B38" i="15"/>
  <c r="A38" i="15"/>
  <c r="C37" i="15"/>
  <c r="B37" i="15"/>
  <c r="A37" i="15"/>
  <c r="C36" i="15"/>
  <c r="B36" i="15"/>
  <c r="A36" i="15"/>
  <c r="C35" i="15"/>
  <c r="B35" i="15"/>
  <c r="A35" i="15"/>
  <c r="C34" i="15"/>
  <c r="B34" i="15"/>
  <c r="A34" i="15"/>
  <c r="C33" i="15"/>
  <c r="B33" i="15"/>
  <c r="A33" i="15"/>
  <c r="C32" i="15"/>
  <c r="B32" i="15"/>
  <c r="A32" i="15"/>
  <c r="C31" i="15"/>
  <c r="B31" i="15"/>
  <c r="A31" i="15"/>
  <c r="C30" i="15"/>
  <c r="B30" i="15"/>
  <c r="A30" i="15"/>
  <c r="C29" i="15"/>
  <c r="B29" i="15"/>
  <c r="A29" i="15"/>
  <c r="C28" i="15"/>
  <c r="B28" i="15"/>
  <c r="A28" i="15"/>
  <c r="C27" i="15"/>
  <c r="B27" i="15"/>
  <c r="A27" i="15"/>
  <c r="A4" i="15"/>
  <c r="C52" i="82"/>
  <c r="B52" i="82"/>
  <c r="A52" i="82"/>
  <c r="C51" i="82"/>
  <c r="B51" i="82"/>
  <c r="A51" i="82"/>
  <c r="C50" i="82"/>
  <c r="B50" i="82"/>
  <c r="A50" i="82"/>
  <c r="C49" i="82"/>
  <c r="B49" i="82"/>
  <c r="A49" i="82"/>
  <c r="C48" i="82"/>
  <c r="B48" i="82"/>
  <c r="A48" i="82"/>
  <c r="C47" i="82"/>
  <c r="B47" i="82"/>
  <c r="A47" i="82"/>
  <c r="C46" i="82"/>
  <c r="B46" i="82"/>
  <c r="A46" i="82"/>
  <c r="C45" i="82"/>
  <c r="B45" i="82"/>
  <c r="A45" i="82"/>
  <c r="C44" i="82"/>
  <c r="B44" i="82"/>
  <c r="A44" i="82"/>
  <c r="C43" i="82"/>
  <c r="B43" i="82"/>
  <c r="A43" i="82"/>
  <c r="C42" i="82"/>
  <c r="B42" i="82"/>
  <c r="A42" i="82"/>
  <c r="C41" i="82"/>
  <c r="B41" i="82"/>
  <c r="A41" i="82"/>
  <c r="C40" i="82"/>
  <c r="B40" i="82"/>
  <c r="A40" i="82"/>
  <c r="C39" i="82"/>
  <c r="B39" i="82"/>
  <c r="A39" i="82"/>
  <c r="C38" i="82"/>
  <c r="B38" i="82"/>
  <c r="A38" i="82"/>
  <c r="C37" i="82"/>
  <c r="B37" i="82"/>
  <c r="A37" i="82"/>
  <c r="C36" i="82"/>
  <c r="B36" i="82"/>
  <c r="A36" i="82"/>
  <c r="C35" i="82"/>
  <c r="B35" i="82"/>
  <c r="A35" i="82"/>
  <c r="C34" i="82"/>
  <c r="B34" i="82"/>
  <c r="A34" i="82"/>
  <c r="C33" i="82"/>
  <c r="B33" i="82"/>
  <c r="A33" i="82"/>
  <c r="C32" i="82"/>
  <c r="B32" i="82"/>
  <c r="A32" i="82"/>
  <c r="C31" i="82"/>
  <c r="B31" i="82"/>
  <c r="A31" i="82"/>
  <c r="C30" i="82"/>
  <c r="B30" i="82"/>
  <c r="A30" i="82"/>
  <c r="C29" i="82"/>
  <c r="B29" i="82"/>
  <c r="A29" i="82"/>
  <c r="C28" i="82"/>
  <c r="B28" i="82"/>
  <c r="A28" i="82"/>
  <c r="C27" i="82"/>
  <c r="B27" i="82"/>
  <c r="A27" i="82"/>
  <c r="A4" i="82"/>
  <c r="C52" i="81"/>
  <c r="B52" i="81"/>
  <c r="A52" i="81"/>
  <c r="C51" i="81"/>
  <c r="B51" i="81"/>
  <c r="A51" i="81"/>
  <c r="C50" i="81"/>
  <c r="B50" i="81"/>
  <c r="A50" i="81"/>
  <c r="C49" i="81"/>
  <c r="B49" i="81"/>
  <c r="A49" i="81"/>
  <c r="C48" i="81"/>
  <c r="B48" i="81"/>
  <c r="A48" i="81"/>
  <c r="C47" i="81"/>
  <c r="B47" i="81"/>
  <c r="A47" i="81"/>
  <c r="C46" i="81"/>
  <c r="B46" i="81"/>
  <c r="A46" i="81"/>
  <c r="C45" i="81"/>
  <c r="B45" i="81"/>
  <c r="A45" i="81"/>
  <c r="C44" i="81"/>
  <c r="B44" i="81"/>
  <c r="A44" i="81"/>
  <c r="C43" i="81"/>
  <c r="B43" i="81"/>
  <c r="A43" i="81"/>
  <c r="C42" i="81"/>
  <c r="B42" i="81"/>
  <c r="A42" i="81"/>
  <c r="C41" i="81"/>
  <c r="B41" i="81"/>
  <c r="A41" i="81"/>
  <c r="C40" i="81"/>
  <c r="B40" i="81"/>
  <c r="A40" i="81"/>
  <c r="C39" i="81"/>
  <c r="B39" i="81"/>
  <c r="A39" i="81"/>
  <c r="C38" i="81"/>
  <c r="B38" i="81"/>
  <c r="A38" i="81"/>
  <c r="C37" i="81"/>
  <c r="B37" i="81"/>
  <c r="A37" i="81"/>
  <c r="C36" i="81"/>
  <c r="B36" i="81"/>
  <c r="A36" i="81"/>
  <c r="C35" i="81"/>
  <c r="B35" i="81"/>
  <c r="A35" i="81"/>
  <c r="C34" i="81"/>
  <c r="B34" i="81"/>
  <c r="A34" i="81"/>
  <c r="C33" i="81"/>
  <c r="B33" i="81"/>
  <c r="A33" i="81"/>
  <c r="C32" i="81"/>
  <c r="B32" i="81"/>
  <c r="A32" i="81"/>
  <c r="C31" i="81"/>
  <c r="B31" i="81"/>
  <c r="A31" i="81"/>
  <c r="C30" i="81"/>
  <c r="B30" i="81"/>
  <c r="A30" i="81"/>
  <c r="C29" i="81"/>
  <c r="B29" i="81"/>
  <c r="A29" i="81"/>
  <c r="C28" i="81"/>
  <c r="B28" i="81"/>
  <c r="A28" i="81"/>
  <c r="C27" i="81"/>
  <c r="B27" i="81"/>
  <c r="A27" i="81"/>
  <c r="A4" i="81"/>
  <c r="C52" i="80"/>
  <c r="B52" i="80"/>
  <c r="A52" i="80"/>
  <c r="C51" i="80"/>
  <c r="B51" i="80"/>
  <c r="A51" i="80"/>
  <c r="C50" i="80"/>
  <c r="B50" i="80"/>
  <c r="A50" i="80"/>
  <c r="C49" i="80"/>
  <c r="B49" i="80"/>
  <c r="A49" i="80"/>
  <c r="C48" i="80"/>
  <c r="B48" i="80"/>
  <c r="A48" i="80"/>
  <c r="C47" i="80"/>
  <c r="B47" i="80"/>
  <c r="A47" i="80"/>
  <c r="C46" i="80"/>
  <c r="B46" i="80"/>
  <c r="A46" i="80"/>
  <c r="C45" i="80"/>
  <c r="B45" i="80"/>
  <c r="A45" i="80"/>
  <c r="C44" i="80"/>
  <c r="B44" i="80"/>
  <c r="A44" i="80"/>
  <c r="C43" i="80"/>
  <c r="B43" i="80"/>
  <c r="A43" i="80"/>
  <c r="C42" i="80"/>
  <c r="B42" i="80"/>
  <c r="A42" i="80"/>
  <c r="C41" i="80"/>
  <c r="B41" i="80"/>
  <c r="A41" i="80"/>
  <c r="C40" i="80"/>
  <c r="B40" i="80"/>
  <c r="A40" i="80"/>
  <c r="C39" i="80"/>
  <c r="B39" i="80"/>
  <c r="A39" i="80"/>
  <c r="C38" i="80"/>
  <c r="B38" i="80"/>
  <c r="A38" i="80"/>
  <c r="C37" i="80"/>
  <c r="B37" i="80"/>
  <c r="A37" i="80"/>
  <c r="C36" i="80"/>
  <c r="B36" i="80"/>
  <c r="A36" i="80"/>
  <c r="C35" i="80"/>
  <c r="B35" i="80"/>
  <c r="A35" i="80"/>
  <c r="C34" i="80"/>
  <c r="B34" i="80"/>
  <c r="A34" i="80"/>
  <c r="C33" i="80"/>
  <c r="B33" i="80"/>
  <c r="A33" i="80"/>
  <c r="C32" i="80"/>
  <c r="B32" i="80"/>
  <c r="A32" i="80"/>
  <c r="C31" i="80"/>
  <c r="B31" i="80"/>
  <c r="A31" i="80"/>
  <c r="C30" i="80"/>
  <c r="B30" i="80"/>
  <c r="A30" i="80"/>
  <c r="C29" i="80"/>
  <c r="B29" i="80"/>
  <c r="A29" i="80"/>
  <c r="C28" i="80"/>
  <c r="B28" i="80"/>
  <c r="A28" i="80"/>
  <c r="C27" i="80"/>
  <c r="B27" i="80"/>
  <c r="A27" i="80"/>
  <c r="A4" i="80"/>
  <c r="C52" i="79"/>
  <c r="B52" i="79"/>
  <c r="A52" i="79"/>
  <c r="C51" i="79"/>
  <c r="B51" i="79"/>
  <c r="A51" i="79"/>
  <c r="C50" i="79"/>
  <c r="B50" i="79"/>
  <c r="A50" i="79"/>
  <c r="C49" i="79"/>
  <c r="B49" i="79"/>
  <c r="A49" i="79"/>
  <c r="C48" i="79"/>
  <c r="B48" i="79"/>
  <c r="A48" i="79"/>
  <c r="C47" i="79"/>
  <c r="B47" i="79"/>
  <c r="A47" i="79"/>
  <c r="C46" i="79"/>
  <c r="B46" i="79"/>
  <c r="A46" i="79"/>
  <c r="C45" i="79"/>
  <c r="B45" i="79"/>
  <c r="A45" i="79"/>
  <c r="C44" i="79"/>
  <c r="B44" i="79"/>
  <c r="A44" i="79"/>
  <c r="C43" i="79"/>
  <c r="B43" i="79"/>
  <c r="A43" i="79"/>
  <c r="C42" i="79"/>
  <c r="B42" i="79"/>
  <c r="A42" i="79"/>
  <c r="C41" i="79"/>
  <c r="B41" i="79"/>
  <c r="A41" i="79"/>
  <c r="C40" i="79"/>
  <c r="B40" i="79"/>
  <c r="A40" i="79"/>
  <c r="C39" i="79"/>
  <c r="B39" i="79"/>
  <c r="A39" i="79"/>
  <c r="C38" i="79"/>
  <c r="B38" i="79"/>
  <c r="A38" i="79"/>
  <c r="C37" i="79"/>
  <c r="B37" i="79"/>
  <c r="A37" i="79"/>
  <c r="C36" i="79"/>
  <c r="B36" i="79"/>
  <c r="A36" i="79"/>
  <c r="C35" i="79"/>
  <c r="B35" i="79"/>
  <c r="A35" i="79"/>
  <c r="C34" i="79"/>
  <c r="B34" i="79"/>
  <c r="A34" i="79"/>
  <c r="C33" i="79"/>
  <c r="B33" i="79"/>
  <c r="A33" i="79"/>
  <c r="C32" i="79"/>
  <c r="B32" i="79"/>
  <c r="A32" i="79"/>
  <c r="C31" i="79"/>
  <c r="B31" i="79"/>
  <c r="A31" i="79"/>
  <c r="C30" i="79"/>
  <c r="B30" i="79"/>
  <c r="A30" i="79"/>
  <c r="C29" i="79"/>
  <c r="B29" i="79"/>
  <c r="A29" i="79"/>
  <c r="C28" i="79"/>
  <c r="B28" i="79"/>
  <c r="A28" i="79"/>
  <c r="C27" i="79"/>
  <c r="B27" i="79"/>
  <c r="A27" i="79"/>
  <c r="A4" i="79"/>
  <c r="C52" i="78"/>
  <c r="B52" i="78"/>
  <c r="A52" i="78"/>
  <c r="C51" i="78"/>
  <c r="B51" i="78"/>
  <c r="A51" i="78"/>
  <c r="C50" i="78"/>
  <c r="B50" i="78"/>
  <c r="A50" i="78"/>
  <c r="C49" i="78"/>
  <c r="B49" i="78"/>
  <c r="A49" i="78"/>
  <c r="C48" i="78"/>
  <c r="B48" i="78"/>
  <c r="A48" i="78"/>
  <c r="C47" i="78"/>
  <c r="B47" i="78"/>
  <c r="A47" i="78"/>
  <c r="C46" i="78"/>
  <c r="B46" i="78"/>
  <c r="A46" i="78"/>
  <c r="C45" i="78"/>
  <c r="B45" i="78"/>
  <c r="A45" i="78"/>
  <c r="C44" i="78"/>
  <c r="B44" i="78"/>
  <c r="A44" i="78"/>
  <c r="C43" i="78"/>
  <c r="B43" i="78"/>
  <c r="A43" i="78"/>
  <c r="C42" i="78"/>
  <c r="B42" i="78"/>
  <c r="A42" i="78"/>
  <c r="C41" i="78"/>
  <c r="B41" i="78"/>
  <c r="A41" i="78"/>
  <c r="C40" i="78"/>
  <c r="B40" i="78"/>
  <c r="A40" i="78"/>
  <c r="C39" i="78"/>
  <c r="B39" i="78"/>
  <c r="A39" i="78"/>
  <c r="C38" i="78"/>
  <c r="B38" i="78"/>
  <c r="A38" i="78"/>
  <c r="C37" i="78"/>
  <c r="B37" i="78"/>
  <c r="A37" i="78"/>
  <c r="C36" i="78"/>
  <c r="B36" i="78"/>
  <c r="A36" i="78"/>
  <c r="C35" i="78"/>
  <c r="B35" i="78"/>
  <c r="A35" i="78"/>
  <c r="C34" i="78"/>
  <c r="B34" i="78"/>
  <c r="A34" i="78"/>
  <c r="C33" i="78"/>
  <c r="B33" i="78"/>
  <c r="A33" i="78"/>
  <c r="C32" i="78"/>
  <c r="B32" i="78"/>
  <c r="A32" i="78"/>
  <c r="C31" i="78"/>
  <c r="B31" i="78"/>
  <c r="A31" i="78"/>
  <c r="C30" i="78"/>
  <c r="B30" i="78"/>
  <c r="A30" i="78"/>
  <c r="C29" i="78"/>
  <c r="B29" i="78"/>
  <c r="A29" i="78"/>
  <c r="C28" i="78"/>
  <c r="B28" i="78"/>
  <c r="A28" i="78"/>
  <c r="C27" i="78"/>
  <c r="B27" i="78"/>
  <c r="A27" i="78"/>
  <c r="A4" i="78"/>
  <c r="C52" i="71"/>
  <c r="B52" i="71"/>
  <c r="A52" i="71"/>
  <c r="C51" i="71"/>
  <c r="B51" i="71"/>
  <c r="A51" i="71"/>
  <c r="C50" i="71"/>
  <c r="B50" i="71"/>
  <c r="A50" i="71"/>
  <c r="C49" i="71"/>
  <c r="B49" i="71"/>
  <c r="A49" i="71"/>
  <c r="C48" i="71"/>
  <c r="B48" i="71"/>
  <c r="A48" i="71"/>
  <c r="C47" i="71"/>
  <c r="B47" i="71"/>
  <c r="A47" i="71"/>
  <c r="C46" i="71"/>
  <c r="B46" i="71"/>
  <c r="A46" i="71"/>
  <c r="C45" i="71"/>
  <c r="B45" i="71"/>
  <c r="A45" i="71"/>
  <c r="C44" i="71"/>
  <c r="B44" i="71"/>
  <c r="A44" i="71"/>
  <c r="C43" i="71"/>
  <c r="B43" i="71"/>
  <c r="A43" i="71"/>
  <c r="C42" i="71"/>
  <c r="B42" i="71"/>
  <c r="A42" i="71"/>
  <c r="C41" i="71"/>
  <c r="B41" i="71"/>
  <c r="A41" i="71"/>
  <c r="C40" i="71"/>
  <c r="B40" i="71"/>
  <c r="A40" i="71"/>
  <c r="C39" i="71"/>
  <c r="B39" i="71"/>
  <c r="A39" i="71"/>
  <c r="C38" i="71"/>
  <c r="B38" i="71"/>
  <c r="A38" i="71"/>
  <c r="C37" i="71"/>
  <c r="B37" i="71"/>
  <c r="A37" i="71"/>
  <c r="C36" i="71"/>
  <c r="B36" i="71"/>
  <c r="A36" i="71"/>
  <c r="C35" i="71"/>
  <c r="B35" i="71"/>
  <c r="A35" i="71"/>
  <c r="C34" i="71"/>
  <c r="B34" i="71"/>
  <c r="A34" i="71"/>
  <c r="C33" i="71"/>
  <c r="B33" i="71"/>
  <c r="A33" i="71"/>
  <c r="C32" i="71"/>
  <c r="B32" i="71"/>
  <c r="A32" i="71"/>
  <c r="C31" i="71"/>
  <c r="B31" i="71"/>
  <c r="A31" i="71"/>
  <c r="C30" i="71"/>
  <c r="B30" i="71"/>
  <c r="A30" i="71"/>
  <c r="C29" i="71"/>
  <c r="B29" i="71"/>
  <c r="A29" i="71"/>
  <c r="C28" i="71"/>
  <c r="B28" i="71"/>
  <c r="A28" i="71"/>
  <c r="C27" i="71"/>
  <c r="B27" i="71"/>
  <c r="A27" i="71"/>
  <c r="A4" i="71"/>
  <c r="C52" i="77"/>
  <c r="B52" i="77"/>
  <c r="A52" i="77"/>
  <c r="C51" i="77"/>
  <c r="B51" i="77"/>
  <c r="A51" i="77"/>
  <c r="C50" i="77"/>
  <c r="B50" i="77"/>
  <c r="A50" i="77"/>
  <c r="C49" i="77"/>
  <c r="B49" i="77"/>
  <c r="A49" i="77"/>
  <c r="C48" i="77"/>
  <c r="B48" i="77"/>
  <c r="A48" i="77"/>
  <c r="C47" i="77"/>
  <c r="B47" i="77"/>
  <c r="A47" i="77"/>
  <c r="C46" i="77"/>
  <c r="B46" i="77"/>
  <c r="A46" i="77"/>
  <c r="C45" i="77"/>
  <c r="B45" i="77"/>
  <c r="A45" i="77"/>
  <c r="C44" i="77"/>
  <c r="B44" i="77"/>
  <c r="A44" i="77"/>
  <c r="C43" i="77"/>
  <c r="B43" i="77"/>
  <c r="A43" i="77"/>
  <c r="C42" i="77"/>
  <c r="B42" i="77"/>
  <c r="A42" i="77"/>
  <c r="C41" i="77"/>
  <c r="B41" i="77"/>
  <c r="A41" i="77"/>
  <c r="C40" i="77"/>
  <c r="B40" i="77"/>
  <c r="A40" i="77"/>
  <c r="C39" i="77"/>
  <c r="B39" i="77"/>
  <c r="A39" i="77"/>
  <c r="C38" i="77"/>
  <c r="B38" i="77"/>
  <c r="A38" i="77"/>
  <c r="C37" i="77"/>
  <c r="B37" i="77"/>
  <c r="A37" i="77"/>
  <c r="C36" i="77"/>
  <c r="B36" i="77"/>
  <c r="A36" i="77"/>
  <c r="C35" i="77"/>
  <c r="B35" i="77"/>
  <c r="A35" i="77"/>
  <c r="C34" i="77"/>
  <c r="B34" i="77"/>
  <c r="A34" i="77"/>
  <c r="C33" i="77"/>
  <c r="B33" i="77"/>
  <c r="A33" i="77"/>
  <c r="C32" i="77"/>
  <c r="B32" i="77"/>
  <c r="A32" i="77"/>
  <c r="C31" i="77"/>
  <c r="B31" i="77"/>
  <c r="A31" i="77"/>
  <c r="C30" i="77"/>
  <c r="B30" i="77"/>
  <c r="A30" i="77"/>
  <c r="C29" i="77"/>
  <c r="B29" i="77"/>
  <c r="A29" i="77"/>
  <c r="C28" i="77"/>
  <c r="B28" i="77"/>
  <c r="A28" i="77"/>
  <c r="C27" i="77"/>
  <c r="B27" i="77"/>
  <c r="A27" i="77"/>
  <c r="A4" i="77"/>
  <c r="C52" i="76"/>
  <c r="B52" i="76"/>
  <c r="A52" i="76"/>
  <c r="C51" i="76"/>
  <c r="B51" i="76"/>
  <c r="A51" i="76"/>
  <c r="C50" i="76"/>
  <c r="B50" i="76"/>
  <c r="A50" i="76"/>
  <c r="C49" i="76"/>
  <c r="B49" i="76"/>
  <c r="A49" i="76"/>
  <c r="C48" i="76"/>
  <c r="B48" i="76"/>
  <c r="A48" i="76"/>
  <c r="C47" i="76"/>
  <c r="B47" i="76"/>
  <c r="A47" i="76"/>
  <c r="C46" i="76"/>
  <c r="B46" i="76"/>
  <c r="A46" i="76"/>
  <c r="C45" i="76"/>
  <c r="B45" i="76"/>
  <c r="A45" i="76"/>
  <c r="C44" i="76"/>
  <c r="B44" i="76"/>
  <c r="A44" i="76"/>
  <c r="C43" i="76"/>
  <c r="B43" i="76"/>
  <c r="A43" i="76"/>
  <c r="C42" i="76"/>
  <c r="B42" i="76"/>
  <c r="A42" i="76"/>
  <c r="C41" i="76"/>
  <c r="B41" i="76"/>
  <c r="A41" i="76"/>
  <c r="C40" i="76"/>
  <c r="B40" i="76"/>
  <c r="A40" i="76"/>
  <c r="C39" i="76"/>
  <c r="B39" i="76"/>
  <c r="A39" i="76"/>
  <c r="C38" i="76"/>
  <c r="B38" i="76"/>
  <c r="A38" i="76"/>
  <c r="C37" i="76"/>
  <c r="B37" i="76"/>
  <c r="A37" i="76"/>
  <c r="C36" i="76"/>
  <c r="B36" i="76"/>
  <c r="A36" i="76"/>
  <c r="C35" i="76"/>
  <c r="B35" i="76"/>
  <c r="A35" i="76"/>
  <c r="C34" i="76"/>
  <c r="B34" i="76"/>
  <c r="A34" i="76"/>
  <c r="C33" i="76"/>
  <c r="B33" i="76"/>
  <c r="A33" i="76"/>
  <c r="C32" i="76"/>
  <c r="B32" i="76"/>
  <c r="A32" i="76"/>
  <c r="C31" i="76"/>
  <c r="B31" i="76"/>
  <c r="A31" i="76"/>
  <c r="C30" i="76"/>
  <c r="B30" i="76"/>
  <c r="A30" i="76"/>
  <c r="C29" i="76"/>
  <c r="B29" i="76"/>
  <c r="A29" i="76"/>
  <c r="C28" i="76"/>
  <c r="B28" i="76"/>
  <c r="A28" i="76"/>
  <c r="C27" i="76"/>
  <c r="B27" i="76"/>
  <c r="A27" i="76"/>
  <c r="A4" i="76"/>
  <c r="C52" i="75"/>
  <c r="B52" i="75"/>
  <c r="A52" i="75"/>
  <c r="C51" i="75"/>
  <c r="B51" i="75"/>
  <c r="A51" i="75"/>
  <c r="C50" i="75"/>
  <c r="B50" i="75"/>
  <c r="A50" i="75"/>
  <c r="C49" i="75"/>
  <c r="B49" i="75"/>
  <c r="A49" i="75"/>
  <c r="C48" i="75"/>
  <c r="B48" i="75"/>
  <c r="A48" i="75"/>
  <c r="C47" i="75"/>
  <c r="B47" i="75"/>
  <c r="A47" i="75"/>
  <c r="C46" i="75"/>
  <c r="B46" i="75"/>
  <c r="A46" i="75"/>
  <c r="C45" i="75"/>
  <c r="B45" i="75"/>
  <c r="A45" i="75"/>
  <c r="C44" i="75"/>
  <c r="B44" i="75"/>
  <c r="A44" i="75"/>
  <c r="C43" i="75"/>
  <c r="B43" i="75"/>
  <c r="A43" i="75"/>
  <c r="C42" i="75"/>
  <c r="B42" i="75"/>
  <c r="A42" i="75"/>
  <c r="C41" i="75"/>
  <c r="B41" i="75"/>
  <c r="A41" i="75"/>
  <c r="C40" i="75"/>
  <c r="B40" i="75"/>
  <c r="A40" i="75"/>
  <c r="C39" i="75"/>
  <c r="B39" i="75"/>
  <c r="A39" i="75"/>
  <c r="C38" i="75"/>
  <c r="B38" i="75"/>
  <c r="A38" i="75"/>
  <c r="C37" i="75"/>
  <c r="B37" i="75"/>
  <c r="A37" i="75"/>
  <c r="C36" i="75"/>
  <c r="B36" i="75"/>
  <c r="A36" i="75"/>
  <c r="C35" i="75"/>
  <c r="B35" i="75"/>
  <c r="A35" i="75"/>
  <c r="C34" i="75"/>
  <c r="B34" i="75"/>
  <c r="A34" i="75"/>
  <c r="C33" i="75"/>
  <c r="B33" i="75"/>
  <c r="A33" i="75"/>
  <c r="C32" i="75"/>
  <c r="B32" i="75"/>
  <c r="A32" i="75"/>
  <c r="C31" i="75"/>
  <c r="B31" i="75"/>
  <c r="A31" i="75"/>
  <c r="C30" i="75"/>
  <c r="B30" i="75"/>
  <c r="A30" i="75"/>
  <c r="C29" i="75"/>
  <c r="B29" i="75"/>
  <c r="A29" i="75"/>
  <c r="C28" i="75"/>
  <c r="B28" i="75"/>
  <c r="A28" i="75"/>
  <c r="C27" i="75"/>
  <c r="B27" i="75"/>
  <c r="A27" i="75"/>
  <c r="A4" i="75"/>
  <c r="C52" i="74"/>
  <c r="B52" i="74"/>
  <c r="A52" i="74"/>
  <c r="C51" i="74"/>
  <c r="B51" i="74"/>
  <c r="A51" i="74"/>
  <c r="C50" i="74"/>
  <c r="B50" i="74"/>
  <c r="A50" i="74"/>
  <c r="C49" i="74"/>
  <c r="B49" i="74"/>
  <c r="A49" i="74"/>
  <c r="C48" i="74"/>
  <c r="B48" i="74"/>
  <c r="A48" i="74"/>
  <c r="C47" i="74"/>
  <c r="B47" i="74"/>
  <c r="A47" i="74"/>
  <c r="C46" i="74"/>
  <c r="B46" i="74"/>
  <c r="A46" i="74"/>
  <c r="C45" i="74"/>
  <c r="B45" i="74"/>
  <c r="A45" i="74"/>
  <c r="C44" i="74"/>
  <c r="B44" i="74"/>
  <c r="A44" i="74"/>
  <c r="C43" i="74"/>
  <c r="B43" i="74"/>
  <c r="A43" i="74"/>
  <c r="C42" i="74"/>
  <c r="B42" i="74"/>
  <c r="A42" i="74"/>
  <c r="C41" i="74"/>
  <c r="B41" i="74"/>
  <c r="A41" i="74"/>
  <c r="C40" i="74"/>
  <c r="B40" i="74"/>
  <c r="A40" i="74"/>
  <c r="C39" i="74"/>
  <c r="B39" i="74"/>
  <c r="A39" i="74"/>
  <c r="C38" i="74"/>
  <c r="B38" i="74"/>
  <c r="A38" i="74"/>
  <c r="C37" i="74"/>
  <c r="B37" i="74"/>
  <c r="A37" i="74"/>
  <c r="C36" i="74"/>
  <c r="B36" i="74"/>
  <c r="A36" i="74"/>
  <c r="C35" i="74"/>
  <c r="B35" i="74"/>
  <c r="A35" i="74"/>
  <c r="C34" i="74"/>
  <c r="B34" i="74"/>
  <c r="A34" i="74"/>
  <c r="C33" i="74"/>
  <c r="B33" i="74"/>
  <c r="A33" i="74"/>
  <c r="C32" i="74"/>
  <c r="B32" i="74"/>
  <c r="A32" i="74"/>
  <c r="C31" i="74"/>
  <c r="B31" i="74"/>
  <c r="A31" i="74"/>
  <c r="C30" i="74"/>
  <c r="B30" i="74"/>
  <c r="A30" i="74"/>
  <c r="C29" i="74"/>
  <c r="B29" i="74"/>
  <c r="A29" i="74"/>
  <c r="C28" i="74"/>
  <c r="B28" i="74"/>
  <c r="A28" i="74"/>
  <c r="C27" i="74"/>
  <c r="B27" i="74"/>
  <c r="A27" i="74"/>
  <c r="A4" i="74"/>
  <c r="C52" i="73"/>
  <c r="B52" i="73"/>
  <c r="A52" i="73"/>
  <c r="C51" i="73"/>
  <c r="B51" i="73"/>
  <c r="A51" i="73"/>
  <c r="C50" i="73"/>
  <c r="B50" i="73"/>
  <c r="A50" i="73"/>
  <c r="C49" i="73"/>
  <c r="B49" i="73"/>
  <c r="A49" i="73"/>
  <c r="C48" i="73"/>
  <c r="B48" i="73"/>
  <c r="A48" i="73"/>
  <c r="C47" i="73"/>
  <c r="B47" i="73"/>
  <c r="A47" i="73"/>
  <c r="C46" i="73"/>
  <c r="B46" i="73"/>
  <c r="A46" i="73"/>
  <c r="C45" i="73"/>
  <c r="B45" i="73"/>
  <c r="A45" i="73"/>
  <c r="C44" i="73"/>
  <c r="B44" i="73"/>
  <c r="A44" i="73"/>
  <c r="C43" i="73"/>
  <c r="B43" i="73"/>
  <c r="A43" i="73"/>
  <c r="C42" i="73"/>
  <c r="B42" i="73"/>
  <c r="A42" i="73"/>
  <c r="C41" i="73"/>
  <c r="B41" i="73"/>
  <c r="A41" i="73"/>
  <c r="C40" i="73"/>
  <c r="B40" i="73"/>
  <c r="A40" i="73"/>
  <c r="C39" i="73"/>
  <c r="B39" i="73"/>
  <c r="A39" i="73"/>
  <c r="C38" i="73"/>
  <c r="B38" i="73"/>
  <c r="A38" i="73"/>
  <c r="C37" i="73"/>
  <c r="B37" i="73"/>
  <c r="A37" i="73"/>
  <c r="C36" i="73"/>
  <c r="B36" i="73"/>
  <c r="A36" i="73"/>
  <c r="C35" i="73"/>
  <c r="B35" i="73"/>
  <c r="A35" i="73"/>
  <c r="C34" i="73"/>
  <c r="B34" i="73"/>
  <c r="A34" i="73"/>
  <c r="C33" i="73"/>
  <c r="B33" i="73"/>
  <c r="A33" i="73"/>
  <c r="C32" i="73"/>
  <c r="B32" i="73"/>
  <c r="A32" i="73"/>
  <c r="C31" i="73"/>
  <c r="B31" i="73"/>
  <c r="A31" i="73"/>
  <c r="C30" i="73"/>
  <c r="B30" i="73"/>
  <c r="A30" i="73"/>
  <c r="C29" i="73"/>
  <c r="B29" i="73"/>
  <c r="A29" i="73"/>
  <c r="C28" i="73"/>
  <c r="B28" i="73"/>
  <c r="A28" i="73"/>
  <c r="C27" i="73"/>
  <c r="B27" i="73"/>
  <c r="A27" i="73"/>
  <c r="A4" i="73"/>
  <c r="A48" i="72"/>
  <c r="C39" i="72"/>
  <c r="C38" i="103" s="1"/>
  <c r="C38" i="104" s="1"/>
  <c r="B39" i="72"/>
  <c r="B38" i="103" s="1"/>
  <c r="B38" i="104" s="1"/>
  <c r="A40" i="72"/>
  <c r="A41" i="72"/>
  <c r="A39" i="72"/>
  <c r="A42" i="72"/>
  <c r="B42" i="72"/>
  <c r="B41" i="103" s="1"/>
  <c r="B41" i="104" s="1"/>
  <c r="AY4" i="85"/>
  <c r="D4" i="103" s="1"/>
  <c r="AZ4" i="85"/>
  <c r="E4" i="103" s="1"/>
  <c r="BA4" i="85"/>
  <c r="F4" i="103" s="1"/>
  <c r="BB4" i="85"/>
  <c r="G4" i="103" s="1"/>
  <c r="BC4" i="85"/>
  <c r="H4" i="103" s="1"/>
  <c r="BD4" i="85"/>
  <c r="I4" i="103" s="1"/>
  <c r="BE4" i="85"/>
  <c r="J4" i="103" s="1"/>
  <c r="BF4" i="85"/>
  <c r="K4" i="103" s="1"/>
  <c r="BG4" i="85"/>
  <c r="L4" i="103" s="1"/>
  <c r="BH4" i="85"/>
  <c r="M4" i="103" s="1"/>
  <c r="AY5" i="85"/>
  <c r="D5" i="103" s="1"/>
  <c r="AZ5" i="85"/>
  <c r="E5" i="103" s="1"/>
  <c r="BA5" i="85"/>
  <c r="F5" i="103" s="1"/>
  <c r="BB5" i="85"/>
  <c r="G5" i="103" s="1"/>
  <c r="BC5" i="85"/>
  <c r="H5" i="103" s="1"/>
  <c r="BD5" i="85"/>
  <c r="I5" i="103" s="1"/>
  <c r="BE5" i="85"/>
  <c r="J5" i="103" s="1"/>
  <c r="BF5" i="85"/>
  <c r="K5" i="103" s="1"/>
  <c r="BG5" i="85"/>
  <c r="L5" i="103" s="1"/>
  <c r="BH5" i="85"/>
  <c r="M5" i="103" s="1"/>
  <c r="AY6" i="85"/>
  <c r="D6" i="103" s="1"/>
  <c r="AZ6" i="85"/>
  <c r="E6" i="103" s="1"/>
  <c r="BA6" i="85"/>
  <c r="F6" i="103" s="1"/>
  <c r="BB6" i="85"/>
  <c r="G6" i="103" s="1"/>
  <c r="BC6" i="85"/>
  <c r="H6" i="103" s="1"/>
  <c r="BD6" i="85"/>
  <c r="I6" i="103" s="1"/>
  <c r="BE6" i="85"/>
  <c r="J6" i="103" s="1"/>
  <c r="BF6" i="85"/>
  <c r="K6" i="103" s="1"/>
  <c r="BG6" i="85"/>
  <c r="L6" i="103" s="1"/>
  <c r="BH6" i="85"/>
  <c r="M6" i="103" s="1"/>
  <c r="AY7" i="85"/>
  <c r="D7" i="103" s="1"/>
  <c r="AZ7" i="85"/>
  <c r="E7" i="103" s="1"/>
  <c r="BA7" i="85"/>
  <c r="F7" i="103" s="1"/>
  <c r="BB7" i="85"/>
  <c r="G7" i="103" s="1"/>
  <c r="BC7" i="85"/>
  <c r="H7" i="103" s="1"/>
  <c r="BD7" i="85"/>
  <c r="I7" i="103" s="1"/>
  <c r="BE7" i="85"/>
  <c r="J7" i="103" s="1"/>
  <c r="BF7" i="85"/>
  <c r="K7" i="103" s="1"/>
  <c r="BG7" i="85"/>
  <c r="L7" i="103" s="1"/>
  <c r="BH7" i="85"/>
  <c r="M7" i="103" s="1"/>
  <c r="AY8" i="85"/>
  <c r="D8" i="103" s="1"/>
  <c r="AZ8" i="85"/>
  <c r="E8" i="103" s="1"/>
  <c r="BA8" i="85"/>
  <c r="F8" i="103" s="1"/>
  <c r="BB8" i="85"/>
  <c r="G8" i="103" s="1"/>
  <c r="BC8" i="85"/>
  <c r="H8" i="103" s="1"/>
  <c r="BD8" i="85"/>
  <c r="I8" i="103" s="1"/>
  <c r="BE8" i="85"/>
  <c r="J8" i="103" s="1"/>
  <c r="BF8" i="85"/>
  <c r="K8" i="103" s="1"/>
  <c r="BG8" i="85"/>
  <c r="L8" i="103" s="1"/>
  <c r="BH8" i="85"/>
  <c r="M8" i="103" s="1"/>
  <c r="AY9" i="85"/>
  <c r="D9" i="103" s="1"/>
  <c r="AZ9" i="85"/>
  <c r="E9" i="103" s="1"/>
  <c r="BA9" i="85"/>
  <c r="F9" i="103" s="1"/>
  <c r="BB9" i="85"/>
  <c r="G9" i="103" s="1"/>
  <c r="BC9" i="85"/>
  <c r="H9" i="103" s="1"/>
  <c r="BD9" i="85"/>
  <c r="I9" i="103" s="1"/>
  <c r="BE9" i="85"/>
  <c r="J9" i="103" s="1"/>
  <c r="BF9" i="85"/>
  <c r="K9" i="103" s="1"/>
  <c r="BG9" i="85"/>
  <c r="L9" i="103" s="1"/>
  <c r="BH9" i="85"/>
  <c r="M9" i="103" s="1"/>
  <c r="AY10" i="85"/>
  <c r="D10" i="103" s="1"/>
  <c r="AZ10" i="85"/>
  <c r="E10" i="103" s="1"/>
  <c r="BA10" i="85"/>
  <c r="F10" i="103" s="1"/>
  <c r="BB10" i="85"/>
  <c r="G10" i="103" s="1"/>
  <c r="BC10" i="85"/>
  <c r="H10" i="103" s="1"/>
  <c r="BD10" i="85"/>
  <c r="I10" i="103" s="1"/>
  <c r="BE10" i="85"/>
  <c r="J10" i="103" s="1"/>
  <c r="BF10" i="85"/>
  <c r="K10" i="103" s="1"/>
  <c r="BG10" i="85"/>
  <c r="L10" i="103" s="1"/>
  <c r="BH10" i="85"/>
  <c r="M10" i="103" s="1"/>
  <c r="AY11" i="85"/>
  <c r="D11" i="103" s="1"/>
  <c r="AZ11" i="85"/>
  <c r="E11" i="103" s="1"/>
  <c r="BA11" i="85"/>
  <c r="F11" i="103" s="1"/>
  <c r="BB11" i="85"/>
  <c r="G11" i="103" s="1"/>
  <c r="BC11" i="85"/>
  <c r="H11" i="103" s="1"/>
  <c r="BD11" i="85"/>
  <c r="I11" i="103" s="1"/>
  <c r="BE11" i="85"/>
  <c r="J11" i="103" s="1"/>
  <c r="BF11" i="85"/>
  <c r="K11" i="103" s="1"/>
  <c r="BG11" i="85"/>
  <c r="L11" i="103" s="1"/>
  <c r="BH11" i="85"/>
  <c r="M11" i="103" s="1"/>
  <c r="AY12" i="85"/>
  <c r="D12" i="103" s="1"/>
  <c r="AZ12" i="85"/>
  <c r="E12" i="103" s="1"/>
  <c r="BA12" i="85"/>
  <c r="F12" i="103" s="1"/>
  <c r="BB12" i="85"/>
  <c r="G12" i="103" s="1"/>
  <c r="BC12" i="85"/>
  <c r="H12" i="103" s="1"/>
  <c r="BD12" i="85"/>
  <c r="I12" i="103" s="1"/>
  <c r="BE12" i="85"/>
  <c r="J12" i="103" s="1"/>
  <c r="BF12" i="85"/>
  <c r="K12" i="103" s="1"/>
  <c r="BG12" i="85"/>
  <c r="L12" i="103" s="1"/>
  <c r="BH12" i="85"/>
  <c r="M12" i="103" s="1"/>
  <c r="AY13" i="85"/>
  <c r="D13" i="103" s="1"/>
  <c r="AZ13" i="85"/>
  <c r="E13" i="103" s="1"/>
  <c r="BA13" i="85"/>
  <c r="F13" i="103" s="1"/>
  <c r="BB13" i="85"/>
  <c r="G13" i="103" s="1"/>
  <c r="BC13" i="85"/>
  <c r="H13" i="103" s="1"/>
  <c r="BD13" i="85"/>
  <c r="I13" i="103" s="1"/>
  <c r="BE13" i="85"/>
  <c r="J13" i="103" s="1"/>
  <c r="BF13" i="85"/>
  <c r="K13" i="103" s="1"/>
  <c r="BG13" i="85"/>
  <c r="L13" i="103" s="1"/>
  <c r="BH13" i="85"/>
  <c r="M13" i="103" s="1"/>
  <c r="AY14" i="85"/>
  <c r="D14" i="103" s="1"/>
  <c r="AZ14" i="85"/>
  <c r="E14" i="103" s="1"/>
  <c r="BA14" i="85"/>
  <c r="F14" i="103" s="1"/>
  <c r="BB14" i="85"/>
  <c r="G14" i="103" s="1"/>
  <c r="BC14" i="85"/>
  <c r="H14" i="103" s="1"/>
  <c r="BD14" i="85"/>
  <c r="I14" i="103" s="1"/>
  <c r="BE14" i="85"/>
  <c r="J14" i="103" s="1"/>
  <c r="BF14" i="85"/>
  <c r="K14" i="103" s="1"/>
  <c r="BG14" i="85"/>
  <c r="L14" i="103" s="1"/>
  <c r="BH14" i="85"/>
  <c r="M14" i="103" s="1"/>
  <c r="AY15" i="85"/>
  <c r="D15" i="103" s="1"/>
  <c r="AZ15" i="85"/>
  <c r="E15" i="103" s="1"/>
  <c r="BA15" i="85"/>
  <c r="F15" i="103" s="1"/>
  <c r="BB15" i="85"/>
  <c r="G15" i="103" s="1"/>
  <c r="BC15" i="85"/>
  <c r="H15" i="103" s="1"/>
  <c r="BD15" i="85"/>
  <c r="I15" i="103" s="1"/>
  <c r="BE15" i="85"/>
  <c r="J15" i="103" s="1"/>
  <c r="BF15" i="85"/>
  <c r="K15" i="103" s="1"/>
  <c r="BG15" i="85"/>
  <c r="L15" i="103" s="1"/>
  <c r="BH15" i="85"/>
  <c r="M15" i="103" s="1"/>
  <c r="AY16" i="85"/>
  <c r="D16" i="103" s="1"/>
  <c r="AZ16" i="85"/>
  <c r="E16" i="103" s="1"/>
  <c r="BA16" i="85"/>
  <c r="F16" i="103" s="1"/>
  <c r="BB16" i="85"/>
  <c r="G16" i="103" s="1"/>
  <c r="BC16" i="85"/>
  <c r="H16" i="103" s="1"/>
  <c r="BD16" i="85"/>
  <c r="I16" i="103" s="1"/>
  <c r="BE16" i="85"/>
  <c r="J16" i="103" s="1"/>
  <c r="BF16" i="85"/>
  <c r="K16" i="103" s="1"/>
  <c r="BG16" i="85"/>
  <c r="L16" i="103" s="1"/>
  <c r="BH16" i="85"/>
  <c r="M16" i="103" s="1"/>
  <c r="AY17" i="85"/>
  <c r="D17" i="103" s="1"/>
  <c r="AZ17" i="85"/>
  <c r="E17" i="103" s="1"/>
  <c r="BA17" i="85"/>
  <c r="F17" i="103" s="1"/>
  <c r="BB17" i="85"/>
  <c r="G17" i="103" s="1"/>
  <c r="BC17" i="85"/>
  <c r="H17" i="103" s="1"/>
  <c r="BD17" i="85"/>
  <c r="I17" i="103" s="1"/>
  <c r="BE17" i="85"/>
  <c r="J17" i="103" s="1"/>
  <c r="BF17" i="85"/>
  <c r="K17" i="103" s="1"/>
  <c r="BG17" i="85"/>
  <c r="L17" i="103" s="1"/>
  <c r="BH17" i="85"/>
  <c r="M17" i="103" s="1"/>
  <c r="AY18" i="85"/>
  <c r="D18" i="103" s="1"/>
  <c r="AZ18" i="85"/>
  <c r="E18" i="103" s="1"/>
  <c r="BA18" i="85"/>
  <c r="F18" i="103" s="1"/>
  <c r="BB18" i="85"/>
  <c r="G18" i="103" s="1"/>
  <c r="BC18" i="85"/>
  <c r="H18" i="103" s="1"/>
  <c r="BD18" i="85"/>
  <c r="I18" i="103" s="1"/>
  <c r="BE18" i="85"/>
  <c r="J18" i="103" s="1"/>
  <c r="BF18" i="85"/>
  <c r="K18" i="103" s="1"/>
  <c r="BG18" i="85"/>
  <c r="L18" i="103" s="1"/>
  <c r="BH18" i="85"/>
  <c r="M18" i="103" s="1"/>
  <c r="AY19" i="85"/>
  <c r="D19" i="103" s="1"/>
  <c r="AZ19" i="85"/>
  <c r="E19" i="103" s="1"/>
  <c r="BA19" i="85"/>
  <c r="F19" i="103" s="1"/>
  <c r="BB19" i="85"/>
  <c r="G19" i="103" s="1"/>
  <c r="BC19" i="85"/>
  <c r="H19" i="103" s="1"/>
  <c r="BD19" i="85"/>
  <c r="I19" i="103" s="1"/>
  <c r="BE19" i="85"/>
  <c r="J19" i="103" s="1"/>
  <c r="BF19" i="85"/>
  <c r="K19" i="103" s="1"/>
  <c r="BG19" i="85"/>
  <c r="L19" i="103" s="1"/>
  <c r="BH19" i="85"/>
  <c r="M19" i="103" s="1"/>
  <c r="BG27" i="85"/>
  <c r="L27" i="103" s="1"/>
  <c r="BH27" i="85"/>
  <c r="M27" i="103" s="1"/>
  <c r="BG28" i="85"/>
  <c r="BH28" i="85"/>
  <c r="BG29" i="85"/>
  <c r="BH29" i="85"/>
  <c r="BG30" i="85"/>
  <c r="BH30" i="85"/>
  <c r="BG31" i="85"/>
  <c r="L31" i="103" s="1"/>
  <c r="BH31" i="85"/>
  <c r="M31" i="103" s="1"/>
  <c r="BG32" i="85"/>
  <c r="L32" i="103" s="1"/>
  <c r="BH32" i="85"/>
  <c r="M32" i="103" s="1"/>
  <c r="BG33" i="85"/>
  <c r="BH33" i="85"/>
  <c r="BG34" i="85"/>
  <c r="BH34" i="85"/>
  <c r="BG35" i="85"/>
  <c r="L34" i="103" s="1"/>
  <c r="BH35" i="85"/>
  <c r="M34" i="103" s="1"/>
  <c r="BG36" i="85"/>
  <c r="L35" i="103" s="1"/>
  <c r="BH36" i="85"/>
  <c r="M35" i="103" s="1"/>
  <c r="BG37" i="85"/>
  <c r="L36" i="103" s="1"/>
  <c r="BH37" i="85"/>
  <c r="M36" i="103" s="1"/>
  <c r="BG38" i="85"/>
  <c r="L37" i="103" s="1"/>
  <c r="BH38" i="85"/>
  <c r="M37" i="103" s="1"/>
  <c r="BG39" i="85"/>
  <c r="L38" i="103" s="1"/>
  <c r="BH39" i="85"/>
  <c r="M38" i="103" s="1"/>
  <c r="BG40" i="85"/>
  <c r="L39" i="103" s="1"/>
  <c r="BH40" i="85"/>
  <c r="M39" i="103" s="1"/>
  <c r="BG41" i="85"/>
  <c r="L40" i="103" s="1"/>
  <c r="BH41" i="85"/>
  <c r="M40" i="103" s="1"/>
  <c r="BG42" i="85"/>
  <c r="L41" i="103" s="1"/>
  <c r="BH42" i="85"/>
  <c r="M41" i="103" s="1"/>
  <c r="BG43" i="85"/>
  <c r="L42" i="103" s="1"/>
  <c r="BH43" i="85"/>
  <c r="M42" i="103" s="1"/>
  <c r="BG44" i="85"/>
  <c r="L43" i="103" s="1"/>
  <c r="BH44" i="85"/>
  <c r="M43" i="103" s="1"/>
  <c r="BG45" i="85"/>
  <c r="L44" i="103" s="1"/>
  <c r="BH45" i="85"/>
  <c r="M44" i="103" s="1"/>
  <c r="BG46" i="85"/>
  <c r="L45" i="103" s="1"/>
  <c r="BH46" i="85"/>
  <c r="M45" i="103" s="1"/>
  <c r="BG47" i="85"/>
  <c r="L46" i="103" s="1"/>
  <c r="BH47" i="85"/>
  <c r="M46" i="103" s="1"/>
  <c r="BG48" i="85"/>
  <c r="L47" i="103" s="1"/>
  <c r="BH48" i="85"/>
  <c r="M47" i="103" s="1"/>
  <c r="BG49" i="85"/>
  <c r="L48" i="103" s="1"/>
  <c r="BH49" i="85"/>
  <c r="M48" i="103" s="1"/>
  <c r="BG50" i="85"/>
  <c r="L49" i="103" s="1"/>
  <c r="BH50" i="85"/>
  <c r="M49" i="103" s="1"/>
  <c r="BG51" i="85"/>
  <c r="L50" i="103" s="1"/>
  <c r="BH51" i="85"/>
  <c r="M50" i="103" s="1"/>
  <c r="BG52" i="85"/>
  <c r="L51" i="103" s="1"/>
  <c r="BH52" i="85"/>
  <c r="M51" i="103" s="1"/>
  <c r="W34" i="103" l="1"/>
  <c r="O16" i="103"/>
  <c r="S10" i="103"/>
  <c r="X37" i="103"/>
  <c r="X19" i="103"/>
  <c r="AN19" i="103"/>
  <c r="P19" i="103"/>
  <c r="R18" i="103"/>
  <c r="T17" i="103"/>
  <c r="V16" i="103"/>
  <c r="X15" i="103"/>
  <c r="AN15" i="103"/>
  <c r="P15" i="103"/>
  <c r="R14" i="103"/>
  <c r="T13" i="103"/>
  <c r="AT12" i="103"/>
  <c r="I12" i="104" s="1"/>
  <c r="V12" i="103"/>
  <c r="X11" i="103"/>
  <c r="AN11" i="103"/>
  <c r="P11" i="103"/>
  <c r="R10" i="103"/>
  <c r="T9" i="103"/>
  <c r="V8" i="103"/>
  <c r="X7" i="103"/>
  <c r="AN7" i="103"/>
  <c r="P7" i="103"/>
  <c r="R6" i="103"/>
  <c r="T5" i="103"/>
  <c r="W42" i="103"/>
  <c r="W16" i="103"/>
  <c r="Q11" i="103"/>
  <c r="S6" i="103"/>
  <c r="X41" i="103"/>
  <c r="AU41" i="103"/>
  <c r="J41" i="104" s="1"/>
  <c r="W41" i="103"/>
  <c r="W19" i="103"/>
  <c r="O19" i="103"/>
  <c r="Q18" i="103"/>
  <c r="S17" i="103"/>
  <c r="U16" i="103"/>
  <c r="W15" i="103"/>
  <c r="O15" i="103"/>
  <c r="Q14" i="103"/>
  <c r="S13" i="103"/>
  <c r="U12" i="103"/>
  <c r="W11" i="103"/>
  <c r="AM11" i="103"/>
  <c r="O11" i="103"/>
  <c r="Q10" i="103"/>
  <c r="S9" i="103"/>
  <c r="U8" i="103"/>
  <c r="W7" i="103"/>
  <c r="AM7" i="103"/>
  <c r="O7" i="103"/>
  <c r="Q6" i="103"/>
  <c r="S5" i="103"/>
  <c r="W46" i="103"/>
  <c r="S18" i="103"/>
  <c r="U13" i="103"/>
  <c r="W8" i="103"/>
  <c r="X49" i="103"/>
  <c r="W45" i="103"/>
  <c r="X48" i="103"/>
  <c r="X44" i="103"/>
  <c r="AV40" i="103"/>
  <c r="K40" i="104" s="1"/>
  <c r="X40" i="103"/>
  <c r="X36" i="103"/>
  <c r="V19" i="103"/>
  <c r="X18" i="103"/>
  <c r="AN18" i="103"/>
  <c r="P18" i="103"/>
  <c r="R17" i="103"/>
  <c r="T16" i="103"/>
  <c r="V15" i="103"/>
  <c r="X14" i="103"/>
  <c r="AN14" i="103"/>
  <c r="P14" i="103"/>
  <c r="R13" i="103"/>
  <c r="T12" i="103"/>
  <c r="V11" i="103"/>
  <c r="X10" i="103"/>
  <c r="AN10" i="103"/>
  <c r="P10" i="103"/>
  <c r="R9" i="103"/>
  <c r="T8" i="103"/>
  <c r="V7" i="103"/>
  <c r="AV6" i="103"/>
  <c r="K6" i="104" s="1"/>
  <c r="X6" i="103"/>
  <c r="AN6" i="103"/>
  <c r="P6" i="103"/>
  <c r="R5" i="103"/>
  <c r="AU38" i="103"/>
  <c r="J38" i="104" s="1"/>
  <c r="W38" i="103"/>
  <c r="U17" i="103"/>
  <c r="W12" i="103"/>
  <c r="AU12" i="103"/>
  <c r="J12" i="104" s="1"/>
  <c r="AM8" i="103"/>
  <c r="O8" i="103"/>
  <c r="X45" i="103"/>
  <c r="W37" i="103"/>
  <c r="W48" i="103"/>
  <c r="W44" i="103"/>
  <c r="W40" i="103"/>
  <c r="Y40" i="103" s="1"/>
  <c r="W36" i="103"/>
  <c r="Y36" i="103" s="1"/>
  <c r="U19" i="103"/>
  <c r="W18" i="103"/>
  <c r="O18" i="103"/>
  <c r="Q17" i="103"/>
  <c r="S16" i="103"/>
  <c r="U15" i="103"/>
  <c r="W14" i="103"/>
  <c r="O14" i="103"/>
  <c r="Q13" i="103"/>
  <c r="AQ12" i="103"/>
  <c r="F12" i="104" s="1"/>
  <c r="S12" i="103"/>
  <c r="U11" i="103"/>
  <c r="W10" i="103"/>
  <c r="AM10" i="103"/>
  <c r="O10" i="103"/>
  <c r="Q9" i="103"/>
  <c r="S8" i="103"/>
  <c r="U7" i="103"/>
  <c r="W6" i="103"/>
  <c r="AM6" i="103"/>
  <c r="O6" i="103"/>
  <c r="Q5" i="103"/>
  <c r="W31" i="103"/>
  <c r="O12" i="103"/>
  <c r="AM12" i="103"/>
  <c r="U5" i="103"/>
  <c r="W49" i="103"/>
  <c r="Y49" i="103" s="1"/>
  <c r="X51" i="103"/>
  <c r="X47" i="103"/>
  <c r="X43" i="103"/>
  <c r="X39" i="103"/>
  <c r="X35" i="103"/>
  <c r="X32" i="103"/>
  <c r="T19" i="103"/>
  <c r="V18" i="103"/>
  <c r="X17" i="103"/>
  <c r="AN17" i="103"/>
  <c r="P17" i="103"/>
  <c r="R16" i="103"/>
  <c r="T15" i="103"/>
  <c r="V14" i="103"/>
  <c r="X13" i="103"/>
  <c r="AN13" i="103"/>
  <c r="P13" i="103"/>
  <c r="AP12" i="103"/>
  <c r="E12" i="104" s="1"/>
  <c r="R12" i="103"/>
  <c r="T11" i="103"/>
  <c r="V10" i="103"/>
  <c r="X9" i="103"/>
  <c r="P9" i="103"/>
  <c r="AN9" i="103"/>
  <c r="R8" i="103"/>
  <c r="T7" i="103"/>
  <c r="V6" i="103"/>
  <c r="X5" i="103"/>
  <c r="AN5" i="103"/>
  <c r="P5" i="103"/>
  <c r="W50" i="103"/>
  <c r="Q19" i="103"/>
  <c r="S14" i="103"/>
  <c r="U9" i="103"/>
  <c r="W47" i="103"/>
  <c r="Y47" i="103" s="1"/>
  <c r="W39" i="103"/>
  <c r="W32" i="103"/>
  <c r="S19" i="103"/>
  <c r="U18" i="103"/>
  <c r="W17" i="103"/>
  <c r="O17" i="103"/>
  <c r="Q16" i="103"/>
  <c r="S15" i="103"/>
  <c r="U14" i="103"/>
  <c r="W13" i="103"/>
  <c r="O13" i="103"/>
  <c r="Q12" i="103"/>
  <c r="S11" i="103"/>
  <c r="U10" i="103"/>
  <c r="W9" i="103"/>
  <c r="AM9" i="103"/>
  <c r="O9" i="103"/>
  <c r="Q8" i="103"/>
  <c r="S7" i="103"/>
  <c r="U6" i="103"/>
  <c r="W5" i="103"/>
  <c r="AM5" i="103"/>
  <c r="O5" i="103"/>
  <c r="W27" i="103"/>
  <c r="Q15" i="103"/>
  <c r="Q7" i="103"/>
  <c r="W51" i="103"/>
  <c r="W43" i="103"/>
  <c r="Y43" i="103" s="1"/>
  <c r="W35" i="103"/>
  <c r="Y35" i="103" s="1"/>
  <c r="X50" i="103"/>
  <c r="X46" i="103"/>
  <c r="X42" i="103"/>
  <c r="AV38" i="103"/>
  <c r="K38" i="104" s="1"/>
  <c r="X38" i="103"/>
  <c r="X34" i="103"/>
  <c r="X31" i="103"/>
  <c r="X27" i="103"/>
  <c r="R19" i="103"/>
  <c r="T18" i="103"/>
  <c r="V17" i="103"/>
  <c r="X16" i="103"/>
  <c r="AN16" i="103"/>
  <c r="P16" i="103"/>
  <c r="R15" i="103"/>
  <c r="T14" i="103"/>
  <c r="V13" i="103"/>
  <c r="AV12" i="103"/>
  <c r="K12" i="104" s="1"/>
  <c r="X12" i="103"/>
  <c r="AN12" i="103"/>
  <c r="P12" i="103"/>
  <c r="R11" i="103"/>
  <c r="T10" i="103"/>
  <c r="V9" i="103"/>
  <c r="X8" i="103"/>
  <c r="AN8" i="103"/>
  <c r="P8" i="103"/>
  <c r="R7" i="103"/>
  <c r="T6" i="103"/>
  <c r="V5" i="103"/>
  <c r="B17" i="110"/>
  <c r="B16" i="110"/>
  <c r="B78" i="110"/>
  <c r="B58" i="110"/>
  <c r="B79" i="110"/>
  <c r="B57" i="110"/>
  <c r="B36" i="110"/>
  <c r="B35" i="110"/>
  <c r="B35" i="109"/>
  <c r="C35" i="109" s="1"/>
  <c r="AE35" i="109" s="1"/>
  <c r="B34" i="109"/>
  <c r="B55" i="109"/>
  <c r="B17" i="109"/>
  <c r="C17" i="109" s="1"/>
  <c r="AE17" i="109" s="1"/>
  <c r="B16" i="109"/>
  <c r="B56" i="109"/>
  <c r="C56" i="109" s="1"/>
  <c r="AE56" i="109" s="1"/>
  <c r="B142" i="92"/>
  <c r="B135" i="92"/>
  <c r="B115" i="92"/>
  <c r="B98" i="92"/>
  <c r="B31" i="92"/>
  <c r="B14" i="92"/>
  <c r="B198" i="90"/>
  <c r="C198" i="90" s="1"/>
  <c r="B191" i="90"/>
  <c r="C191" i="90" s="1"/>
  <c r="B172" i="90"/>
  <c r="C172" i="90" s="1"/>
  <c r="B152" i="90"/>
  <c r="C152" i="90" s="1"/>
  <c r="B97" i="92"/>
  <c r="B30" i="92"/>
  <c r="B13" i="92"/>
  <c r="B197" i="90"/>
  <c r="B179" i="90"/>
  <c r="C179" i="90" s="1"/>
  <c r="B151" i="90"/>
  <c r="B114" i="92"/>
  <c r="B141" i="92"/>
  <c r="B134" i="92"/>
  <c r="B113" i="92"/>
  <c r="B96" i="92"/>
  <c r="B29" i="92"/>
  <c r="B12" i="92"/>
  <c r="B196" i="90"/>
  <c r="B178" i="90"/>
  <c r="C178" i="90" s="1"/>
  <c r="B171" i="90"/>
  <c r="C171" i="90" s="1"/>
  <c r="B150" i="90"/>
  <c r="C150" i="90" s="1"/>
  <c r="B140" i="92"/>
  <c r="B120" i="92"/>
  <c r="B95" i="92"/>
  <c r="B36" i="92"/>
  <c r="B11" i="92"/>
  <c r="B195" i="90"/>
  <c r="C195" i="90" s="1"/>
  <c r="B177" i="90"/>
  <c r="B157" i="90"/>
  <c r="C157" i="90" s="1"/>
  <c r="B139" i="92"/>
  <c r="B119" i="92"/>
  <c r="B112" i="92"/>
  <c r="B94" i="92"/>
  <c r="B35" i="92"/>
  <c r="B28" i="92"/>
  <c r="B10" i="92"/>
  <c r="B194" i="90"/>
  <c r="C194" i="90" s="1"/>
  <c r="B176" i="90"/>
  <c r="C176" i="90" s="1"/>
  <c r="B156" i="90"/>
  <c r="C156" i="90" s="1"/>
  <c r="B149" i="90"/>
  <c r="C149" i="90" s="1"/>
  <c r="B48" i="90"/>
  <c r="B138" i="92"/>
  <c r="B118" i="92"/>
  <c r="B101" i="92"/>
  <c r="B34" i="92"/>
  <c r="B17" i="92"/>
  <c r="B193" i="90"/>
  <c r="C193" i="90" s="1"/>
  <c r="B175" i="90"/>
  <c r="C175" i="90" s="1"/>
  <c r="B155" i="90"/>
  <c r="C155" i="90" s="1"/>
  <c r="B137" i="92"/>
  <c r="B117" i="92"/>
  <c r="B100" i="92"/>
  <c r="B93" i="92"/>
  <c r="B33" i="92"/>
  <c r="B16" i="92"/>
  <c r="B9" i="92"/>
  <c r="B192" i="90"/>
  <c r="B174" i="90"/>
  <c r="C174" i="90" s="1"/>
  <c r="B154" i="90"/>
  <c r="C154" i="90" s="1"/>
  <c r="B136" i="92"/>
  <c r="B116" i="92"/>
  <c r="B99" i="92"/>
  <c r="B32" i="92"/>
  <c r="B15" i="92"/>
  <c r="B199" i="90"/>
  <c r="C199" i="90" s="1"/>
  <c r="B173" i="90"/>
  <c r="C173" i="90" s="1"/>
  <c r="B153" i="90"/>
  <c r="C153" i="90" s="1"/>
  <c r="C177" i="90"/>
  <c r="C197" i="90"/>
  <c r="C151" i="90"/>
  <c r="C196" i="90"/>
  <c r="BI39" i="85"/>
  <c r="N38" i="103" s="1"/>
  <c r="AW38" i="103" s="1"/>
  <c r="L38" i="104" s="1"/>
  <c r="BI27" i="85"/>
  <c r="N27" i="103" s="1"/>
  <c r="BI6" i="85"/>
  <c r="N6" i="103" s="1"/>
  <c r="BI34" i="85"/>
  <c r="BI46" i="85"/>
  <c r="N45" i="103" s="1"/>
  <c r="BI42" i="85"/>
  <c r="N41" i="103" s="1"/>
  <c r="BI35" i="85"/>
  <c r="N34" i="103" s="1"/>
  <c r="BI41" i="85"/>
  <c r="N40" i="103" s="1"/>
  <c r="BI12" i="85"/>
  <c r="N12" i="103" s="1"/>
  <c r="BI43" i="85"/>
  <c r="N42" i="103" s="1"/>
  <c r="BI31" i="85"/>
  <c r="N31" i="103" s="1"/>
  <c r="BI49" i="85"/>
  <c r="N48" i="103" s="1"/>
  <c r="BI52" i="85"/>
  <c r="N51" i="103" s="1"/>
  <c r="BI38" i="85"/>
  <c r="N37" i="103" s="1"/>
  <c r="BI30" i="85"/>
  <c r="BI14" i="85"/>
  <c r="N14" i="103" s="1"/>
  <c r="BI33" i="85"/>
  <c r="BI11" i="85"/>
  <c r="N11" i="103" s="1"/>
  <c r="BI51" i="85"/>
  <c r="N50" i="103" s="1"/>
  <c r="BI47" i="85"/>
  <c r="N46" i="103" s="1"/>
  <c r="BI44" i="85"/>
  <c r="N43" i="103" s="1"/>
  <c r="BI40" i="85"/>
  <c r="N39" i="103" s="1"/>
  <c r="BI37" i="85"/>
  <c r="N36" i="103" s="1"/>
  <c r="BI36" i="85"/>
  <c r="N35" i="103" s="1"/>
  <c r="BI32" i="85"/>
  <c r="N32" i="103" s="1"/>
  <c r="BI29" i="85"/>
  <c r="BI28" i="85"/>
  <c r="BI50" i="85"/>
  <c r="N49" i="103" s="1"/>
  <c r="BI48" i="85"/>
  <c r="N47" i="103" s="1"/>
  <c r="BI45" i="85"/>
  <c r="N44" i="103" s="1"/>
  <c r="BI10" i="85"/>
  <c r="N10" i="103" s="1"/>
  <c r="BI4" i="85"/>
  <c r="N4" i="103" s="1"/>
  <c r="B244" i="95"/>
  <c r="BI16" i="85"/>
  <c r="N16" i="103" s="1"/>
  <c r="B243" i="95"/>
  <c r="BI17" i="85"/>
  <c r="N17" i="103" s="1"/>
  <c r="BI8" i="85"/>
  <c r="N8" i="103" s="1"/>
  <c r="B240" i="95"/>
  <c r="B242" i="95"/>
  <c r="BI15" i="85"/>
  <c r="N15" i="103" s="1"/>
  <c r="BI13" i="85"/>
  <c r="N13" i="103" s="1"/>
  <c r="BI9" i="85"/>
  <c r="N9" i="103" s="1"/>
  <c r="B241" i="95"/>
  <c r="BI19" i="85"/>
  <c r="N19" i="103" s="1"/>
  <c r="BI18" i="85"/>
  <c r="N18" i="103" s="1"/>
  <c r="BI7" i="85"/>
  <c r="N7" i="103" s="1"/>
  <c r="BI5" i="85"/>
  <c r="N5" i="103" s="1"/>
  <c r="B239" i="95"/>
  <c r="B246" i="95"/>
  <c r="B245" i="95"/>
  <c r="B238" i="95"/>
  <c r="BD41" i="15"/>
  <c r="AI40" i="103" s="1"/>
  <c r="AX41" i="15"/>
  <c r="AC40" i="103" s="1"/>
  <c r="AP40" i="103" s="1"/>
  <c r="E40" i="104" s="1"/>
  <c r="BD40" i="15"/>
  <c r="AI39" i="103" s="1"/>
  <c r="AV39" i="103" s="1"/>
  <c r="K39" i="104" s="1"/>
  <c r="BC42" i="15"/>
  <c r="AH41" i="103" s="1"/>
  <c r="BA42" i="15"/>
  <c r="AF41" i="103" s="1"/>
  <c r="AS41" i="103" s="1"/>
  <c r="H41" i="104" s="1"/>
  <c r="AZ41" i="15"/>
  <c r="AE40" i="103" s="1"/>
  <c r="AR40" i="103" s="1"/>
  <c r="G40" i="104" s="1"/>
  <c r="AW41" i="15"/>
  <c r="AB40" i="103" s="1"/>
  <c r="AO40" i="103" s="1"/>
  <c r="D40" i="104" s="1"/>
  <c r="AX40" i="15"/>
  <c r="AC39" i="103" s="1"/>
  <c r="AP39" i="103" s="1"/>
  <c r="E39" i="104" s="1"/>
  <c r="AW42" i="15"/>
  <c r="AB41" i="103" s="1"/>
  <c r="AO41" i="103" s="1"/>
  <c r="D41" i="104" s="1"/>
  <c r="BC41" i="15"/>
  <c r="AH40" i="103" s="1"/>
  <c r="AU40" i="103" s="1"/>
  <c r="J40" i="104" s="1"/>
  <c r="BB42" i="15"/>
  <c r="AG41" i="103" s="1"/>
  <c r="AT41" i="103" s="1"/>
  <c r="I41" i="104" s="1"/>
  <c r="AY42" i="15"/>
  <c r="AD41" i="103" s="1"/>
  <c r="AQ41" i="103" s="1"/>
  <c r="F41" i="104" s="1"/>
  <c r="BA41" i="15"/>
  <c r="AF40" i="103" s="1"/>
  <c r="AS40" i="103" s="1"/>
  <c r="H40" i="104" s="1"/>
  <c r="AZ40" i="15"/>
  <c r="AE39" i="103" s="1"/>
  <c r="AR39" i="103" s="1"/>
  <c r="G39" i="104" s="1"/>
  <c r="BC40" i="15"/>
  <c r="AH39" i="103" s="1"/>
  <c r="AU39" i="103" s="1"/>
  <c r="J39" i="104" s="1"/>
  <c r="AW40" i="15"/>
  <c r="AB39" i="103" s="1"/>
  <c r="AO39" i="103" s="1"/>
  <c r="D39" i="104" s="1"/>
  <c r="BD42" i="15"/>
  <c r="AI41" i="103" s="1"/>
  <c r="AV41" i="103" s="1"/>
  <c r="K41" i="104" s="1"/>
  <c r="BB41" i="15"/>
  <c r="AG40" i="103" s="1"/>
  <c r="AT40" i="103" s="1"/>
  <c r="I40" i="104" s="1"/>
  <c r="AY41" i="15"/>
  <c r="AD40" i="103" s="1"/>
  <c r="AQ40" i="103" s="1"/>
  <c r="F40" i="104" s="1"/>
  <c r="BA40" i="15"/>
  <c r="AF39" i="103" s="1"/>
  <c r="AS39" i="103" s="1"/>
  <c r="H39" i="104" s="1"/>
  <c r="AX42" i="15"/>
  <c r="AC41" i="103" s="1"/>
  <c r="AP41" i="103" s="1"/>
  <c r="E41" i="104" s="1"/>
  <c r="AZ42" i="15"/>
  <c r="AE41" i="103" s="1"/>
  <c r="AR41" i="103" s="1"/>
  <c r="G41" i="104" s="1"/>
  <c r="BB40" i="15"/>
  <c r="AG39" i="103" s="1"/>
  <c r="AT39" i="103" s="1"/>
  <c r="I39" i="104" s="1"/>
  <c r="AY40" i="15"/>
  <c r="AD39" i="103" s="1"/>
  <c r="AQ39" i="103" s="1"/>
  <c r="F39" i="104" s="1"/>
  <c r="BD52" i="78"/>
  <c r="BC52" i="78"/>
  <c r="BB52" i="78"/>
  <c r="BA52" i="78"/>
  <c r="AZ52" i="78"/>
  <c r="AY52" i="78"/>
  <c r="AX52" i="78"/>
  <c r="AW52" i="78"/>
  <c r="AV52" i="78"/>
  <c r="AU52" i="78"/>
  <c r="BD51" i="78"/>
  <c r="BC51" i="78"/>
  <c r="BB51" i="78"/>
  <c r="BA51" i="78"/>
  <c r="AZ51" i="78"/>
  <c r="AY51" i="78"/>
  <c r="AX51" i="78"/>
  <c r="AW51" i="78"/>
  <c r="AV51" i="78"/>
  <c r="AU51" i="78"/>
  <c r="BD50" i="78"/>
  <c r="BC50" i="78"/>
  <c r="BB50" i="78"/>
  <c r="BA50" i="78"/>
  <c r="AZ50" i="78"/>
  <c r="AY50" i="78"/>
  <c r="AX50" i="78"/>
  <c r="AW50" i="78"/>
  <c r="AV50" i="78"/>
  <c r="AU50" i="78"/>
  <c r="BD49" i="78"/>
  <c r="BC49" i="78"/>
  <c r="BB49" i="78"/>
  <c r="BA49" i="78"/>
  <c r="AZ49" i="78"/>
  <c r="AY49" i="78"/>
  <c r="AX49" i="78"/>
  <c r="AW49" i="78"/>
  <c r="AV49" i="78"/>
  <c r="AU49" i="78"/>
  <c r="BD48" i="78"/>
  <c r="BC48" i="78"/>
  <c r="BB48" i="78"/>
  <c r="BA48" i="78"/>
  <c r="AZ48" i="78"/>
  <c r="AY48" i="78"/>
  <c r="AX48" i="78"/>
  <c r="AW48" i="78"/>
  <c r="AV48" i="78"/>
  <c r="AU48" i="78"/>
  <c r="BD47" i="78"/>
  <c r="BC47" i="78"/>
  <c r="BB47" i="78"/>
  <c r="BA47" i="78"/>
  <c r="AZ47" i="78"/>
  <c r="AY47" i="78"/>
  <c r="AX47" i="78"/>
  <c r="AW47" i="78"/>
  <c r="AV47" i="78"/>
  <c r="AU47" i="78"/>
  <c r="BD46" i="78"/>
  <c r="BC46" i="78"/>
  <c r="BB46" i="78"/>
  <c r="BA46" i="78"/>
  <c r="AZ46" i="78"/>
  <c r="AY46" i="78"/>
  <c r="AX46" i="78"/>
  <c r="AW46" i="78"/>
  <c r="AV46" i="78"/>
  <c r="AU46" i="78"/>
  <c r="BD45" i="78"/>
  <c r="BC45" i="78"/>
  <c r="BB45" i="78"/>
  <c r="BA45" i="78"/>
  <c r="AZ45" i="78"/>
  <c r="AY45" i="78"/>
  <c r="AX45" i="78"/>
  <c r="AW45" i="78"/>
  <c r="AV45" i="78"/>
  <c r="AU45" i="78"/>
  <c r="BD44" i="78"/>
  <c r="BC44" i="78"/>
  <c r="BB44" i="78"/>
  <c r="BA44" i="78"/>
  <c r="AZ44" i="78"/>
  <c r="AY44" i="78"/>
  <c r="AX44" i="78"/>
  <c r="AW44" i="78"/>
  <c r="AV44" i="78"/>
  <c r="AU44" i="78"/>
  <c r="BD43" i="78"/>
  <c r="BC43" i="78"/>
  <c r="BB43" i="78"/>
  <c r="BA43" i="78"/>
  <c r="AZ43" i="78"/>
  <c r="AY43" i="78"/>
  <c r="AX43" i="78"/>
  <c r="AW43" i="78"/>
  <c r="AV43" i="78"/>
  <c r="AU43" i="78"/>
  <c r="BD42" i="78"/>
  <c r="BC42" i="78"/>
  <c r="BB42" i="78"/>
  <c r="BA42" i="78"/>
  <c r="AZ42" i="78"/>
  <c r="AY42" i="78"/>
  <c r="AX42" i="78"/>
  <c r="AW42" i="78"/>
  <c r="AV42" i="78"/>
  <c r="AU42" i="78"/>
  <c r="BD41" i="78"/>
  <c r="BC41" i="78"/>
  <c r="BB41" i="78"/>
  <c r="BA41" i="78"/>
  <c r="AZ41" i="78"/>
  <c r="AY41" i="78"/>
  <c r="AX41" i="78"/>
  <c r="AW41" i="78"/>
  <c r="AV41" i="78"/>
  <c r="AU41" i="78"/>
  <c r="BD40" i="78"/>
  <c r="BC40" i="78"/>
  <c r="BB40" i="78"/>
  <c r="BA40" i="78"/>
  <c r="AZ40" i="78"/>
  <c r="AY40" i="78"/>
  <c r="AX40" i="78"/>
  <c r="AW40" i="78"/>
  <c r="AV40" i="78"/>
  <c r="AU40" i="78"/>
  <c r="BD38" i="78"/>
  <c r="BC38" i="78"/>
  <c r="BB38" i="78"/>
  <c r="BA38" i="78"/>
  <c r="AZ38" i="78"/>
  <c r="AY38" i="78"/>
  <c r="AX38" i="78"/>
  <c r="AW38" i="78"/>
  <c r="AV38" i="78"/>
  <c r="AU38" i="78"/>
  <c r="BD37" i="78"/>
  <c r="BC37" i="78"/>
  <c r="BB37" i="78"/>
  <c r="BA37" i="78"/>
  <c r="AZ37" i="78"/>
  <c r="AY37" i="78"/>
  <c r="AX37" i="78"/>
  <c r="AW37" i="78"/>
  <c r="AV37" i="78"/>
  <c r="AU37" i="78"/>
  <c r="BD36" i="78"/>
  <c r="BC36" i="78"/>
  <c r="BB36" i="78"/>
  <c r="BA36" i="78"/>
  <c r="AZ36" i="78"/>
  <c r="AY36" i="78"/>
  <c r="AX36" i="78"/>
  <c r="AW36" i="78"/>
  <c r="AV36" i="78"/>
  <c r="AU36" i="78"/>
  <c r="BD35" i="78"/>
  <c r="BC35" i="78"/>
  <c r="BB35" i="78"/>
  <c r="BA35" i="78"/>
  <c r="AZ35" i="78"/>
  <c r="AY35" i="78"/>
  <c r="AX35" i="78"/>
  <c r="AW35" i="78"/>
  <c r="AV35" i="78"/>
  <c r="AU35" i="78"/>
  <c r="BD34" i="78"/>
  <c r="BC34" i="78"/>
  <c r="BB34" i="78"/>
  <c r="BA34" i="78"/>
  <c r="AZ34" i="78"/>
  <c r="AY34" i="78"/>
  <c r="AX34" i="78"/>
  <c r="AW34" i="78"/>
  <c r="AV34" i="78"/>
  <c r="AU34" i="78"/>
  <c r="BD33" i="78"/>
  <c r="BC33" i="78"/>
  <c r="BB33" i="78"/>
  <c r="BA33" i="78"/>
  <c r="AZ33" i="78"/>
  <c r="AY33" i="78"/>
  <c r="AX33" i="78"/>
  <c r="AW33" i="78"/>
  <c r="AV33" i="78"/>
  <c r="AU33" i="78"/>
  <c r="BD32" i="78"/>
  <c r="BC32" i="78"/>
  <c r="BB32" i="78"/>
  <c r="BA32" i="78"/>
  <c r="AZ32" i="78"/>
  <c r="AY32" i="78"/>
  <c r="AX32" i="78"/>
  <c r="AW32" i="78"/>
  <c r="AV32" i="78"/>
  <c r="AU32" i="78"/>
  <c r="BD31" i="78"/>
  <c r="BC31" i="78"/>
  <c r="BB31" i="78"/>
  <c r="BA31" i="78"/>
  <c r="AZ31" i="78"/>
  <c r="AY31" i="78"/>
  <c r="AX31" i="78"/>
  <c r="AW31" i="78"/>
  <c r="AV31" i="78"/>
  <c r="AU31" i="78"/>
  <c r="BD30" i="78"/>
  <c r="BC30" i="78"/>
  <c r="BB30" i="78"/>
  <c r="BA30" i="78"/>
  <c r="AZ30" i="78"/>
  <c r="AY30" i="78"/>
  <c r="AX30" i="78"/>
  <c r="AW30" i="78"/>
  <c r="AV30" i="78"/>
  <c r="AU30" i="78"/>
  <c r="BD29" i="78"/>
  <c r="BC29" i="78"/>
  <c r="BB29" i="78"/>
  <c r="BA29" i="78"/>
  <c r="AZ29" i="78"/>
  <c r="AY29" i="78"/>
  <c r="AX29" i="78"/>
  <c r="AW29" i="78"/>
  <c r="AV29" i="78"/>
  <c r="AU29" i="78"/>
  <c r="BD28" i="78"/>
  <c r="BC28" i="78"/>
  <c r="BB28" i="78"/>
  <c r="BA28" i="78"/>
  <c r="AZ28" i="78"/>
  <c r="AY28" i="78"/>
  <c r="AX28" i="78"/>
  <c r="AW28" i="78"/>
  <c r="AV28" i="78"/>
  <c r="AU28" i="78"/>
  <c r="BD27" i="78"/>
  <c r="BC27" i="78"/>
  <c r="BB27" i="78"/>
  <c r="BA27" i="78"/>
  <c r="AZ27" i="78"/>
  <c r="AY27" i="78"/>
  <c r="AX27" i="78"/>
  <c r="AW27" i="78"/>
  <c r="AV27" i="78"/>
  <c r="AU27" i="78"/>
  <c r="BD21" i="78"/>
  <c r="BC21" i="78"/>
  <c r="BB21" i="78"/>
  <c r="BA21" i="78"/>
  <c r="AZ21" i="78"/>
  <c r="AY21" i="78"/>
  <c r="AX21" i="78"/>
  <c r="AW21" i="78"/>
  <c r="AV21" i="78"/>
  <c r="AU21" i="78"/>
  <c r="BD20" i="78"/>
  <c r="BC20" i="78"/>
  <c r="BB20" i="78"/>
  <c r="BA20" i="78"/>
  <c r="AZ20" i="78"/>
  <c r="AY20" i="78"/>
  <c r="AX20" i="78"/>
  <c r="AW20" i="78"/>
  <c r="AV20" i="78"/>
  <c r="AU20" i="78"/>
  <c r="BD19" i="78"/>
  <c r="BC19" i="78"/>
  <c r="BB19" i="78"/>
  <c r="BA19" i="78"/>
  <c r="AZ19" i="78"/>
  <c r="AY19" i="78"/>
  <c r="AX19" i="78"/>
  <c r="AW19" i="78"/>
  <c r="AV19" i="78"/>
  <c r="AU19" i="78"/>
  <c r="BD18" i="78"/>
  <c r="BC18" i="78"/>
  <c r="BB18" i="78"/>
  <c r="BA18" i="78"/>
  <c r="AZ18" i="78"/>
  <c r="AY18" i="78"/>
  <c r="AX18" i="78"/>
  <c r="AW18" i="78"/>
  <c r="AV18" i="78"/>
  <c r="AU18" i="78"/>
  <c r="BD17" i="78"/>
  <c r="BC17" i="78"/>
  <c r="BB17" i="78"/>
  <c r="BA17" i="78"/>
  <c r="AZ17" i="78"/>
  <c r="AY17" i="78"/>
  <c r="AX17" i="78"/>
  <c r="AW17" i="78"/>
  <c r="AV17" i="78"/>
  <c r="AU17" i="78"/>
  <c r="BD16" i="78"/>
  <c r="BC16" i="78"/>
  <c r="BB16" i="78"/>
  <c r="BA16" i="78"/>
  <c r="AZ16" i="78"/>
  <c r="AY16" i="78"/>
  <c r="AX16" i="78"/>
  <c r="AW16" i="78"/>
  <c r="AV16" i="78"/>
  <c r="AU16" i="78"/>
  <c r="BD15" i="78"/>
  <c r="BC15" i="78"/>
  <c r="BB15" i="78"/>
  <c r="BA15" i="78"/>
  <c r="AZ15" i="78"/>
  <c r="AY15" i="78"/>
  <c r="AX15" i="78"/>
  <c r="AW15" i="78"/>
  <c r="AV15" i="78"/>
  <c r="AU15" i="78"/>
  <c r="BD14" i="78"/>
  <c r="BC14" i="78"/>
  <c r="BB14" i="78"/>
  <c r="BA14" i="78"/>
  <c r="AZ14" i="78"/>
  <c r="AY14" i="78"/>
  <c r="AX14" i="78"/>
  <c r="AW14" i="78"/>
  <c r="AV14" i="78"/>
  <c r="AU14" i="78"/>
  <c r="BD13" i="78"/>
  <c r="BC13" i="78"/>
  <c r="BB13" i="78"/>
  <c r="BA13" i="78"/>
  <c r="AZ13" i="78"/>
  <c r="AY13" i="78"/>
  <c r="AX13" i="78"/>
  <c r="AW13" i="78"/>
  <c r="AV13" i="78"/>
  <c r="AU13" i="78"/>
  <c r="BD12" i="78"/>
  <c r="BC12" i="78"/>
  <c r="BB12" i="78"/>
  <c r="BA12" i="78"/>
  <c r="AZ12" i="78"/>
  <c r="AY12" i="78"/>
  <c r="AX12" i="78"/>
  <c r="AW12" i="78"/>
  <c r="AV12" i="78"/>
  <c r="AU12" i="78"/>
  <c r="BD11" i="78"/>
  <c r="BC11" i="78"/>
  <c r="BB11" i="78"/>
  <c r="BA11" i="78"/>
  <c r="AZ11" i="78"/>
  <c r="AY11" i="78"/>
  <c r="AX11" i="78"/>
  <c r="AW11" i="78"/>
  <c r="AV11" i="78"/>
  <c r="AU11" i="78"/>
  <c r="BD10" i="78"/>
  <c r="BC10" i="78"/>
  <c r="BB10" i="78"/>
  <c r="BA10" i="78"/>
  <c r="AZ10" i="78"/>
  <c r="AY10" i="78"/>
  <c r="AX10" i="78"/>
  <c r="AW10" i="78"/>
  <c r="AV10" i="78"/>
  <c r="AU10" i="78"/>
  <c r="BD9" i="78"/>
  <c r="BC9" i="78"/>
  <c r="BB9" i="78"/>
  <c r="BA9" i="78"/>
  <c r="AZ9" i="78"/>
  <c r="AY9" i="78"/>
  <c r="AX9" i="78"/>
  <c r="AW9" i="78"/>
  <c r="AV9" i="78"/>
  <c r="AU9" i="78"/>
  <c r="BD8" i="78"/>
  <c r="BC8" i="78"/>
  <c r="BB8" i="78"/>
  <c r="BA8" i="78"/>
  <c r="AZ8" i="78"/>
  <c r="AY8" i="78"/>
  <c r="AX8" i="78"/>
  <c r="AW8" i="78"/>
  <c r="AV8" i="78"/>
  <c r="AU8" i="78"/>
  <c r="BD7" i="78"/>
  <c r="BC7" i="78"/>
  <c r="BB7" i="78"/>
  <c r="BA7" i="78"/>
  <c r="AZ7" i="78"/>
  <c r="AY7" i="78"/>
  <c r="AX7" i="78"/>
  <c r="AW7" i="78"/>
  <c r="AV7" i="78"/>
  <c r="AU7" i="78"/>
  <c r="BD6" i="78"/>
  <c r="BC6" i="78"/>
  <c r="BB6" i="78"/>
  <c r="BA6" i="78"/>
  <c r="AZ6" i="78"/>
  <c r="AY6" i="78"/>
  <c r="AX6" i="78"/>
  <c r="AW6" i="78"/>
  <c r="AV6" i="78"/>
  <c r="AU6" i="78"/>
  <c r="BD5" i="78"/>
  <c r="BC5" i="78"/>
  <c r="BB5" i="78"/>
  <c r="BA5" i="78"/>
  <c r="AZ5" i="78"/>
  <c r="AY5" i="78"/>
  <c r="AX5" i="78"/>
  <c r="AW5" i="78"/>
  <c r="AV5" i="78"/>
  <c r="AU5" i="78"/>
  <c r="BD4" i="78"/>
  <c r="BC4" i="78"/>
  <c r="BB4" i="78"/>
  <c r="BA4" i="78"/>
  <c r="AZ4" i="78"/>
  <c r="AY4" i="78"/>
  <c r="AX4" i="78"/>
  <c r="AW4" i="78"/>
  <c r="AV4" i="78"/>
  <c r="AU4" i="78"/>
  <c r="BD52" i="71"/>
  <c r="BC52" i="71"/>
  <c r="BB52" i="71"/>
  <c r="BA52" i="71"/>
  <c r="AZ52" i="71"/>
  <c r="AY52" i="71"/>
  <c r="AX52" i="71"/>
  <c r="AW52" i="71"/>
  <c r="AV52" i="71"/>
  <c r="AU52" i="71"/>
  <c r="BD51" i="71"/>
  <c r="BC51" i="71"/>
  <c r="BB51" i="71"/>
  <c r="BA51" i="71"/>
  <c r="AZ51" i="71"/>
  <c r="AY51" i="71"/>
  <c r="AX51" i="71"/>
  <c r="AW51" i="71"/>
  <c r="AV51" i="71"/>
  <c r="AU51" i="71"/>
  <c r="BD50" i="71"/>
  <c r="BC50" i="71"/>
  <c r="BB50" i="71"/>
  <c r="BA50" i="71"/>
  <c r="AZ50" i="71"/>
  <c r="AY50" i="71"/>
  <c r="AX50" i="71"/>
  <c r="AW50" i="71"/>
  <c r="AV50" i="71"/>
  <c r="AU50" i="71"/>
  <c r="BD49" i="71"/>
  <c r="BC49" i="71"/>
  <c r="BB49" i="71"/>
  <c r="BA49" i="71"/>
  <c r="AZ49" i="71"/>
  <c r="AY49" i="71"/>
  <c r="AX49" i="71"/>
  <c r="AW49" i="71"/>
  <c r="AV49" i="71"/>
  <c r="AU49" i="71"/>
  <c r="BD48" i="71"/>
  <c r="BC48" i="71"/>
  <c r="BB48" i="71"/>
  <c r="BA48" i="71"/>
  <c r="AZ48" i="71"/>
  <c r="AY48" i="71"/>
  <c r="AX48" i="71"/>
  <c r="AW48" i="71"/>
  <c r="AV48" i="71"/>
  <c r="AU48" i="71"/>
  <c r="BD47" i="71"/>
  <c r="BC47" i="71"/>
  <c r="BB47" i="71"/>
  <c r="BA47" i="71"/>
  <c r="AZ47" i="71"/>
  <c r="AY47" i="71"/>
  <c r="AX47" i="71"/>
  <c r="AW47" i="71"/>
  <c r="AV47" i="71"/>
  <c r="AU47" i="71"/>
  <c r="BD46" i="71"/>
  <c r="BC46" i="71"/>
  <c r="BB46" i="71"/>
  <c r="BA46" i="71"/>
  <c r="AZ46" i="71"/>
  <c r="AY46" i="71"/>
  <c r="AX46" i="71"/>
  <c r="AW46" i="71"/>
  <c r="AV46" i="71"/>
  <c r="AU46" i="71"/>
  <c r="BD45" i="71"/>
  <c r="BC45" i="71"/>
  <c r="BB45" i="71"/>
  <c r="BA45" i="71"/>
  <c r="AZ45" i="71"/>
  <c r="AY45" i="71"/>
  <c r="AX45" i="71"/>
  <c r="AW45" i="71"/>
  <c r="AV45" i="71"/>
  <c r="AU45" i="71"/>
  <c r="BD44" i="71"/>
  <c r="BC44" i="71"/>
  <c r="BB44" i="71"/>
  <c r="BA44" i="71"/>
  <c r="AZ44" i="71"/>
  <c r="AY44" i="71"/>
  <c r="AX44" i="71"/>
  <c r="AW44" i="71"/>
  <c r="AV44" i="71"/>
  <c r="AU44" i="71"/>
  <c r="BD43" i="71"/>
  <c r="BC43" i="71"/>
  <c r="BB43" i="71"/>
  <c r="BA43" i="71"/>
  <c r="AZ43" i="71"/>
  <c r="AY43" i="71"/>
  <c r="AX43" i="71"/>
  <c r="AW43" i="71"/>
  <c r="AV43" i="71"/>
  <c r="AU43" i="71"/>
  <c r="BD42" i="71"/>
  <c r="BC42" i="71"/>
  <c r="BB42" i="71"/>
  <c r="BA42" i="71"/>
  <c r="AZ42" i="71"/>
  <c r="AY42" i="71"/>
  <c r="AX42" i="71"/>
  <c r="AW42" i="71"/>
  <c r="AV42" i="71"/>
  <c r="AU42" i="71"/>
  <c r="BD41" i="71"/>
  <c r="BC41" i="71"/>
  <c r="BB41" i="71"/>
  <c r="BA41" i="71"/>
  <c r="AZ41" i="71"/>
  <c r="AY41" i="71"/>
  <c r="AX41" i="71"/>
  <c r="AW41" i="71"/>
  <c r="AV41" i="71"/>
  <c r="AU41" i="71"/>
  <c r="BD40" i="71"/>
  <c r="BC40" i="71"/>
  <c r="BB40" i="71"/>
  <c r="BA40" i="71"/>
  <c r="AZ40" i="71"/>
  <c r="AY40" i="71"/>
  <c r="AX40" i="71"/>
  <c r="AW40" i="71"/>
  <c r="AV40" i="71"/>
  <c r="AU40" i="71"/>
  <c r="BD38" i="71"/>
  <c r="BC38" i="71"/>
  <c r="BB38" i="71"/>
  <c r="BA38" i="71"/>
  <c r="AZ38" i="71"/>
  <c r="AY38" i="71"/>
  <c r="AX38" i="71"/>
  <c r="AW38" i="71"/>
  <c r="AV38" i="71"/>
  <c r="AU38" i="71"/>
  <c r="BD37" i="71"/>
  <c r="BC37" i="71"/>
  <c r="BB37" i="71"/>
  <c r="BA37" i="71"/>
  <c r="AZ37" i="71"/>
  <c r="AY37" i="71"/>
  <c r="AX37" i="71"/>
  <c r="AW37" i="71"/>
  <c r="AV37" i="71"/>
  <c r="AU37" i="71"/>
  <c r="BD36" i="71"/>
  <c r="BC36" i="71"/>
  <c r="BB36" i="71"/>
  <c r="BA36" i="71"/>
  <c r="AZ36" i="71"/>
  <c r="AY36" i="71"/>
  <c r="AX36" i="71"/>
  <c r="AW36" i="71"/>
  <c r="AV36" i="71"/>
  <c r="AU36" i="71"/>
  <c r="BD35" i="71"/>
  <c r="BC35" i="71"/>
  <c r="BB35" i="71"/>
  <c r="BA35" i="71"/>
  <c r="AZ35" i="71"/>
  <c r="AY35" i="71"/>
  <c r="AX35" i="71"/>
  <c r="AW35" i="71"/>
  <c r="AV35" i="71"/>
  <c r="AU35" i="71"/>
  <c r="BD34" i="71"/>
  <c r="BC34" i="71"/>
  <c r="BB34" i="71"/>
  <c r="BA34" i="71"/>
  <c r="AZ34" i="71"/>
  <c r="AY34" i="71"/>
  <c r="AX34" i="71"/>
  <c r="AW34" i="71"/>
  <c r="AV34" i="71"/>
  <c r="AU34" i="71"/>
  <c r="BD33" i="71"/>
  <c r="BC33" i="71"/>
  <c r="BB33" i="71"/>
  <c r="BA33" i="71"/>
  <c r="AZ33" i="71"/>
  <c r="AY33" i="71"/>
  <c r="AX33" i="71"/>
  <c r="AW33" i="71"/>
  <c r="AV33" i="71"/>
  <c r="AU33" i="71"/>
  <c r="BD32" i="71"/>
  <c r="BC32" i="71"/>
  <c r="BB32" i="71"/>
  <c r="BA32" i="71"/>
  <c r="AZ32" i="71"/>
  <c r="AY32" i="71"/>
  <c r="AX32" i="71"/>
  <c r="AW32" i="71"/>
  <c r="AV32" i="71"/>
  <c r="AU32" i="71"/>
  <c r="BD31" i="71"/>
  <c r="BC31" i="71"/>
  <c r="BB31" i="71"/>
  <c r="BA31" i="71"/>
  <c r="AZ31" i="71"/>
  <c r="AY31" i="71"/>
  <c r="AX31" i="71"/>
  <c r="AW31" i="71"/>
  <c r="AV31" i="71"/>
  <c r="AU31" i="71"/>
  <c r="BD30" i="71"/>
  <c r="BC30" i="71"/>
  <c r="BB30" i="71"/>
  <c r="BA30" i="71"/>
  <c r="AZ30" i="71"/>
  <c r="AY30" i="71"/>
  <c r="AX30" i="71"/>
  <c r="AW30" i="71"/>
  <c r="AV30" i="71"/>
  <c r="AU30" i="71"/>
  <c r="BD29" i="71"/>
  <c r="BC29" i="71"/>
  <c r="BB29" i="71"/>
  <c r="BA29" i="71"/>
  <c r="AZ29" i="71"/>
  <c r="AY29" i="71"/>
  <c r="AX29" i="71"/>
  <c r="AW29" i="71"/>
  <c r="AV29" i="71"/>
  <c r="AU29" i="71"/>
  <c r="BD28" i="71"/>
  <c r="BC28" i="71"/>
  <c r="BB28" i="71"/>
  <c r="BA28" i="71"/>
  <c r="AZ28" i="71"/>
  <c r="AY28" i="71"/>
  <c r="AX28" i="71"/>
  <c r="AW28" i="71"/>
  <c r="AV28" i="71"/>
  <c r="AU28" i="71"/>
  <c r="BD27" i="71"/>
  <c r="BC27" i="71"/>
  <c r="BB27" i="71"/>
  <c r="BA27" i="71"/>
  <c r="AZ27" i="71"/>
  <c r="AY27" i="71"/>
  <c r="AX27" i="71"/>
  <c r="AW27" i="71"/>
  <c r="AV27" i="71"/>
  <c r="AU27" i="71"/>
  <c r="BD21" i="71"/>
  <c r="BC21" i="71"/>
  <c r="BB21" i="71"/>
  <c r="BA21" i="71"/>
  <c r="AZ21" i="71"/>
  <c r="AY21" i="71"/>
  <c r="AX21" i="71"/>
  <c r="AW21" i="71"/>
  <c r="AV21" i="71"/>
  <c r="AU21" i="71"/>
  <c r="BD20" i="71"/>
  <c r="BC20" i="71"/>
  <c r="BB20" i="71"/>
  <c r="BA20" i="71"/>
  <c r="AZ20" i="71"/>
  <c r="AY20" i="71"/>
  <c r="AX20" i="71"/>
  <c r="AW20" i="71"/>
  <c r="AV20" i="71"/>
  <c r="AU20" i="71"/>
  <c r="BD19" i="71"/>
  <c r="BC19" i="71"/>
  <c r="BB19" i="71"/>
  <c r="BA19" i="71"/>
  <c r="AZ19" i="71"/>
  <c r="AY19" i="71"/>
  <c r="AX19" i="71"/>
  <c r="AW19" i="71"/>
  <c r="AV19" i="71"/>
  <c r="AU19" i="71"/>
  <c r="BD18" i="71"/>
  <c r="BC18" i="71"/>
  <c r="BB18" i="71"/>
  <c r="BA18" i="71"/>
  <c r="AZ18" i="71"/>
  <c r="AY18" i="71"/>
  <c r="AX18" i="71"/>
  <c r="AW18" i="71"/>
  <c r="AV18" i="71"/>
  <c r="AU18" i="71"/>
  <c r="BD17" i="71"/>
  <c r="BC17" i="71"/>
  <c r="BB17" i="71"/>
  <c r="BA17" i="71"/>
  <c r="AZ17" i="71"/>
  <c r="AY17" i="71"/>
  <c r="AX17" i="71"/>
  <c r="AW17" i="71"/>
  <c r="AV17" i="71"/>
  <c r="AU17" i="71"/>
  <c r="BD16" i="71"/>
  <c r="BC16" i="71"/>
  <c r="BB16" i="71"/>
  <c r="BA16" i="71"/>
  <c r="AZ16" i="71"/>
  <c r="AY16" i="71"/>
  <c r="AX16" i="71"/>
  <c r="AW16" i="71"/>
  <c r="AV16" i="71"/>
  <c r="AU16" i="71"/>
  <c r="BD15" i="71"/>
  <c r="BC15" i="71"/>
  <c r="BB15" i="71"/>
  <c r="BA15" i="71"/>
  <c r="AZ15" i="71"/>
  <c r="AY15" i="71"/>
  <c r="AX15" i="71"/>
  <c r="AW15" i="71"/>
  <c r="AV15" i="71"/>
  <c r="AU15" i="71"/>
  <c r="BD14" i="71"/>
  <c r="BC14" i="71"/>
  <c r="BB14" i="71"/>
  <c r="BA14" i="71"/>
  <c r="AZ14" i="71"/>
  <c r="AY14" i="71"/>
  <c r="AX14" i="71"/>
  <c r="AW14" i="71"/>
  <c r="AV14" i="71"/>
  <c r="AU14" i="71"/>
  <c r="BD13" i="71"/>
  <c r="BC13" i="71"/>
  <c r="BB13" i="71"/>
  <c r="BA13" i="71"/>
  <c r="AZ13" i="71"/>
  <c r="AY13" i="71"/>
  <c r="AX13" i="71"/>
  <c r="AW13" i="71"/>
  <c r="AV13" i="71"/>
  <c r="AU13" i="71"/>
  <c r="BD12" i="71"/>
  <c r="BC12" i="71"/>
  <c r="BB12" i="71"/>
  <c r="BA12" i="71"/>
  <c r="AZ12" i="71"/>
  <c r="AY12" i="71"/>
  <c r="AX12" i="71"/>
  <c r="AW12" i="71"/>
  <c r="AV12" i="71"/>
  <c r="AU12" i="71"/>
  <c r="BD11" i="71"/>
  <c r="BC11" i="71"/>
  <c r="BB11" i="71"/>
  <c r="BA11" i="71"/>
  <c r="AZ11" i="71"/>
  <c r="AY11" i="71"/>
  <c r="AX11" i="71"/>
  <c r="AW11" i="71"/>
  <c r="AV11" i="71"/>
  <c r="AU11" i="71"/>
  <c r="BD10" i="71"/>
  <c r="BC10" i="71"/>
  <c r="BB10" i="71"/>
  <c r="BA10" i="71"/>
  <c r="AZ10" i="71"/>
  <c r="AY10" i="71"/>
  <c r="AX10" i="71"/>
  <c r="AW10" i="71"/>
  <c r="AV10" i="71"/>
  <c r="AU10" i="71"/>
  <c r="BD9" i="71"/>
  <c r="BC9" i="71"/>
  <c r="BB9" i="71"/>
  <c r="BA9" i="71"/>
  <c r="AZ9" i="71"/>
  <c r="AY9" i="71"/>
  <c r="AX9" i="71"/>
  <c r="AW9" i="71"/>
  <c r="AV9" i="71"/>
  <c r="AU9" i="71"/>
  <c r="BD8" i="71"/>
  <c r="BC8" i="71"/>
  <c r="BB8" i="71"/>
  <c r="BA8" i="71"/>
  <c r="AZ8" i="71"/>
  <c r="AY8" i="71"/>
  <c r="AX8" i="71"/>
  <c r="AW8" i="71"/>
  <c r="AV8" i="71"/>
  <c r="AU8" i="71"/>
  <c r="BD7" i="71"/>
  <c r="BC7" i="71"/>
  <c r="BB7" i="71"/>
  <c r="BA7" i="71"/>
  <c r="AZ7" i="71"/>
  <c r="AY7" i="71"/>
  <c r="AX7" i="71"/>
  <c r="AW7" i="71"/>
  <c r="AV7" i="71"/>
  <c r="AU7" i="71"/>
  <c r="BD6" i="71"/>
  <c r="BC6" i="71"/>
  <c r="BB6" i="71"/>
  <c r="BA6" i="71"/>
  <c r="AZ6" i="71"/>
  <c r="AY6" i="71"/>
  <c r="AX6" i="71"/>
  <c r="AW6" i="71"/>
  <c r="AV6" i="71"/>
  <c r="AU6" i="71"/>
  <c r="BD5" i="71"/>
  <c r="BC5" i="71"/>
  <c r="BB5" i="71"/>
  <c r="BA5" i="71"/>
  <c r="AZ5" i="71"/>
  <c r="AY5" i="71"/>
  <c r="AX5" i="71"/>
  <c r="AW5" i="71"/>
  <c r="AV5" i="71"/>
  <c r="AU5" i="71"/>
  <c r="BD4" i="71"/>
  <c r="BC4" i="71"/>
  <c r="BB4" i="71"/>
  <c r="BA4" i="71"/>
  <c r="AZ4" i="71"/>
  <c r="AY4" i="71"/>
  <c r="AX4" i="71"/>
  <c r="AW4" i="71"/>
  <c r="AV4" i="71"/>
  <c r="AU4" i="71"/>
  <c r="B11" i="106"/>
  <c r="C31" i="106"/>
  <c r="C32" i="106"/>
  <c r="C33" i="106"/>
  <c r="C34" i="106"/>
  <c r="C35" i="106"/>
  <c r="C36" i="106"/>
  <c r="C37" i="106"/>
  <c r="C38" i="106"/>
  <c r="C39" i="106"/>
  <c r="C40" i="106"/>
  <c r="C41" i="106"/>
  <c r="C42" i="106"/>
  <c r="C43" i="106"/>
  <c r="C44" i="106"/>
  <c r="C26" i="106"/>
  <c r="C27" i="106"/>
  <c r="C28" i="106"/>
  <c r="C29" i="106"/>
  <c r="C30" i="106"/>
  <c r="C25" i="106"/>
  <c r="C19" i="106"/>
  <c r="C20" i="106"/>
  <c r="C21" i="106"/>
  <c r="C22" i="106"/>
  <c r="C23" i="106"/>
  <c r="C24" i="106"/>
  <c r="C14" i="106"/>
  <c r="C15" i="106"/>
  <c r="C16" i="106"/>
  <c r="C17" i="106"/>
  <c r="C18" i="106"/>
  <c r="C12" i="106"/>
  <c r="C13" i="106"/>
  <c r="C3" i="106"/>
  <c r="C4" i="106"/>
  <c r="C5" i="106"/>
  <c r="C6" i="106"/>
  <c r="C7" i="106"/>
  <c r="C8" i="106"/>
  <c r="C9" i="106"/>
  <c r="C10" i="106"/>
  <c r="C11" i="106"/>
  <c r="C2" i="106"/>
  <c r="BA4" i="82"/>
  <c r="BD52" i="82"/>
  <c r="BC52" i="82"/>
  <c r="BB52" i="82"/>
  <c r="BA52" i="82"/>
  <c r="AZ52" i="82"/>
  <c r="AY52" i="82"/>
  <c r="AX52" i="82"/>
  <c r="AW52" i="82"/>
  <c r="AV52" i="82"/>
  <c r="AU52" i="82"/>
  <c r="BD51" i="82"/>
  <c r="BC51" i="82"/>
  <c r="BB51" i="82"/>
  <c r="BA51" i="82"/>
  <c r="AZ51" i="82"/>
  <c r="AY51" i="82"/>
  <c r="AX51" i="82"/>
  <c r="AW51" i="82"/>
  <c r="AV51" i="82"/>
  <c r="AU51" i="82"/>
  <c r="BD50" i="82"/>
  <c r="BC50" i="82"/>
  <c r="BB50" i="82"/>
  <c r="BA50" i="82"/>
  <c r="AZ50" i="82"/>
  <c r="AY50" i="82"/>
  <c r="AX50" i="82"/>
  <c r="AW50" i="82"/>
  <c r="AV50" i="82"/>
  <c r="AU50" i="82"/>
  <c r="BD49" i="82"/>
  <c r="BC49" i="82"/>
  <c r="BB49" i="82"/>
  <c r="BA49" i="82"/>
  <c r="AZ49" i="82"/>
  <c r="AY49" i="82"/>
  <c r="AX49" i="82"/>
  <c r="AW49" i="82"/>
  <c r="AV49" i="82"/>
  <c r="AU49" i="82"/>
  <c r="BD48" i="82"/>
  <c r="BC48" i="82"/>
  <c r="BB48" i="82"/>
  <c r="BA48" i="82"/>
  <c r="AZ48" i="82"/>
  <c r="AY48" i="82"/>
  <c r="AX48" i="82"/>
  <c r="AW48" i="82"/>
  <c r="AV48" i="82"/>
  <c r="AU48" i="82"/>
  <c r="BD47" i="82"/>
  <c r="BC47" i="82"/>
  <c r="BB47" i="82"/>
  <c r="BA47" i="82"/>
  <c r="AZ47" i="82"/>
  <c r="AY47" i="82"/>
  <c r="AX47" i="82"/>
  <c r="AW47" i="82"/>
  <c r="AV47" i="82"/>
  <c r="AU47" i="82"/>
  <c r="BD46" i="82"/>
  <c r="BC46" i="82"/>
  <c r="BB46" i="82"/>
  <c r="BA46" i="82"/>
  <c r="AZ46" i="82"/>
  <c r="AY46" i="82"/>
  <c r="AX46" i="82"/>
  <c r="AW46" i="82"/>
  <c r="AV46" i="82"/>
  <c r="AU46" i="82"/>
  <c r="BD45" i="82"/>
  <c r="BC45" i="82"/>
  <c r="BB45" i="82"/>
  <c r="BA45" i="82"/>
  <c r="AZ45" i="82"/>
  <c r="AY45" i="82"/>
  <c r="AX45" i="82"/>
  <c r="AW45" i="82"/>
  <c r="AV45" i="82"/>
  <c r="AU45" i="82"/>
  <c r="BD44" i="82"/>
  <c r="BC44" i="82"/>
  <c r="BB44" i="82"/>
  <c r="BA44" i="82"/>
  <c r="AZ44" i="82"/>
  <c r="AY44" i="82"/>
  <c r="AX44" i="82"/>
  <c r="AW44" i="82"/>
  <c r="AV44" i="82"/>
  <c r="AU44" i="82"/>
  <c r="BD43" i="82"/>
  <c r="BC43" i="82"/>
  <c r="BB43" i="82"/>
  <c r="BA43" i="82"/>
  <c r="AZ43" i="82"/>
  <c r="AY43" i="82"/>
  <c r="AX43" i="82"/>
  <c r="AW43" i="82"/>
  <c r="AV43" i="82"/>
  <c r="AU43" i="82"/>
  <c r="BD42" i="82"/>
  <c r="BC42" i="82"/>
  <c r="BB42" i="82"/>
  <c r="BA42" i="82"/>
  <c r="AZ42" i="82"/>
  <c r="AY42" i="82"/>
  <c r="AX42" i="82"/>
  <c r="AW42" i="82"/>
  <c r="AV42" i="82"/>
  <c r="AU42" i="82"/>
  <c r="BD41" i="82"/>
  <c r="BC41" i="82"/>
  <c r="BB41" i="82"/>
  <c r="BA41" i="82"/>
  <c r="AZ41" i="82"/>
  <c r="AY41" i="82"/>
  <c r="AX41" i="82"/>
  <c r="AW41" i="82"/>
  <c r="AV41" i="82"/>
  <c r="AU41" i="82"/>
  <c r="BD40" i="82"/>
  <c r="BC40" i="82"/>
  <c r="BB40" i="82"/>
  <c r="BA40" i="82"/>
  <c r="AZ40" i="82"/>
  <c r="AY40" i="82"/>
  <c r="AX40" i="82"/>
  <c r="AW40" i="82"/>
  <c r="AV40" i="82"/>
  <c r="AU40" i="82"/>
  <c r="BD38" i="82"/>
  <c r="BC38" i="82"/>
  <c r="BB38" i="82"/>
  <c r="BA38" i="82"/>
  <c r="AZ38" i="82"/>
  <c r="AY38" i="82"/>
  <c r="AX38" i="82"/>
  <c r="AW38" i="82"/>
  <c r="AV38" i="82"/>
  <c r="AU38" i="82"/>
  <c r="BD37" i="82"/>
  <c r="BC37" i="82"/>
  <c r="BB37" i="82"/>
  <c r="BA37" i="82"/>
  <c r="AZ37" i="82"/>
  <c r="AY37" i="82"/>
  <c r="AX37" i="82"/>
  <c r="AW37" i="82"/>
  <c r="AV37" i="82"/>
  <c r="AU37" i="82"/>
  <c r="BD36" i="82"/>
  <c r="BC36" i="82"/>
  <c r="BB36" i="82"/>
  <c r="BA36" i="82"/>
  <c r="AZ36" i="82"/>
  <c r="AY36" i="82"/>
  <c r="AX36" i="82"/>
  <c r="AW36" i="82"/>
  <c r="AV36" i="82"/>
  <c r="AU36" i="82"/>
  <c r="BD35" i="82"/>
  <c r="BC35" i="82"/>
  <c r="BB35" i="82"/>
  <c r="BA35" i="82"/>
  <c r="AZ35" i="82"/>
  <c r="AY35" i="82"/>
  <c r="AX35" i="82"/>
  <c r="AW35" i="82"/>
  <c r="AV35" i="82"/>
  <c r="AU35" i="82"/>
  <c r="BD34" i="82"/>
  <c r="BC34" i="82"/>
  <c r="BB34" i="82"/>
  <c r="BA34" i="82"/>
  <c r="AZ34" i="82"/>
  <c r="AY34" i="82"/>
  <c r="AX34" i="82"/>
  <c r="AW34" i="82"/>
  <c r="AV34" i="82"/>
  <c r="AU34" i="82"/>
  <c r="BD33" i="82"/>
  <c r="BC33" i="82"/>
  <c r="BB33" i="82"/>
  <c r="BA33" i="82"/>
  <c r="AZ33" i="82"/>
  <c r="AY33" i="82"/>
  <c r="AX33" i="82"/>
  <c r="AW33" i="82"/>
  <c r="AV33" i="82"/>
  <c r="AU33" i="82"/>
  <c r="BD32" i="82"/>
  <c r="BC32" i="82"/>
  <c r="BB32" i="82"/>
  <c r="BA32" i="82"/>
  <c r="AZ32" i="82"/>
  <c r="AY32" i="82"/>
  <c r="AX32" i="82"/>
  <c r="AW32" i="82"/>
  <c r="AV32" i="82"/>
  <c r="AU32" i="82"/>
  <c r="BD31" i="82"/>
  <c r="BC31" i="82"/>
  <c r="BB31" i="82"/>
  <c r="BA31" i="82"/>
  <c r="AZ31" i="82"/>
  <c r="AY31" i="82"/>
  <c r="AX31" i="82"/>
  <c r="AW31" i="82"/>
  <c r="AV31" i="82"/>
  <c r="AU31" i="82"/>
  <c r="BD30" i="82"/>
  <c r="BC30" i="82"/>
  <c r="BB30" i="82"/>
  <c r="BA30" i="82"/>
  <c r="AZ30" i="82"/>
  <c r="AY30" i="82"/>
  <c r="AX30" i="82"/>
  <c r="AW30" i="82"/>
  <c r="AV30" i="82"/>
  <c r="AU30" i="82"/>
  <c r="BD29" i="82"/>
  <c r="BC29" i="82"/>
  <c r="BB29" i="82"/>
  <c r="BA29" i="82"/>
  <c r="AZ29" i="82"/>
  <c r="AY29" i="82"/>
  <c r="AX29" i="82"/>
  <c r="AW29" i="82"/>
  <c r="AV29" i="82"/>
  <c r="AU29" i="82"/>
  <c r="BD28" i="82"/>
  <c r="BC28" i="82"/>
  <c r="BB28" i="82"/>
  <c r="BA28" i="82"/>
  <c r="AZ28" i="82"/>
  <c r="AY28" i="82"/>
  <c r="AX28" i="82"/>
  <c r="AW28" i="82"/>
  <c r="AV28" i="82"/>
  <c r="AU28" i="82"/>
  <c r="BD27" i="82"/>
  <c r="BC27" i="82"/>
  <c r="BB27" i="82"/>
  <c r="BA27" i="82"/>
  <c r="AZ27" i="82"/>
  <c r="AY27" i="82"/>
  <c r="AX27" i="82"/>
  <c r="AW27" i="82"/>
  <c r="AV27" i="82"/>
  <c r="AU27" i="82"/>
  <c r="BD21" i="82"/>
  <c r="BC21" i="82"/>
  <c r="BB21" i="82"/>
  <c r="BA21" i="82"/>
  <c r="AZ21" i="82"/>
  <c r="AY21" i="82"/>
  <c r="AX21" i="82"/>
  <c r="AW21" i="82"/>
  <c r="AV21" i="82"/>
  <c r="AU21" i="82"/>
  <c r="BD20" i="82"/>
  <c r="BC20" i="82"/>
  <c r="BB20" i="82"/>
  <c r="BA20" i="82"/>
  <c r="AZ20" i="82"/>
  <c r="AY20" i="82"/>
  <c r="AX20" i="82"/>
  <c r="AW20" i="82"/>
  <c r="AV20" i="82"/>
  <c r="AU20" i="82"/>
  <c r="BD19" i="82"/>
  <c r="BC19" i="82"/>
  <c r="BB19" i="82"/>
  <c r="BA19" i="82"/>
  <c r="AZ19" i="82"/>
  <c r="AY19" i="82"/>
  <c r="AX19" i="82"/>
  <c r="AW19" i="82"/>
  <c r="AV19" i="82"/>
  <c r="AU19" i="82"/>
  <c r="BD18" i="82"/>
  <c r="BC18" i="82"/>
  <c r="BB18" i="82"/>
  <c r="BA18" i="82"/>
  <c r="AZ18" i="82"/>
  <c r="AY18" i="82"/>
  <c r="AX18" i="82"/>
  <c r="AW18" i="82"/>
  <c r="AV18" i="82"/>
  <c r="AU18" i="82"/>
  <c r="BD17" i="82"/>
  <c r="BC17" i="82"/>
  <c r="BB17" i="82"/>
  <c r="BA17" i="82"/>
  <c r="AZ17" i="82"/>
  <c r="AY17" i="82"/>
  <c r="AX17" i="82"/>
  <c r="AW17" i="82"/>
  <c r="AV17" i="82"/>
  <c r="AU17" i="82"/>
  <c r="BD16" i="82"/>
  <c r="BC16" i="82"/>
  <c r="BB16" i="82"/>
  <c r="BA16" i="82"/>
  <c r="AZ16" i="82"/>
  <c r="AY16" i="82"/>
  <c r="AX16" i="82"/>
  <c r="AW16" i="82"/>
  <c r="AV16" i="82"/>
  <c r="AU16" i="82"/>
  <c r="BD15" i="82"/>
  <c r="BC15" i="82"/>
  <c r="BB15" i="82"/>
  <c r="BA15" i="82"/>
  <c r="AZ15" i="82"/>
  <c r="AY15" i="82"/>
  <c r="AX15" i="82"/>
  <c r="AW15" i="82"/>
  <c r="AV15" i="82"/>
  <c r="AU15" i="82"/>
  <c r="BD14" i="82"/>
  <c r="BC14" i="82"/>
  <c r="BB14" i="82"/>
  <c r="BA14" i="82"/>
  <c r="AZ14" i="82"/>
  <c r="AY14" i="82"/>
  <c r="AX14" i="82"/>
  <c r="AW14" i="82"/>
  <c r="AV14" i="82"/>
  <c r="AU14" i="82"/>
  <c r="BD13" i="82"/>
  <c r="BC13" i="82"/>
  <c r="BB13" i="82"/>
  <c r="BA13" i="82"/>
  <c r="AZ13" i="82"/>
  <c r="AY13" i="82"/>
  <c r="AX13" i="82"/>
  <c r="AW13" i="82"/>
  <c r="AV13" i="82"/>
  <c r="AU13" i="82"/>
  <c r="BD12" i="82"/>
  <c r="BC12" i="82"/>
  <c r="BB12" i="82"/>
  <c r="BA12" i="82"/>
  <c r="AZ12" i="82"/>
  <c r="AY12" i="82"/>
  <c r="AX12" i="82"/>
  <c r="AW12" i="82"/>
  <c r="AV12" i="82"/>
  <c r="AU12" i="82"/>
  <c r="BD11" i="82"/>
  <c r="BC11" i="82"/>
  <c r="BB11" i="82"/>
  <c r="BA11" i="82"/>
  <c r="AZ11" i="82"/>
  <c r="AY11" i="82"/>
  <c r="AX11" i="82"/>
  <c r="AW11" i="82"/>
  <c r="AV11" i="82"/>
  <c r="AU11" i="82"/>
  <c r="BD10" i="82"/>
  <c r="BC10" i="82"/>
  <c r="BB10" i="82"/>
  <c r="BA10" i="82"/>
  <c r="AZ10" i="82"/>
  <c r="AY10" i="82"/>
  <c r="AX10" i="82"/>
  <c r="AW10" i="82"/>
  <c r="AV10" i="82"/>
  <c r="AU10" i="82"/>
  <c r="BD9" i="82"/>
  <c r="BC9" i="82"/>
  <c r="BB9" i="82"/>
  <c r="BA9" i="82"/>
  <c r="AZ9" i="82"/>
  <c r="AY9" i="82"/>
  <c r="AX9" i="82"/>
  <c r="AW9" i="82"/>
  <c r="AV9" i="82"/>
  <c r="AU9" i="82"/>
  <c r="BD8" i="82"/>
  <c r="BC8" i="82"/>
  <c r="BB8" i="82"/>
  <c r="BA8" i="82"/>
  <c r="AZ8" i="82"/>
  <c r="AY8" i="82"/>
  <c r="AX8" i="82"/>
  <c r="AW8" i="82"/>
  <c r="AV8" i="82"/>
  <c r="AU8" i="82"/>
  <c r="BD7" i="82"/>
  <c r="BC7" i="82"/>
  <c r="BB7" i="82"/>
  <c r="BA7" i="82"/>
  <c r="AZ7" i="82"/>
  <c r="AY7" i="82"/>
  <c r="AX7" i="82"/>
  <c r="AW7" i="82"/>
  <c r="AV7" i="82"/>
  <c r="AU7" i="82"/>
  <c r="BD6" i="82"/>
  <c r="BC6" i="82"/>
  <c r="BB6" i="82"/>
  <c r="BA6" i="82"/>
  <c r="AZ6" i="82"/>
  <c r="AY6" i="82"/>
  <c r="AX6" i="82"/>
  <c r="AW6" i="82"/>
  <c r="AV6" i="82"/>
  <c r="AU6" i="82"/>
  <c r="BD5" i="82"/>
  <c r="BC5" i="82"/>
  <c r="BB5" i="82"/>
  <c r="BA5" i="82"/>
  <c r="AZ5" i="82"/>
  <c r="AY5" i="82"/>
  <c r="AX5" i="82"/>
  <c r="AW5" i="82"/>
  <c r="AV5" i="82"/>
  <c r="AU5" i="82"/>
  <c r="BD4" i="82"/>
  <c r="BC4" i="82"/>
  <c r="BB4" i="82"/>
  <c r="AZ4" i="82"/>
  <c r="AY4" i="82"/>
  <c r="AX4" i="82"/>
  <c r="AW4" i="82"/>
  <c r="AV4" i="82"/>
  <c r="AU4" i="82"/>
  <c r="B3" i="82"/>
  <c r="C3" i="82"/>
  <c r="A3" i="82"/>
  <c r="B1" i="106"/>
  <c r="B2" i="106"/>
  <c r="B3" i="106"/>
  <c r="B4" i="106"/>
  <c r="B5" i="106"/>
  <c r="B6" i="106"/>
  <c r="B7" i="106"/>
  <c r="B8" i="106"/>
  <c r="B9" i="106"/>
  <c r="B10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B41" i="106"/>
  <c r="B42" i="106"/>
  <c r="B43" i="106"/>
  <c r="B44" i="106"/>
  <c r="A44" i="106"/>
  <c r="A41" i="106"/>
  <c r="A42" i="106"/>
  <c r="A43" i="106"/>
  <c r="A35" i="106"/>
  <c r="A36" i="106"/>
  <c r="A37" i="106"/>
  <c r="A38" i="106"/>
  <c r="A39" i="106"/>
  <c r="A40" i="106"/>
  <c r="A30" i="106"/>
  <c r="A31" i="106"/>
  <c r="A32" i="106"/>
  <c r="A33" i="106"/>
  <c r="A34" i="106"/>
  <c r="A2" i="106"/>
  <c r="A3" i="106"/>
  <c r="A4" i="106"/>
  <c r="A5" i="106"/>
  <c r="A6" i="106"/>
  <c r="A7" i="106"/>
  <c r="A8" i="106"/>
  <c r="A9" i="106"/>
  <c r="A10" i="106"/>
  <c r="A11" i="106"/>
  <c r="A12" i="106"/>
  <c r="A13" i="106"/>
  <c r="A14" i="106"/>
  <c r="A15" i="106"/>
  <c r="A16" i="106"/>
  <c r="A17" i="106"/>
  <c r="A18" i="106"/>
  <c r="A19" i="106"/>
  <c r="A20" i="106"/>
  <c r="A21" i="106"/>
  <c r="A22" i="106"/>
  <c r="A23" i="106"/>
  <c r="A24" i="106"/>
  <c r="A25" i="106"/>
  <c r="A26" i="106"/>
  <c r="A27" i="106"/>
  <c r="A28" i="106"/>
  <c r="A29" i="106"/>
  <c r="A1" i="106"/>
  <c r="BH3" i="72"/>
  <c r="BD52" i="81"/>
  <c r="BC52" i="81"/>
  <c r="BB52" i="81"/>
  <c r="BA52" i="81"/>
  <c r="AZ52" i="81"/>
  <c r="AY52" i="81"/>
  <c r="AX52" i="81"/>
  <c r="AW52" i="81"/>
  <c r="AV52" i="81"/>
  <c r="AU52" i="81"/>
  <c r="BD51" i="81"/>
  <c r="BC51" i="81"/>
  <c r="BB51" i="81"/>
  <c r="BA51" i="81"/>
  <c r="AZ51" i="81"/>
  <c r="AY51" i="81"/>
  <c r="AX51" i="81"/>
  <c r="AW51" i="81"/>
  <c r="AV51" i="81"/>
  <c r="AU51" i="81"/>
  <c r="BD50" i="81"/>
  <c r="BC50" i="81"/>
  <c r="BB50" i="81"/>
  <c r="BA50" i="81"/>
  <c r="AZ50" i="81"/>
  <c r="AY50" i="81"/>
  <c r="AX50" i="81"/>
  <c r="AW50" i="81"/>
  <c r="AV50" i="81"/>
  <c r="AU50" i="81"/>
  <c r="BD49" i="81"/>
  <c r="BC49" i="81"/>
  <c r="BB49" i="81"/>
  <c r="BA49" i="81"/>
  <c r="AZ49" i="81"/>
  <c r="AY49" i="81"/>
  <c r="AX49" i="81"/>
  <c r="AW49" i="81"/>
  <c r="AV49" i="81"/>
  <c r="AU49" i="81"/>
  <c r="BD48" i="81"/>
  <c r="BC48" i="81"/>
  <c r="BB48" i="81"/>
  <c r="BA48" i="81"/>
  <c r="AZ48" i="81"/>
  <c r="AY48" i="81"/>
  <c r="AX48" i="81"/>
  <c r="AW48" i="81"/>
  <c r="AV48" i="81"/>
  <c r="AU48" i="81"/>
  <c r="BD47" i="81"/>
  <c r="BC47" i="81"/>
  <c r="BB47" i="81"/>
  <c r="BA47" i="81"/>
  <c r="AZ47" i="81"/>
  <c r="AY47" i="81"/>
  <c r="AX47" i="81"/>
  <c r="AW47" i="81"/>
  <c r="AV47" i="81"/>
  <c r="AU47" i="81"/>
  <c r="BD46" i="81"/>
  <c r="BC46" i="81"/>
  <c r="BB46" i="81"/>
  <c r="BA46" i="81"/>
  <c r="AZ46" i="81"/>
  <c r="AY46" i="81"/>
  <c r="AX46" i="81"/>
  <c r="AW46" i="81"/>
  <c r="AV46" i="81"/>
  <c r="AU46" i="81"/>
  <c r="BD45" i="81"/>
  <c r="BC45" i="81"/>
  <c r="BB45" i="81"/>
  <c r="BA45" i="81"/>
  <c r="AZ45" i="81"/>
  <c r="AY45" i="81"/>
  <c r="AX45" i="81"/>
  <c r="AW45" i="81"/>
  <c r="AV45" i="81"/>
  <c r="AU45" i="81"/>
  <c r="BD44" i="81"/>
  <c r="BC44" i="81"/>
  <c r="BB44" i="81"/>
  <c r="BA44" i="81"/>
  <c r="AZ44" i="81"/>
  <c r="AY44" i="81"/>
  <c r="AX44" i="81"/>
  <c r="AW44" i="81"/>
  <c r="AV44" i="81"/>
  <c r="AU44" i="81"/>
  <c r="BD43" i="81"/>
  <c r="BC43" i="81"/>
  <c r="BB43" i="81"/>
  <c r="BA43" i="81"/>
  <c r="AZ43" i="81"/>
  <c r="AY43" i="81"/>
  <c r="AX43" i="81"/>
  <c r="AW43" i="81"/>
  <c r="AV43" i="81"/>
  <c r="AU43" i="81"/>
  <c r="BD42" i="81"/>
  <c r="BC42" i="81"/>
  <c r="BB42" i="81"/>
  <c r="BA42" i="81"/>
  <c r="AZ42" i="81"/>
  <c r="AY42" i="81"/>
  <c r="AX42" i="81"/>
  <c r="AW42" i="81"/>
  <c r="AV42" i="81"/>
  <c r="AU42" i="81"/>
  <c r="BD41" i="81"/>
  <c r="BC41" i="81"/>
  <c r="BB41" i="81"/>
  <c r="BA41" i="81"/>
  <c r="AZ41" i="81"/>
  <c r="AY41" i="81"/>
  <c r="AX41" i="81"/>
  <c r="AW41" i="81"/>
  <c r="AV41" i="81"/>
  <c r="AU41" i="81"/>
  <c r="BD40" i="81"/>
  <c r="BC40" i="81"/>
  <c r="BB40" i="81"/>
  <c r="BA40" i="81"/>
  <c r="AZ40" i="81"/>
  <c r="AY40" i="81"/>
  <c r="AX40" i="81"/>
  <c r="AW40" i="81"/>
  <c r="AV40" i="81"/>
  <c r="AU40" i="81"/>
  <c r="BD38" i="81"/>
  <c r="BC38" i="81"/>
  <c r="BB38" i="81"/>
  <c r="BA38" i="81"/>
  <c r="AZ38" i="81"/>
  <c r="AY38" i="81"/>
  <c r="AX38" i="81"/>
  <c r="AW38" i="81"/>
  <c r="AV38" i="81"/>
  <c r="AU38" i="81"/>
  <c r="BD37" i="81"/>
  <c r="BC37" i="81"/>
  <c r="BB37" i="81"/>
  <c r="BA37" i="81"/>
  <c r="AZ37" i="81"/>
  <c r="AY37" i="81"/>
  <c r="AX37" i="81"/>
  <c r="AW37" i="81"/>
  <c r="AV37" i="81"/>
  <c r="AU37" i="81"/>
  <c r="BD36" i="81"/>
  <c r="BC36" i="81"/>
  <c r="BB36" i="81"/>
  <c r="BA36" i="81"/>
  <c r="AZ36" i="81"/>
  <c r="AY36" i="81"/>
  <c r="AX36" i="81"/>
  <c r="AW36" i="81"/>
  <c r="AV36" i="81"/>
  <c r="AU36" i="81"/>
  <c r="BD35" i="81"/>
  <c r="BC35" i="81"/>
  <c r="BB35" i="81"/>
  <c r="BA35" i="81"/>
  <c r="AZ35" i="81"/>
  <c r="AY35" i="81"/>
  <c r="AX35" i="81"/>
  <c r="AW35" i="81"/>
  <c r="AV35" i="81"/>
  <c r="AU35" i="81"/>
  <c r="BD34" i="81"/>
  <c r="BC34" i="81"/>
  <c r="BB34" i="81"/>
  <c r="BA34" i="81"/>
  <c r="AZ34" i="81"/>
  <c r="AY34" i="81"/>
  <c r="AX34" i="81"/>
  <c r="AW34" i="81"/>
  <c r="AV34" i="81"/>
  <c r="AU34" i="81"/>
  <c r="BD33" i="81"/>
  <c r="BC33" i="81"/>
  <c r="BB33" i="81"/>
  <c r="BA33" i="81"/>
  <c r="AZ33" i="81"/>
  <c r="AY33" i="81"/>
  <c r="AX33" i="81"/>
  <c r="AW33" i="81"/>
  <c r="AV33" i="81"/>
  <c r="AU33" i="81"/>
  <c r="BD32" i="81"/>
  <c r="BC32" i="81"/>
  <c r="BB32" i="81"/>
  <c r="BA32" i="81"/>
  <c r="AZ32" i="81"/>
  <c r="AY32" i="81"/>
  <c r="AX32" i="81"/>
  <c r="AW32" i="81"/>
  <c r="AV32" i="81"/>
  <c r="AU32" i="81"/>
  <c r="BD31" i="81"/>
  <c r="BC31" i="81"/>
  <c r="BB31" i="81"/>
  <c r="BA31" i="81"/>
  <c r="AZ31" i="81"/>
  <c r="AY31" i="81"/>
  <c r="AX31" i="81"/>
  <c r="AW31" i="81"/>
  <c r="AV31" i="81"/>
  <c r="AU31" i="81"/>
  <c r="BD30" i="81"/>
  <c r="BC30" i="81"/>
  <c r="BB30" i="81"/>
  <c r="BA30" i="81"/>
  <c r="AZ30" i="81"/>
  <c r="AY30" i="81"/>
  <c r="AX30" i="81"/>
  <c r="AW30" i="81"/>
  <c r="AV30" i="81"/>
  <c r="AU30" i="81"/>
  <c r="BD29" i="81"/>
  <c r="BC29" i="81"/>
  <c r="BB29" i="81"/>
  <c r="BA29" i="81"/>
  <c r="AZ29" i="81"/>
  <c r="AY29" i="81"/>
  <c r="AX29" i="81"/>
  <c r="AW29" i="81"/>
  <c r="AV29" i="81"/>
  <c r="AU29" i="81"/>
  <c r="BD28" i="81"/>
  <c r="BC28" i="81"/>
  <c r="BB28" i="81"/>
  <c r="BA28" i="81"/>
  <c r="AZ28" i="81"/>
  <c r="AY28" i="81"/>
  <c r="AX28" i="81"/>
  <c r="AW28" i="81"/>
  <c r="AV28" i="81"/>
  <c r="AU28" i="81"/>
  <c r="BD27" i="81"/>
  <c r="BC27" i="81"/>
  <c r="BB27" i="81"/>
  <c r="BA27" i="81"/>
  <c r="AZ27" i="81"/>
  <c r="AY27" i="81"/>
  <c r="AX27" i="81"/>
  <c r="AW27" i="81"/>
  <c r="AV27" i="81"/>
  <c r="AU27" i="81"/>
  <c r="BD21" i="81"/>
  <c r="BC21" i="81"/>
  <c r="BB21" i="81"/>
  <c r="BA21" i="81"/>
  <c r="AZ21" i="81"/>
  <c r="AY21" i="81"/>
  <c r="AX21" i="81"/>
  <c r="AW21" i="81"/>
  <c r="AV21" i="81"/>
  <c r="AU21" i="81"/>
  <c r="BD20" i="81"/>
  <c r="BC20" i="81"/>
  <c r="BB20" i="81"/>
  <c r="BA20" i="81"/>
  <c r="AZ20" i="81"/>
  <c r="AY20" i="81"/>
  <c r="AX20" i="81"/>
  <c r="AW20" i="81"/>
  <c r="AV20" i="81"/>
  <c r="AU20" i="81"/>
  <c r="BD19" i="81"/>
  <c r="BC19" i="81"/>
  <c r="BB19" i="81"/>
  <c r="BA19" i="81"/>
  <c r="AZ19" i="81"/>
  <c r="AY19" i="81"/>
  <c r="AX19" i="81"/>
  <c r="AW19" i="81"/>
  <c r="AV19" i="81"/>
  <c r="AU19" i="81"/>
  <c r="BD18" i="81"/>
  <c r="BC18" i="81"/>
  <c r="BB18" i="81"/>
  <c r="BA18" i="81"/>
  <c r="AZ18" i="81"/>
  <c r="AY18" i="81"/>
  <c r="AX18" i="81"/>
  <c r="AW18" i="81"/>
  <c r="AV18" i="81"/>
  <c r="AU18" i="81"/>
  <c r="BD17" i="81"/>
  <c r="BC17" i="81"/>
  <c r="BB17" i="81"/>
  <c r="BA17" i="81"/>
  <c r="AZ17" i="81"/>
  <c r="AY17" i="81"/>
  <c r="AX17" i="81"/>
  <c r="AW17" i="81"/>
  <c r="AV17" i="81"/>
  <c r="AU17" i="81"/>
  <c r="BD16" i="81"/>
  <c r="BC16" i="81"/>
  <c r="BB16" i="81"/>
  <c r="BA16" i="81"/>
  <c r="AZ16" i="81"/>
  <c r="AY16" i="81"/>
  <c r="AX16" i="81"/>
  <c r="AW16" i="81"/>
  <c r="AV16" i="81"/>
  <c r="AU16" i="81"/>
  <c r="BD15" i="81"/>
  <c r="BC15" i="81"/>
  <c r="BB15" i="81"/>
  <c r="BA15" i="81"/>
  <c r="AZ15" i="81"/>
  <c r="AY15" i="81"/>
  <c r="AX15" i="81"/>
  <c r="AW15" i="81"/>
  <c r="AV15" i="81"/>
  <c r="AU15" i="81"/>
  <c r="BD14" i="81"/>
  <c r="BC14" i="81"/>
  <c r="BB14" i="81"/>
  <c r="BA14" i="81"/>
  <c r="AZ14" i="81"/>
  <c r="AY14" i="81"/>
  <c r="AX14" i="81"/>
  <c r="AW14" i="81"/>
  <c r="AV14" i="81"/>
  <c r="AU14" i="81"/>
  <c r="BD13" i="81"/>
  <c r="BC13" i="81"/>
  <c r="BB13" i="81"/>
  <c r="BA13" i="81"/>
  <c r="AZ13" i="81"/>
  <c r="AY13" i="81"/>
  <c r="AX13" i="81"/>
  <c r="AW13" i="81"/>
  <c r="AV13" i="81"/>
  <c r="AU13" i="81"/>
  <c r="BD12" i="81"/>
  <c r="BC12" i="81"/>
  <c r="BB12" i="81"/>
  <c r="BA12" i="81"/>
  <c r="AZ12" i="81"/>
  <c r="AY12" i="81"/>
  <c r="AX12" i="81"/>
  <c r="AW12" i="81"/>
  <c r="AV12" i="81"/>
  <c r="AU12" i="81"/>
  <c r="BD11" i="81"/>
  <c r="BC11" i="81"/>
  <c r="BB11" i="81"/>
  <c r="BA11" i="81"/>
  <c r="AZ11" i="81"/>
  <c r="AY11" i="81"/>
  <c r="AX11" i="81"/>
  <c r="AW11" i="81"/>
  <c r="AV11" i="81"/>
  <c r="AU11" i="81"/>
  <c r="BD10" i="81"/>
  <c r="BC10" i="81"/>
  <c r="BB10" i="81"/>
  <c r="BA10" i="81"/>
  <c r="AZ10" i="81"/>
  <c r="AY10" i="81"/>
  <c r="AX10" i="81"/>
  <c r="AW10" i="81"/>
  <c r="AV10" i="81"/>
  <c r="AU10" i="81"/>
  <c r="BD9" i="81"/>
  <c r="BC9" i="81"/>
  <c r="BB9" i="81"/>
  <c r="BA9" i="81"/>
  <c r="AZ9" i="81"/>
  <c r="AY9" i="81"/>
  <c r="AX9" i="81"/>
  <c r="AW9" i="81"/>
  <c r="AV9" i="81"/>
  <c r="AU9" i="81"/>
  <c r="BD8" i="81"/>
  <c r="BC8" i="81"/>
  <c r="BB8" i="81"/>
  <c r="BA8" i="81"/>
  <c r="AZ8" i="81"/>
  <c r="AY8" i="81"/>
  <c r="AX8" i="81"/>
  <c r="AW8" i="81"/>
  <c r="AV8" i="81"/>
  <c r="AU8" i="81"/>
  <c r="BD7" i="81"/>
  <c r="BC7" i="81"/>
  <c r="BB7" i="81"/>
  <c r="BA7" i="81"/>
  <c r="AZ7" i="81"/>
  <c r="AY7" i="81"/>
  <c r="AX7" i="81"/>
  <c r="AW7" i="81"/>
  <c r="AV7" i="81"/>
  <c r="AU7" i="81"/>
  <c r="BD6" i="81"/>
  <c r="BC6" i="81"/>
  <c r="BB6" i="81"/>
  <c r="BA6" i="81"/>
  <c r="AZ6" i="81"/>
  <c r="AY6" i="81"/>
  <c r="AX6" i="81"/>
  <c r="AW6" i="81"/>
  <c r="AV6" i="81"/>
  <c r="AU6" i="81"/>
  <c r="BD5" i="81"/>
  <c r="BC5" i="81"/>
  <c r="BB5" i="81"/>
  <c r="BA5" i="81"/>
  <c r="AZ5" i="81"/>
  <c r="AY5" i="81"/>
  <c r="AX5" i="81"/>
  <c r="AW5" i="81"/>
  <c r="AV5" i="81"/>
  <c r="AU5" i="81"/>
  <c r="BD4" i="81"/>
  <c r="BC4" i="81"/>
  <c r="BB4" i="81"/>
  <c r="BA4" i="81"/>
  <c r="AZ4" i="81"/>
  <c r="AY4" i="81"/>
  <c r="AX4" i="81"/>
  <c r="AW4" i="81"/>
  <c r="AV4" i="81"/>
  <c r="AU4" i="81"/>
  <c r="D4" i="15"/>
  <c r="AU4" i="15" s="1"/>
  <c r="E4" i="15"/>
  <c r="AV4" i="15" s="1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D5" i="15"/>
  <c r="AU5" i="15" s="1"/>
  <c r="Z5" i="103" s="1"/>
  <c r="E5" i="15"/>
  <c r="AV5" i="15" s="1"/>
  <c r="AA5" i="103" s="1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D6" i="15"/>
  <c r="AU6" i="15" s="1"/>
  <c r="Z6" i="103" s="1"/>
  <c r="E6" i="15"/>
  <c r="AV6" i="15" s="1"/>
  <c r="AA6" i="103" s="1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D7" i="15"/>
  <c r="AU7" i="15" s="1"/>
  <c r="Z7" i="103" s="1"/>
  <c r="E7" i="15"/>
  <c r="AV7" i="15" s="1"/>
  <c r="AA7" i="103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D8" i="15"/>
  <c r="AU8" i="15" s="1"/>
  <c r="Z8" i="103" s="1"/>
  <c r="E8" i="15"/>
  <c r="AV8" i="15" s="1"/>
  <c r="AA8" i="103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D9" i="15"/>
  <c r="AU9" i="15" s="1"/>
  <c r="Z9" i="103" s="1"/>
  <c r="E9" i="15"/>
  <c r="AV9" i="15" s="1"/>
  <c r="AA9" i="103" s="1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D10" i="15"/>
  <c r="AU10" i="15" s="1"/>
  <c r="Z10" i="103" s="1"/>
  <c r="E10" i="15"/>
  <c r="AV10" i="15" s="1"/>
  <c r="AA10" i="103" s="1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D11" i="15"/>
  <c r="AU11" i="15" s="1"/>
  <c r="E11" i="15"/>
  <c r="AV11" i="15" s="1"/>
  <c r="AA11" i="103" s="1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D12" i="15"/>
  <c r="AU12" i="15" s="1"/>
  <c r="Z12" i="103" s="1"/>
  <c r="E12" i="15"/>
  <c r="AV12" i="15" s="1"/>
  <c r="AA12" i="103" s="1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D13" i="15"/>
  <c r="AU13" i="15" s="1"/>
  <c r="E13" i="15"/>
  <c r="AV13" i="15" s="1"/>
  <c r="AA13" i="103" s="1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D14" i="15"/>
  <c r="AU14" i="15" s="1"/>
  <c r="E14" i="15"/>
  <c r="AV14" i="15" s="1"/>
  <c r="AA14" i="103" s="1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D15" i="15"/>
  <c r="AU15" i="15" s="1"/>
  <c r="Z15" i="103" s="1"/>
  <c r="AM15" i="103" s="1"/>
  <c r="E15" i="15"/>
  <c r="AV15" i="15" s="1"/>
  <c r="AA15" i="103" s="1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D16" i="15"/>
  <c r="AU16" i="15" s="1"/>
  <c r="Z16" i="103" s="1"/>
  <c r="AM16" i="103" s="1"/>
  <c r="E16" i="15"/>
  <c r="AV16" i="15" s="1"/>
  <c r="AA16" i="103" s="1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D17" i="15"/>
  <c r="AU17" i="15" s="1"/>
  <c r="Z17" i="103" s="1"/>
  <c r="AM17" i="103" s="1"/>
  <c r="E17" i="15"/>
  <c r="AV17" i="15" s="1"/>
  <c r="AA17" i="103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D18" i="15"/>
  <c r="AU18" i="15" s="1"/>
  <c r="Z18" i="103" s="1"/>
  <c r="AM18" i="103" s="1"/>
  <c r="E18" i="15"/>
  <c r="AV18" i="15" s="1"/>
  <c r="AA18" i="103" s="1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D19" i="15"/>
  <c r="AU19" i="15" s="1"/>
  <c r="E19" i="15"/>
  <c r="AV19" i="15" s="1"/>
  <c r="AA19" i="103" s="1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D20" i="15"/>
  <c r="AU20" i="15" s="1"/>
  <c r="Z20" i="103" s="1"/>
  <c r="E20" i="15"/>
  <c r="AV20" i="15" s="1"/>
  <c r="AA20" i="103" s="1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D21" i="15"/>
  <c r="AU21" i="15" s="1"/>
  <c r="Z21" i="103" s="1"/>
  <c r="E21" i="15"/>
  <c r="AV21" i="15" s="1"/>
  <c r="AA21" i="103" s="1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U27" i="15"/>
  <c r="AV27" i="15"/>
  <c r="AU28" i="15"/>
  <c r="Z28" i="103" s="1"/>
  <c r="AV29" i="15"/>
  <c r="AU30" i="15"/>
  <c r="Z30" i="103" s="1"/>
  <c r="AV31" i="15"/>
  <c r="AA31" i="103" s="1"/>
  <c r="AU32" i="15"/>
  <c r="Z32" i="103" s="1"/>
  <c r="AV33" i="15"/>
  <c r="E33" i="103" s="1"/>
  <c r="AU34" i="15"/>
  <c r="Z33" i="103" s="1"/>
  <c r="AV34" i="15"/>
  <c r="AA33" i="103" s="1"/>
  <c r="AU35" i="15"/>
  <c r="Z34" i="103" s="1"/>
  <c r="AV35" i="15"/>
  <c r="AA34" i="103" s="1"/>
  <c r="AU36" i="15"/>
  <c r="Z35" i="103" s="1"/>
  <c r="AV37" i="15"/>
  <c r="AA36" i="103" s="1"/>
  <c r="AV38" i="15"/>
  <c r="AA37" i="103" s="1"/>
  <c r="D314" i="95"/>
  <c r="D43" i="15"/>
  <c r="AU43" i="15" s="1"/>
  <c r="E43" i="15"/>
  <c r="AV43" i="15" s="1"/>
  <c r="AA42" i="103" s="1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D44" i="15"/>
  <c r="AU44" i="15" s="1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D45" i="15"/>
  <c r="E45" i="15"/>
  <c r="AV45" i="15" s="1"/>
  <c r="AA44" i="103" s="1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D46" i="15"/>
  <c r="AU46" i="15" s="1"/>
  <c r="Z45" i="103" s="1"/>
  <c r="AM45" i="103" s="1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D47" i="15"/>
  <c r="AU47" i="15" s="1"/>
  <c r="Z46" i="103" s="1"/>
  <c r="E47" i="15"/>
  <c r="AV47" i="15" s="1"/>
  <c r="AA46" i="103" s="1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D48" i="15"/>
  <c r="E48" i="15"/>
  <c r="AV48" i="15" s="1"/>
  <c r="AA47" i="103" s="1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D49" i="15"/>
  <c r="AU49" i="15" s="1"/>
  <c r="E49" i="15"/>
  <c r="AV49" i="15" s="1"/>
  <c r="AA48" i="103" s="1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BD52" i="80"/>
  <c r="BC52" i="80"/>
  <c r="BB52" i="80"/>
  <c r="BA52" i="80"/>
  <c r="AZ52" i="80"/>
  <c r="AY52" i="80"/>
  <c r="AX52" i="80"/>
  <c r="AW52" i="80"/>
  <c r="AV52" i="80"/>
  <c r="AU52" i="80"/>
  <c r="BD51" i="80"/>
  <c r="BC51" i="80"/>
  <c r="BB51" i="80"/>
  <c r="BA51" i="80"/>
  <c r="AZ51" i="80"/>
  <c r="AY51" i="80"/>
  <c r="AX51" i="80"/>
  <c r="AW51" i="80"/>
  <c r="AV51" i="80"/>
  <c r="AU51" i="80"/>
  <c r="BD50" i="80"/>
  <c r="BC50" i="80"/>
  <c r="BB50" i="80"/>
  <c r="BA50" i="80"/>
  <c r="AZ50" i="80"/>
  <c r="AY50" i="80"/>
  <c r="AX50" i="80"/>
  <c r="AW50" i="80"/>
  <c r="AV50" i="80"/>
  <c r="AU50" i="80"/>
  <c r="BD49" i="80"/>
  <c r="BC49" i="80"/>
  <c r="BB49" i="80"/>
  <c r="BA49" i="80"/>
  <c r="AZ49" i="80"/>
  <c r="AY49" i="80"/>
  <c r="AX49" i="80"/>
  <c r="AW49" i="80"/>
  <c r="AV49" i="80"/>
  <c r="AU49" i="80"/>
  <c r="BD48" i="80"/>
  <c r="BC48" i="80"/>
  <c r="BB48" i="80"/>
  <c r="BA48" i="80"/>
  <c r="AZ48" i="80"/>
  <c r="AY48" i="80"/>
  <c r="AX48" i="80"/>
  <c r="AW48" i="80"/>
  <c r="AV48" i="80"/>
  <c r="AU48" i="80"/>
  <c r="BD47" i="80"/>
  <c r="BC47" i="80"/>
  <c r="BB47" i="80"/>
  <c r="BA47" i="80"/>
  <c r="AZ47" i="80"/>
  <c r="AY47" i="80"/>
  <c r="AX47" i="80"/>
  <c r="AW47" i="80"/>
  <c r="AV47" i="80"/>
  <c r="AU47" i="80"/>
  <c r="BD46" i="80"/>
  <c r="BC46" i="80"/>
  <c r="BB46" i="80"/>
  <c r="BA46" i="80"/>
  <c r="AZ46" i="80"/>
  <c r="AY46" i="80"/>
  <c r="AX46" i="80"/>
  <c r="AW46" i="80"/>
  <c r="AV46" i="80"/>
  <c r="AU46" i="80"/>
  <c r="BD45" i="80"/>
  <c r="BC45" i="80"/>
  <c r="BB45" i="80"/>
  <c r="BA45" i="80"/>
  <c r="AZ45" i="80"/>
  <c r="AY45" i="80"/>
  <c r="AX45" i="80"/>
  <c r="AW45" i="80"/>
  <c r="AV45" i="80"/>
  <c r="AU45" i="80"/>
  <c r="BD44" i="80"/>
  <c r="BC44" i="80"/>
  <c r="BB44" i="80"/>
  <c r="BA44" i="80"/>
  <c r="AZ44" i="80"/>
  <c r="AY44" i="80"/>
  <c r="AX44" i="80"/>
  <c r="AW44" i="80"/>
  <c r="AV44" i="80"/>
  <c r="AU44" i="80"/>
  <c r="BD43" i="80"/>
  <c r="BC43" i="80"/>
  <c r="BB43" i="80"/>
  <c r="BA43" i="80"/>
  <c r="AZ43" i="80"/>
  <c r="AY43" i="80"/>
  <c r="AX43" i="80"/>
  <c r="AW43" i="80"/>
  <c r="AV43" i="80"/>
  <c r="AU43" i="80"/>
  <c r="BD42" i="80"/>
  <c r="BC42" i="80"/>
  <c r="BB42" i="80"/>
  <c r="BA42" i="80"/>
  <c r="AZ42" i="80"/>
  <c r="AY42" i="80"/>
  <c r="AX42" i="80"/>
  <c r="AW42" i="80"/>
  <c r="AV42" i="80"/>
  <c r="AU42" i="80"/>
  <c r="BD41" i="80"/>
  <c r="BC41" i="80"/>
  <c r="BB41" i="80"/>
  <c r="BA41" i="80"/>
  <c r="AZ41" i="80"/>
  <c r="AY41" i="80"/>
  <c r="AX41" i="80"/>
  <c r="AW41" i="80"/>
  <c r="AV41" i="80"/>
  <c r="AU41" i="80"/>
  <c r="BD40" i="80"/>
  <c r="BC40" i="80"/>
  <c r="BB40" i="80"/>
  <c r="BA40" i="80"/>
  <c r="AZ40" i="80"/>
  <c r="AY40" i="80"/>
  <c r="AX40" i="80"/>
  <c r="AW40" i="80"/>
  <c r="AV40" i="80"/>
  <c r="AU40" i="80"/>
  <c r="BD38" i="80"/>
  <c r="BC38" i="80"/>
  <c r="BB38" i="80"/>
  <c r="BA38" i="80"/>
  <c r="AZ38" i="80"/>
  <c r="AY38" i="80"/>
  <c r="AX38" i="80"/>
  <c r="AW38" i="80"/>
  <c r="AV38" i="80"/>
  <c r="AU38" i="80"/>
  <c r="BD37" i="80"/>
  <c r="BC37" i="80"/>
  <c r="BB37" i="80"/>
  <c r="BA37" i="80"/>
  <c r="AZ37" i="80"/>
  <c r="AY37" i="80"/>
  <c r="AX37" i="80"/>
  <c r="AW37" i="80"/>
  <c r="AV37" i="80"/>
  <c r="AU37" i="80"/>
  <c r="BD36" i="80"/>
  <c r="BC36" i="80"/>
  <c r="BB36" i="80"/>
  <c r="BA36" i="80"/>
  <c r="AZ36" i="80"/>
  <c r="AY36" i="80"/>
  <c r="AX36" i="80"/>
  <c r="AW36" i="80"/>
  <c r="AV36" i="80"/>
  <c r="AU36" i="80"/>
  <c r="BD35" i="80"/>
  <c r="BC35" i="80"/>
  <c r="BB35" i="80"/>
  <c r="BA35" i="80"/>
  <c r="AZ35" i="80"/>
  <c r="AY35" i="80"/>
  <c r="AX35" i="80"/>
  <c r="AW35" i="80"/>
  <c r="AV35" i="80"/>
  <c r="AU35" i="80"/>
  <c r="BD34" i="80"/>
  <c r="BC34" i="80"/>
  <c r="BB34" i="80"/>
  <c r="BA34" i="80"/>
  <c r="AZ34" i="80"/>
  <c r="AY34" i="80"/>
  <c r="AX34" i="80"/>
  <c r="AW34" i="80"/>
  <c r="AV34" i="80"/>
  <c r="AU34" i="80"/>
  <c r="BD33" i="80"/>
  <c r="BC33" i="80"/>
  <c r="BB33" i="80"/>
  <c r="BA33" i="80"/>
  <c r="AZ33" i="80"/>
  <c r="AY33" i="80"/>
  <c r="AX33" i="80"/>
  <c r="AW33" i="80"/>
  <c r="AV33" i="80"/>
  <c r="AU33" i="80"/>
  <c r="BD32" i="80"/>
  <c r="BC32" i="80"/>
  <c r="BB32" i="80"/>
  <c r="BA32" i="80"/>
  <c r="AZ32" i="80"/>
  <c r="AY32" i="80"/>
  <c r="AX32" i="80"/>
  <c r="AW32" i="80"/>
  <c r="AV32" i="80"/>
  <c r="AU32" i="80"/>
  <c r="BD31" i="80"/>
  <c r="BC31" i="80"/>
  <c r="BB31" i="80"/>
  <c r="BA31" i="80"/>
  <c r="AZ31" i="80"/>
  <c r="AY31" i="80"/>
  <c r="AX31" i="80"/>
  <c r="AW31" i="80"/>
  <c r="AV31" i="80"/>
  <c r="AU31" i="80"/>
  <c r="BD30" i="80"/>
  <c r="BC30" i="80"/>
  <c r="BB30" i="80"/>
  <c r="BA30" i="80"/>
  <c r="AZ30" i="80"/>
  <c r="AY30" i="80"/>
  <c r="AX30" i="80"/>
  <c r="AW30" i="80"/>
  <c r="AV30" i="80"/>
  <c r="AU30" i="80"/>
  <c r="BD29" i="80"/>
  <c r="BC29" i="80"/>
  <c r="BB29" i="80"/>
  <c r="BA29" i="80"/>
  <c r="AZ29" i="80"/>
  <c r="AY29" i="80"/>
  <c r="AX29" i="80"/>
  <c r="AW29" i="80"/>
  <c r="AV29" i="80"/>
  <c r="AU29" i="80"/>
  <c r="BD28" i="80"/>
  <c r="BC28" i="80"/>
  <c r="BB28" i="80"/>
  <c r="BA28" i="80"/>
  <c r="AZ28" i="80"/>
  <c r="AY28" i="80"/>
  <c r="AX28" i="80"/>
  <c r="AW28" i="80"/>
  <c r="AV28" i="80"/>
  <c r="AU28" i="80"/>
  <c r="BD27" i="80"/>
  <c r="BC27" i="80"/>
  <c r="BB27" i="80"/>
  <c r="BA27" i="80"/>
  <c r="AZ27" i="80"/>
  <c r="AY27" i="80"/>
  <c r="AX27" i="80"/>
  <c r="AW27" i="80"/>
  <c r="AV27" i="80"/>
  <c r="AU27" i="80"/>
  <c r="BD21" i="80"/>
  <c r="BC21" i="80"/>
  <c r="BB21" i="80"/>
  <c r="BA21" i="80"/>
  <c r="AZ21" i="80"/>
  <c r="AY21" i="80"/>
  <c r="AX21" i="80"/>
  <c r="AW21" i="80"/>
  <c r="AV21" i="80"/>
  <c r="AU21" i="80"/>
  <c r="BD20" i="80"/>
  <c r="BC20" i="80"/>
  <c r="BB20" i="80"/>
  <c r="BA20" i="80"/>
  <c r="AZ20" i="80"/>
  <c r="AY20" i="80"/>
  <c r="AX20" i="80"/>
  <c r="AW20" i="80"/>
  <c r="AV20" i="80"/>
  <c r="AU20" i="80"/>
  <c r="BD19" i="80"/>
  <c r="BC19" i="80"/>
  <c r="BB19" i="80"/>
  <c r="BA19" i="80"/>
  <c r="AZ19" i="80"/>
  <c r="AY19" i="80"/>
  <c r="AX19" i="80"/>
  <c r="AW19" i="80"/>
  <c r="AV19" i="80"/>
  <c r="AU19" i="80"/>
  <c r="BD18" i="80"/>
  <c r="BC18" i="80"/>
  <c r="BB18" i="80"/>
  <c r="BA18" i="80"/>
  <c r="AZ18" i="80"/>
  <c r="AY18" i="80"/>
  <c r="AX18" i="80"/>
  <c r="AW18" i="80"/>
  <c r="AV18" i="80"/>
  <c r="AU18" i="80"/>
  <c r="BD17" i="80"/>
  <c r="BC17" i="80"/>
  <c r="BB17" i="80"/>
  <c r="BA17" i="80"/>
  <c r="AZ17" i="80"/>
  <c r="AY17" i="80"/>
  <c r="AX17" i="80"/>
  <c r="AW17" i="80"/>
  <c r="AV17" i="80"/>
  <c r="AU17" i="80"/>
  <c r="BD16" i="80"/>
  <c r="BC16" i="80"/>
  <c r="BB16" i="80"/>
  <c r="BA16" i="80"/>
  <c r="AZ16" i="80"/>
  <c r="AY16" i="80"/>
  <c r="AX16" i="80"/>
  <c r="AW16" i="80"/>
  <c r="AV16" i="80"/>
  <c r="AU16" i="80"/>
  <c r="BD15" i="80"/>
  <c r="BC15" i="80"/>
  <c r="BB15" i="80"/>
  <c r="BA15" i="80"/>
  <c r="AZ15" i="80"/>
  <c r="AY15" i="80"/>
  <c r="AX15" i="80"/>
  <c r="AW15" i="80"/>
  <c r="AV15" i="80"/>
  <c r="AU15" i="80"/>
  <c r="BD14" i="80"/>
  <c r="BC14" i="80"/>
  <c r="BB14" i="80"/>
  <c r="BA14" i="80"/>
  <c r="AZ14" i="80"/>
  <c r="AY14" i="80"/>
  <c r="AX14" i="80"/>
  <c r="AW14" i="80"/>
  <c r="AV14" i="80"/>
  <c r="AU14" i="80"/>
  <c r="BD13" i="80"/>
  <c r="BC13" i="80"/>
  <c r="BB13" i="80"/>
  <c r="BA13" i="80"/>
  <c r="AZ13" i="80"/>
  <c r="AY13" i="80"/>
  <c r="AX13" i="80"/>
  <c r="AW13" i="80"/>
  <c r="AV13" i="80"/>
  <c r="AU13" i="80"/>
  <c r="BD12" i="80"/>
  <c r="BC12" i="80"/>
  <c r="BB12" i="80"/>
  <c r="BA12" i="80"/>
  <c r="AZ12" i="80"/>
  <c r="AY12" i="80"/>
  <c r="AX12" i="80"/>
  <c r="AW12" i="80"/>
  <c r="AV12" i="80"/>
  <c r="AU12" i="80"/>
  <c r="BD11" i="80"/>
  <c r="BC11" i="80"/>
  <c r="BB11" i="80"/>
  <c r="BA11" i="80"/>
  <c r="AZ11" i="80"/>
  <c r="AY11" i="80"/>
  <c r="AX11" i="80"/>
  <c r="AW11" i="80"/>
  <c r="AV11" i="80"/>
  <c r="AU11" i="80"/>
  <c r="BD10" i="80"/>
  <c r="BC10" i="80"/>
  <c r="BB10" i="80"/>
  <c r="BA10" i="80"/>
  <c r="AZ10" i="80"/>
  <c r="AY10" i="80"/>
  <c r="AX10" i="80"/>
  <c r="AW10" i="80"/>
  <c r="AV10" i="80"/>
  <c r="AU10" i="80"/>
  <c r="BD9" i="80"/>
  <c r="BC9" i="80"/>
  <c r="BB9" i="80"/>
  <c r="BA9" i="80"/>
  <c r="AZ9" i="80"/>
  <c r="AY9" i="80"/>
  <c r="AX9" i="80"/>
  <c r="AW9" i="80"/>
  <c r="AV9" i="80"/>
  <c r="AU9" i="80"/>
  <c r="BD8" i="80"/>
  <c r="BC8" i="80"/>
  <c r="BB8" i="80"/>
  <c r="BA8" i="80"/>
  <c r="AZ8" i="80"/>
  <c r="AY8" i="80"/>
  <c r="AX8" i="80"/>
  <c r="AW8" i="80"/>
  <c r="AV8" i="80"/>
  <c r="AU8" i="80"/>
  <c r="BD7" i="80"/>
  <c r="BC7" i="80"/>
  <c r="BB7" i="80"/>
  <c r="BA7" i="80"/>
  <c r="AZ7" i="80"/>
  <c r="AY7" i="80"/>
  <c r="AX7" i="80"/>
  <c r="AW7" i="80"/>
  <c r="AV7" i="80"/>
  <c r="AU7" i="80"/>
  <c r="BD6" i="80"/>
  <c r="BC6" i="80"/>
  <c r="BB6" i="80"/>
  <c r="BA6" i="80"/>
  <c r="AZ6" i="80"/>
  <c r="AY6" i="80"/>
  <c r="AX6" i="80"/>
  <c r="AW6" i="80"/>
  <c r="AV6" i="80"/>
  <c r="AU6" i="80"/>
  <c r="BD5" i="80"/>
  <c r="BC5" i="80"/>
  <c r="BB5" i="80"/>
  <c r="BA5" i="80"/>
  <c r="AZ5" i="80"/>
  <c r="AY5" i="80"/>
  <c r="AX5" i="80"/>
  <c r="AW5" i="80"/>
  <c r="AV5" i="80"/>
  <c r="AU5" i="80"/>
  <c r="BD4" i="80"/>
  <c r="BC4" i="80"/>
  <c r="BB4" i="80"/>
  <c r="BA4" i="80"/>
  <c r="AZ4" i="80"/>
  <c r="AY4" i="80"/>
  <c r="AX4" i="80"/>
  <c r="AW4" i="80"/>
  <c r="AV4" i="80"/>
  <c r="AU4" i="80"/>
  <c r="D9" i="92" l="1"/>
  <c r="Z13" i="103"/>
  <c r="AM13" i="103" s="1"/>
  <c r="Y48" i="103"/>
  <c r="D134" i="92"/>
  <c r="Z19" i="103"/>
  <c r="AM19" i="103" s="1"/>
  <c r="D171" i="90"/>
  <c r="Z11" i="103"/>
  <c r="E30" i="103"/>
  <c r="AA29" i="103"/>
  <c r="E28" i="103"/>
  <c r="AA27" i="103"/>
  <c r="AW40" i="103"/>
  <c r="L40" i="104" s="1"/>
  <c r="D27" i="109"/>
  <c r="Z43" i="103"/>
  <c r="D9" i="109"/>
  <c r="G9" i="109" s="1"/>
  <c r="Z42" i="103"/>
  <c r="D28" i="103"/>
  <c r="Z27" i="103"/>
  <c r="D28" i="92"/>
  <c r="Z14" i="103"/>
  <c r="AM14" i="103" s="1"/>
  <c r="Y51" i="103"/>
  <c r="D9" i="110"/>
  <c r="Z48" i="103"/>
  <c r="AN33" i="103"/>
  <c r="P33" i="103"/>
  <c r="Y42" i="103"/>
  <c r="Y39" i="103"/>
  <c r="Y9" i="103"/>
  <c r="Y12" i="103"/>
  <c r="Y15" i="103"/>
  <c r="Y13" i="103"/>
  <c r="Y5" i="103"/>
  <c r="Y31" i="103"/>
  <c r="Y37" i="103"/>
  <c r="Y19" i="103"/>
  <c r="Y27" i="103"/>
  <c r="Y17" i="103"/>
  <c r="Y32" i="103"/>
  <c r="Y38" i="103"/>
  <c r="Y14" i="103"/>
  <c r="Y45" i="103"/>
  <c r="Y18" i="103"/>
  <c r="Y7" i="103"/>
  <c r="Y16" i="103"/>
  <c r="Y50" i="103"/>
  <c r="Y10" i="103"/>
  <c r="Y6" i="103"/>
  <c r="Y44" i="103"/>
  <c r="Y8" i="103"/>
  <c r="Y46" i="103"/>
  <c r="Y11" i="103"/>
  <c r="Y41" i="103"/>
  <c r="Y34" i="103"/>
  <c r="G9" i="110"/>
  <c r="C36" i="110"/>
  <c r="C78" i="110"/>
  <c r="B70" i="110"/>
  <c r="C57" i="110"/>
  <c r="B49" i="110"/>
  <c r="C16" i="110"/>
  <c r="B8" i="110"/>
  <c r="C35" i="110"/>
  <c r="B27" i="110"/>
  <c r="C79" i="110"/>
  <c r="C17" i="110"/>
  <c r="C58" i="110"/>
  <c r="C55" i="109"/>
  <c r="B47" i="109"/>
  <c r="B148" i="90"/>
  <c r="C34" i="109"/>
  <c r="B26" i="109"/>
  <c r="C16" i="109"/>
  <c r="B8" i="109"/>
  <c r="AF27" i="109"/>
  <c r="AG27" i="109" s="1"/>
  <c r="AH27" i="109" s="1"/>
  <c r="G27" i="109"/>
  <c r="AF9" i="109"/>
  <c r="AG9" i="109" s="1"/>
  <c r="AH9" i="109" s="1"/>
  <c r="BB18" i="15"/>
  <c r="BB14" i="15"/>
  <c r="BB10" i="15"/>
  <c r="AX8" i="15"/>
  <c r="AC8" i="103" s="1"/>
  <c r="AP8" i="103" s="1"/>
  <c r="E8" i="104" s="1"/>
  <c r="B190" i="90"/>
  <c r="B170" i="90"/>
  <c r="C192" i="90"/>
  <c r="C190" i="90" s="1"/>
  <c r="AX10" i="15"/>
  <c r="AX6" i="15"/>
  <c r="AC6" i="103" s="1"/>
  <c r="AP6" i="103" s="1"/>
  <c r="E6" i="104" s="1"/>
  <c r="BB20" i="15"/>
  <c r="AG20" i="103" s="1"/>
  <c r="AY20" i="15"/>
  <c r="AD20" i="103" s="1"/>
  <c r="BA19" i="15"/>
  <c r="AZ18" i="15"/>
  <c r="BB16" i="15"/>
  <c r="AG16" i="103" s="1"/>
  <c r="AT16" i="103" s="1"/>
  <c r="I16" i="104" s="1"/>
  <c r="AY16" i="15"/>
  <c r="AD16" i="103" s="1"/>
  <c r="AQ16" i="103" s="1"/>
  <c r="F16" i="104" s="1"/>
  <c r="BA15" i="15"/>
  <c r="AF15" i="103" s="1"/>
  <c r="AS15" i="103" s="1"/>
  <c r="H15" i="104" s="1"/>
  <c r="AZ14" i="15"/>
  <c r="BB12" i="15"/>
  <c r="AY12" i="15"/>
  <c r="BA11" i="15"/>
  <c r="AZ10" i="15"/>
  <c r="BB8" i="15"/>
  <c r="AG8" i="103" s="1"/>
  <c r="AT8" i="103" s="1"/>
  <c r="I8" i="104" s="1"/>
  <c r="AY8" i="15"/>
  <c r="AD8" i="103" s="1"/>
  <c r="AQ8" i="103" s="1"/>
  <c r="F8" i="104" s="1"/>
  <c r="BA7" i="15"/>
  <c r="AF7" i="103" s="1"/>
  <c r="AS7" i="103" s="1"/>
  <c r="H7" i="104" s="1"/>
  <c r="AZ6" i="15"/>
  <c r="AE6" i="103" s="1"/>
  <c r="AR6" i="103" s="1"/>
  <c r="G6" i="104" s="1"/>
  <c r="AX21" i="15"/>
  <c r="AC21" i="103" s="1"/>
  <c r="BD20" i="15"/>
  <c r="AI20" i="103" s="1"/>
  <c r="BC18" i="15"/>
  <c r="AX17" i="15"/>
  <c r="BD16" i="15"/>
  <c r="AI16" i="103" s="1"/>
  <c r="AV16" i="103" s="1"/>
  <c r="K16" i="104" s="1"/>
  <c r="BC14" i="15"/>
  <c r="AX13" i="15"/>
  <c r="BD12" i="15"/>
  <c r="BC10" i="15"/>
  <c r="AX9" i="15"/>
  <c r="AC9" i="103" s="1"/>
  <c r="AP9" i="103" s="1"/>
  <c r="E9" i="104" s="1"/>
  <c r="BC21" i="15"/>
  <c r="AH21" i="103" s="1"/>
  <c r="BC5" i="15"/>
  <c r="AH5" i="103" s="1"/>
  <c r="AU5" i="103" s="1"/>
  <c r="J5" i="104" s="1"/>
  <c r="AX4" i="15"/>
  <c r="BB4" i="15"/>
  <c r="AY4" i="15"/>
  <c r="AW18" i="15"/>
  <c r="AW14" i="15"/>
  <c r="AB14" i="103" s="1"/>
  <c r="AO14" i="103" s="1"/>
  <c r="D14" i="104" s="1"/>
  <c r="AW10" i="15"/>
  <c r="BD8" i="15"/>
  <c r="AI8" i="103" s="1"/>
  <c r="AV8" i="103" s="1"/>
  <c r="K8" i="104" s="1"/>
  <c r="BC6" i="15"/>
  <c r="AH6" i="103" s="1"/>
  <c r="AU6" i="103" s="1"/>
  <c r="J6" i="104" s="1"/>
  <c r="AW6" i="15"/>
  <c r="AB6" i="103" s="1"/>
  <c r="AO6" i="103" s="1"/>
  <c r="D6" i="104" s="1"/>
  <c r="AX5" i="15"/>
  <c r="AC5" i="103" s="1"/>
  <c r="AP5" i="103" s="1"/>
  <c r="E5" i="104" s="1"/>
  <c r="BD4" i="15"/>
  <c r="AZ21" i="15"/>
  <c r="AE21" i="103" s="1"/>
  <c r="BB19" i="15"/>
  <c r="AY19" i="15"/>
  <c r="BA18" i="15"/>
  <c r="AZ17" i="15"/>
  <c r="BB15" i="15"/>
  <c r="AG15" i="103" s="1"/>
  <c r="AT15" i="103" s="1"/>
  <c r="I15" i="104" s="1"/>
  <c r="AY15" i="15"/>
  <c r="AD15" i="103" s="1"/>
  <c r="AQ15" i="103" s="1"/>
  <c r="F15" i="104" s="1"/>
  <c r="BA14" i="15"/>
  <c r="AZ13" i="15"/>
  <c r="BB11" i="15"/>
  <c r="AY11" i="15"/>
  <c r="BA10" i="15"/>
  <c r="AZ9" i="15"/>
  <c r="AE9" i="103" s="1"/>
  <c r="AR9" i="103" s="1"/>
  <c r="G9" i="104" s="1"/>
  <c r="BB7" i="15"/>
  <c r="AG7" i="103" s="1"/>
  <c r="AT7" i="103" s="1"/>
  <c r="I7" i="104" s="1"/>
  <c r="AY7" i="15"/>
  <c r="AD7" i="103" s="1"/>
  <c r="AQ7" i="103" s="1"/>
  <c r="F7" i="104" s="1"/>
  <c r="BA6" i="15"/>
  <c r="AF6" i="103" s="1"/>
  <c r="AS6" i="103" s="1"/>
  <c r="H6" i="104" s="1"/>
  <c r="AZ5" i="15"/>
  <c r="AE5" i="103" s="1"/>
  <c r="AR5" i="103" s="1"/>
  <c r="G5" i="104" s="1"/>
  <c r="G171" i="90"/>
  <c r="AW21" i="15"/>
  <c r="AB21" i="103" s="1"/>
  <c r="AX20" i="15"/>
  <c r="AC20" i="103" s="1"/>
  <c r="BD19" i="15"/>
  <c r="D112" i="92"/>
  <c r="BC17" i="15"/>
  <c r="AW17" i="15"/>
  <c r="AX16" i="15"/>
  <c r="AC16" i="103" s="1"/>
  <c r="AP16" i="103" s="1"/>
  <c r="E16" i="104" s="1"/>
  <c r="BD15" i="15"/>
  <c r="AI15" i="103" s="1"/>
  <c r="AV15" i="103" s="1"/>
  <c r="K15" i="104" s="1"/>
  <c r="BC13" i="15"/>
  <c r="AW13" i="15"/>
  <c r="AX12" i="15"/>
  <c r="BD11" i="15"/>
  <c r="D149" i="90"/>
  <c r="BC9" i="15"/>
  <c r="AH9" i="103" s="1"/>
  <c r="AU9" i="103" s="1"/>
  <c r="J9" i="104" s="1"/>
  <c r="AW9" i="15"/>
  <c r="AB9" i="103" s="1"/>
  <c r="AO9" i="103" s="1"/>
  <c r="D9" i="104" s="1"/>
  <c r="BD7" i="15"/>
  <c r="AI7" i="103" s="1"/>
  <c r="AV7" i="103" s="1"/>
  <c r="K7" i="104" s="1"/>
  <c r="AW5" i="15"/>
  <c r="AB5" i="103" s="1"/>
  <c r="AO5" i="103" s="1"/>
  <c r="D5" i="104" s="1"/>
  <c r="BA21" i="15"/>
  <c r="AF21" i="103" s="1"/>
  <c r="AZ20" i="15"/>
  <c r="AE20" i="103" s="1"/>
  <c r="AY18" i="15"/>
  <c r="BA17" i="15"/>
  <c r="AZ16" i="15"/>
  <c r="AE16" i="103" s="1"/>
  <c r="AR16" i="103" s="1"/>
  <c r="G16" i="104" s="1"/>
  <c r="AY14" i="15"/>
  <c r="BA13" i="15"/>
  <c r="AZ12" i="15"/>
  <c r="AY10" i="15"/>
  <c r="BA9" i="15"/>
  <c r="AF9" i="103" s="1"/>
  <c r="AS9" i="103" s="1"/>
  <c r="H9" i="104" s="1"/>
  <c r="AZ8" i="15"/>
  <c r="AE8" i="103" s="1"/>
  <c r="AR8" i="103" s="1"/>
  <c r="G8" i="104" s="1"/>
  <c r="BB6" i="15"/>
  <c r="AG6" i="103" s="1"/>
  <c r="AT6" i="103" s="1"/>
  <c r="I6" i="104" s="1"/>
  <c r="AY6" i="15"/>
  <c r="AD6" i="103" s="1"/>
  <c r="AQ6" i="103" s="1"/>
  <c r="F6" i="104" s="1"/>
  <c r="BA5" i="15"/>
  <c r="AF5" i="103" s="1"/>
  <c r="AS5" i="103" s="1"/>
  <c r="H5" i="104" s="1"/>
  <c r="AZ4" i="15"/>
  <c r="BC20" i="15"/>
  <c r="AH20" i="103" s="1"/>
  <c r="AW20" i="15"/>
  <c r="AB20" i="103" s="1"/>
  <c r="AX19" i="15"/>
  <c r="AC19" i="103" s="1"/>
  <c r="AP19" i="103" s="1"/>
  <c r="E19" i="104" s="1"/>
  <c r="BD18" i="15"/>
  <c r="D93" i="92"/>
  <c r="BC16" i="15"/>
  <c r="AH16" i="103" s="1"/>
  <c r="AU16" i="103" s="1"/>
  <c r="J16" i="104" s="1"/>
  <c r="AW16" i="15"/>
  <c r="AB16" i="103" s="1"/>
  <c r="AO16" i="103" s="1"/>
  <c r="D16" i="104" s="1"/>
  <c r="AX15" i="15"/>
  <c r="AC15" i="103" s="1"/>
  <c r="AP15" i="103" s="1"/>
  <c r="E15" i="104" s="1"/>
  <c r="BD14" i="15"/>
  <c r="BC12" i="15"/>
  <c r="AW12" i="15"/>
  <c r="AX11" i="15"/>
  <c r="AC11" i="103" s="1"/>
  <c r="AP11" i="103" s="1"/>
  <c r="E11" i="104" s="1"/>
  <c r="BD10" i="15"/>
  <c r="BC8" i="15"/>
  <c r="AH8" i="103" s="1"/>
  <c r="AU8" i="103" s="1"/>
  <c r="J8" i="104" s="1"/>
  <c r="AW8" i="15"/>
  <c r="AB8" i="103" s="1"/>
  <c r="AO8" i="103" s="1"/>
  <c r="D8" i="104" s="1"/>
  <c r="AX7" i="15"/>
  <c r="AC7" i="103" s="1"/>
  <c r="AP7" i="103" s="1"/>
  <c r="E7" i="104" s="1"/>
  <c r="BD6" i="15"/>
  <c r="AI6" i="103" s="1"/>
  <c r="BC4" i="15"/>
  <c r="AW4" i="15"/>
  <c r="BB21" i="15"/>
  <c r="AG21" i="103" s="1"/>
  <c r="AY21" i="15"/>
  <c r="AD21" i="103" s="1"/>
  <c r="BA20" i="15"/>
  <c r="AF20" i="103" s="1"/>
  <c r="AZ19" i="15"/>
  <c r="BB17" i="15"/>
  <c r="AY17" i="15"/>
  <c r="BA16" i="15"/>
  <c r="AF16" i="103" s="1"/>
  <c r="AS16" i="103" s="1"/>
  <c r="H16" i="104" s="1"/>
  <c r="AZ15" i="15"/>
  <c r="AE15" i="103" s="1"/>
  <c r="AR15" i="103" s="1"/>
  <c r="G15" i="104" s="1"/>
  <c r="BB13" i="15"/>
  <c r="AY13" i="15"/>
  <c r="AD13" i="103" s="1"/>
  <c r="AQ13" i="103" s="1"/>
  <c r="F13" i="104" s="1"/>
  <c r="BA12" i="15"/>
  <c r="AZ11" i="15"/>
  <c r="BB9" i="15"/>
  <c r="AG9" i="103" s="1"/>
  <c r="AT9" i="103" s="1"/>
  <c r="I9" i="104" s="1"/>
  <c r="AY9" i="15"/>
  <c r="AD9" i="103" s="1"/>
  <c r="AQ9" i="103" s="1"/>
  <c r="F9" i="104" s="1"/>
  <c r="BA8" i="15"/>
  <c r="AF8" i="103" s="1"/>
  <c r="AS8" i="103" s="1"/>
  <c r="H8" i="104" s="1"/>
  <c r="AZ7" i="15"/>
  <c r="AE7" i="103" s="1"/>
  <c r="AR7" i="103" s="1"/>
  <c r="G7" i="104" s="1"/>
  <c r="BB5" i="15"/>
  <c r="AG5" i="103" s="1"/>
  <c r="AT5" i="103" s="1"/>
  <c r="I5" i="104" s="1"/>
  <c r="AY5" i="15"/>
  <c r="AD5" i="103" s="1"/>
  <c r="AQ5" i="103" s="1"/>
  <c r="F5" i="104" s="1"/>
  <c r="BA4" i="15"/>
  <c r="BD21" i="15"/>
  <c r="AI21" i="103" s="1"/>
  <c r="BC19" i="15"/>
  <c r="AW19" i="15"/>
  <c r="AX18" i="15"/>
  <c r="BD17" i="15"/>
  <c r="BC15" i="15"/>
  <c r="AH15" i="103" s="1"/>
  <c r="AU15" i="103" s="1"/>
  <c r="J15" i="104" s="1"/>
  <c r="AW15" i="15"/>
  <c r="AB15" i="103" s="1"/>
  <c r="AO15" i="103" s="1"/>
  <c r="D15" i="104" s="1"/>
  <c r="AX14" i="15"/>
  <c r="BD13" i="15"/>
  <c r="D191" i="90"/>
  <c r="BC11" i="15"/>
  <c r="AW11" i="15"/>
  <c r="BD9" i="15"/>
  <c r="AI9" i="103" s="1"/>
  <c r="AV9" i="103" s="1"/>
  <c r="K9" i="104" s="1"/>
  <c r="BC7" i="15"/>
  <c r="AH7" i="103" s="1"/>
  <c r="AU7" i="103" s="1"/>
  <c r="J7" i="104" s="1"/>
  <c r="AW7" i="15"/>
  <c r="AB7" i="103" s="1"/>
  <c r="AO7" i="103" s="1"/>
  <c r="D7" i="104" s="1"/>
  <c r="BD5" i="15"/>
  <c r="AI5" i="103" s="1"/>
  <c r="AV5" i="103" s="1"/>
  <c r="K5" i="104" s="1"/>
  <c r="C170" i="90"/>
  <c r="C148" i="90"/>
  <c r="C239" i="95"/>
  <c r="G239" i="95"/>
  <c r="C240" i="95"/>
  <c r="G240" i="95"/>
  <c r="C245" i="95"/>
  <c r="G245" i="95"/>
  <c r="C243" i="95"/>
  <c r="G243" i="95"/>
  <c r="C242" i="95"/>
  <c r="G242" i="95"/>
  <c r="C246" i="95"/>
  <c r="G246" i="95"/>
  <c r="C244" i="95"/>
  <c r="G244" i="95"/>
  <c r="B237" i="95"/>
  <c r="G237" i="95" s="1"/>
  <c r="C238" i="95"/>
  <c r="G238" i="95"/>
  <c r="C241" i="95"/>
  <c r="G241" i="95"/>
  <c r="BE40" i="15"/>
  <c r="AJ39" i="103" s="1"/>
  <c r="AW39" i="103" s="1"/>
  <c r="L39" i="104" s="1"/>
  <c r="BE41" i="15"/>
  <c r="AJ40" i="103" s="1"/>
  <c r="BE42" i="15"/>
  <c r="AJ41" i="103" s="1"/>
  <c r="AW41" i="103" s="1"/>
  <c r="L41" i="104" s="1"/>
  <c r="Q39" i="106"/>
  <c r="BE11" i="82"/>
  <c r="Q9" i="106" s="1"/>
  <c r="BE13" i="82"/>
  <c r="Q11" i="106" s="1"/>
  <c r="BE17" i="82"/>
  <c r="Q14" i="106" s="1"/>
  <c r="BE21" i="82"/>
  <c r="Q18" i="106" s="1"/>
  <c r="BE30" i="82"/>
  <c r="Q22" i="106" s="1"/>
  <c r="BE34" i="82"/>
  <c r="Q25" i="106" s="1"/>
  <c r="BE38" i="82"/>
  <c r="BE42" i="82"/>
  <c r="Q33" i="106" s="1"/>
  <c r="BE46" i="82"/>
  <c r="Q37" i="106" s="1"/>
  <c r="BE4" i="78"/>
  <c r="BE8" i="78"/>
  <c r="BE12" i="78"/>
  <c r="BE16" i="78"/>
  <c r="BE20" i="78"/>
  <c r="BE29" i="78"/>
  <c r="BE33" i="78"/>
  <c r="BE37" i="78"/>
  <c r="BE49" i="78"/>
  <c r="BE14" i="82"/>
  <c r="BE18" i="82"/>
  <c r="Q15" i="106" s="1"/>
  <c r="BE31" i="82"/>
  <c r="Q23" i="106" s="1"/>
  <c r="BE40" i="82"/>
  <c r="Q30" i="106" s="1"/>
  <c r="BE47" i="82"/>
  <c r="Q38" i="106" s="1"/>
  <c r="BE6" i="82"/>
  <c r="Q4" i="106" s="1"/>
  <c r="BE10" i="82"/>
  <c r="Q8" i="106" s="1"/>
  <c r="BE27" i="82"/>
  <c r="Q19" i="106" s="1"/>
  <c r="BE35" i="82"/>
  <c r="Q26" i="106" s="1"/>
  <c r="BE43" i="82"/>
  <c r="Q34" i="106" s="1"/>
  <c r="BE50" i="82"/>
  <c r="Q42" i="106" s="1"/>
  <c r="BE7" i="82"/>
  <c r="Q5" i="106" s="1"/>
  <c r="BE8" i="82"/>
  <c r="Q6" i="106" s="1"/>
  <c r="BE12" i="82"/>
  <c r="Q10" i="106" s="1"/>
  <c r="BE15" i="82"/>
  <c r="Q12" i="106" s="1"/>
  <c r="BE16" i="82"/>
  <c r="Q13" i="106" s="1"/>
  <c r="BE19" i="82"/>
  <c r="Q16" i="106" s="1"/>
  <c r="BE20" i="82"/>
  <c r="Q17" i="106" s="1"/>
  <c r="BE28" i="82"/>
  <c r="Q20" i="106" s="1"/>
  <c r="BE29" i="82"/>
  <c r="Q21" i="106" s="1"/>
  <c r="BE32" i="82"/>
  <c r="Q24" i="106" s="1"/>
  <c r="BE33" i="82"/>
  <c r="BE36" i="82"/>
  <c r="Q27" i="106" s="1"/>
  <c r="BE37" i="82"/>
  <c r="Q28" i="106" s="1"/>
  <c r="BE41" i="82"/>
  <c r="Q31" i="106" s="1"/>
  <c r="Q32" i="106"/>
  <c r="BE44" i="82"/>
  <c r="Q35" i="106" s="1"/>
  <c r="BE45" i="82"/>
  <c r="Q36" i="106" s="1"/>
  <c r="BE49" i="82"/>
  <c r="Q41" i="106" s="1"/>
  <c r="BE5" i="82"/>
  <c r="Q3" i="106" s="1"/>
  <c r="BE9" i="82"/>
  <c r="Q7" i="106" s="1"/>
  <c r="BE48" i="82"/>
  <c r="Q40" i="106" s="1"/>
  <c r="BE51" i="82"/>
  <c r="Q43" i="106" s="1"/>
  <c r="BE52" i="82"/>
  <c r="Q44" i="106" s="1"/>
  <c r="BE45" i="78"/>
  <c r="BE5" i="78"/>
  <c r="BE9" i="78"/>
  <c r="BE13" i="78"/>
  <c r="BE17" i="78"/>
  <c r="BE21" i="78"/>
  <c r="BE30" i="78"/>
  <c r="BE34" i="78"/>
  <c r="BE38" i="78"/>
  <c r="BE42" i="78"/>
  <c r="BE46" i="78"/>
  <c r="BE48" i="78"/>
  <c r="BE52" i="78"/>
  <c r="BE6" i="78"/>
  <c r="BE10" i="78"/>
  <c r="BE14" i="78"/>
  <c r="BE18" i="78"/>
  <c r="BE27" i="78"/>
  <c r="BE31" i="78"/>
  <c r="BE35" i="78"/>
  <c r="BE40" i="78"/>
  <c r="BE43" i="78"/>
  <c r="BE47" i="78"/>
  <c r="BE50" i="78"/>
  <c r="BE44" i="78"/>
  <c r="BE51" i="78"/>
  <c r="BE7" i="78"/>
  <c r="BE11" i="78"/>
  <c r="BE15" i="78"/>
  <c r="BE19" i="78"/>
  <c r="BE28" i="78"/>
  <c r="BE32" i="78"/>
  <c r="BE36" i="78"/>
  <c r="BE41" i="78"/>
  <c r="BE6" i="71"/>
  <c r="BE10" i="71"/>
  <c r="BE14" i="71"/>
  <c r="BE18" i="71"/>
  <c r="BE27" i="71"/>
  <c r="BE31" i="71"/>
  <c r="BE35" i="71"/>
  <c r="BE40" i="71"/>
  <c r="BE43" i="71"/>
  <c r="BE47" i="71"/>
  <c r="BE50" i="71"/>
  <c r="BE7" i="71"/>
  <c r="BE15" i="71"/>
  <c r="BE28" i="71"/>
  <c r="BE36" i="71"/>
  <c r="BE44" i="71"/>
  <c r="BE51" i="71"/>
  <c r="BE11" i="71"/>
  <c r="BE19" i="71"/>
  <c r="BE32" i="71"/>
  <c r="BE41" i="71"/>
  <c r="BE4" i="71"/>
  <c r="BE12" i="71"/>
  <c r="BE20" i="71"/>
  <c r="BE33" i="71"/>
  <c r="BE48" i="71"/>
  <c r="BE5" i="71"/>
  <c r="BE8" i="71"/>
  <c r="BE9" i="71"/>
  <c r="BE13" i="71"/>
  <c r="BE16" i="71"/>
  <c r="BE17" i="71"/>
  <c r="BE21" i="71"/>
  <c r="BE29" i="71"/>
  <c r="BE30" i="71"/>
  <c r="BE34" i="71"/>
  <c r="BE37" i="71"/>
  <c r="BE38" i="71"/>
  <c r="BE42" i="71"/>
  <c r="BE45" i="71"/>
  <c r="BE46" i="71"/>
  <c r="BE49" i="71"/>
  <c r="BE52" i="71"/>
  <c r="BE4" i="82"/>
  <c r="Q2" i="106" s="1"/>
  <c r="BE5" i="81"/>
  <c r="P3" i="106" s="1"/>
  <c r="BE17" i="81"/>
  <c r="P14" i="106" s="1"/>
  <c r="BE6" i="81"/>
  <c r="P4" i="106" s="1"/>
  <c r="BE9" i="81"/>
  <c r="P7" i="106" s="1"/>
  <c r="BE10" i="81"/>
  <c r="P8" i="106" s="1"/>
  <c r="BE14" i="81"/>
  <c r="BE18" i="81"/>
  <c r="P15" i="106" s="1"/>
  <c r="BE21" i="81"/>
  <c r="P18" i="106" s="1"/>
  <c r="BE27" i="81"/>
  <c r="P19" i="106" s="1"/>
  <c r="BE30" i="81"/>
  <c r="P22" i="106" s="1"/>
  <c r="BE31" i="81"/>
  <c r="P23" i="106" s="1"/>
  <c r="BE34" i="81"/>
  <c r="P25" i="106" s="1"/>
  <c r="BE35" i="81"/>
  <c r="P26" i="106" s="1"/>
  <c r="BE38" i="81"/>
  <c r="BE40" i="81"/>
  <c r="P30" i="106" s="1"/>
  <c r="BE42" i="81"/>
  <c r="P33" i="106" s="1"/>
  <c r="BE43" i="81"/>
  <c r="P34" i="106" s="1"/>
  <c r="BE46" i="81"/>
  <c r="P37" i="106" s="1"/>
  <c r="BE47" i="81"/>
  <c r="P38" i="106" s="1"/>
  <c r="BE49" i="81"/>
  <c r="P41" i="106" s="1"/>
  <c r="BE50" i="81"/>
  <c r="P42" i="106" s="1"/>
  <c r="BE7" i="81"/>
  <c r="P5" i="106" s="1"/>
  <c r="BE15" i="81"/>
  <c r="P12" i="106" s="1"/>
  <c r="BE28" i="81"/>
  <c r="P20" i="106" s="1"/>
  <c r="BE36" i="81"/>
  <c r="P27" i="106" s="1"/>
  <c r="BE44" i="81"/>
  <c r="P35" i="106" s="1"/>
  <c r="BE51" i="81"/>
  <c r="P43" i="106" s="1"/>
  <c r="BE8" i="81"/>
  <c r="P6" i="106" s="1"/>
  <c r="BE11" i="81"/>
  <c r="P9" i="106" s="1"/>
  <c r="BE16" i="81"/>
  <c r="P13" i="106" s="1"/>
  <c r="BE4" i="81"/>
  <c r="P2" i="106" s="1"/>
  <c r="BE12" i="81"/>
  <c r="P10" i="106" s="1"/>
  <c r="BE19" i="81"/>
  <c r="P16" i="106" s="1"/>
  <c r="BE29" i="81"/>
  <c r="P21" i="106" s="1"/>
  <c r="BE32" i="81"/>
  <c r="P24" i="106" s="1"/>
  <c r="BE37" i="81"/>
  <c r="P28" i="106" s="1"/>
  <c r="BE41" i="81"/>
  <c r="P31" i="106" s="1"/>
  <c r="BE45" i="81"/>
  <c r="P36" i="106" s="1"/>
  <c r="P39" i="106"/>
  <c r="BE52" i="81"/>
  <c r="P44" i="106" s="1"/>
  <c r="BE13" i="81"/>
  <c r="P11" i="106" s="1"/>
  <c r="BE20" i="81"/>
  <c r="P17" i="106" s="1"/>
  <c r="BE33" i="81"/>
  <c r="P32" i="106"/>
  <c r="BE48" i="81"/>
  <c r="P40" i="106" s="1"/>
  <c r="BE6" i="80"/>
  <c r="O4" i="106" s="1"/>
  <c r="BE14" i="80"/>
  <c r="BE27" i="80"/>
  <c r="O19" i="106" s="1"/>
  <c r="BE35" i="80"/>
  <c r="O26" i="106" s="1"/>
  <c r="BE43" i="80"/>
  <c r="O34" i="106" s="1"/>
  <c r="BE50" i="80"/>
  <c r="O42" i="106" s="1"/>
  <c r="AT31" i="15"/>
  <c r="AT41" i="15"/>
  <c r="AT33" i="15"/>
  <c r="AT47" i="15"/>
  <c r="AT45" i="15"/>
  <c r="AT43" i="15"/>
  <c r="AT15" i="15"/>
  <c r="AT10" i="15"/>
  <c r="AT8" i="15"/>
  <c r="AT5" i="15"/>
  <c r="AT34" i="15"/>
  <c r="AT32" i="15"/>
  <c r="AT30" i="15"/>
  <c r="AT20" i="15"/>
  <c r="AT6" i="15"/>
  <c r="AT42" i="15"/>
  <c r="AT44" i="15"/>
  <c r="AT40" i="15"/>
  <c r="AT37" i="15"/>
  <c r="AT35" i="15"/>
  <c r="AT17" i="15"/>
  <c r="AT7" i="15"/>
  <c r="AT19" i="15"/>
  <c r="AT12" i="15"/>
  <c r="AT4" i="15"/>
  <c r="AT38" i="15"/>
  <c r="AT28" i="15"/>
  <c r="AT48" i="15"/>
  <c r="AT46" i="15"/>
  <c r="AT36" i="15"/>
  <c r="AU31" i="15"/>
  <c r="Z31" i="103" s="1"/>
  <c r="AT9" i="15"/>
  <c r="AU38" i="15"/>
  <c r="Z37" i="103" s="1"/>
  <c r="AM37" i="103" s="1"/>
  <c r="AT29" i="15"/>
  <c r="AT27" i="15"/>
  <c r="AT13" i="15"/>
  <c r="AT11" i="15"/>
  <c r="AT49" i="15"/>
  <c r="AT18" i="15"/>
  <c r="AT16" i="15"/>
  <c r="AT14" i="15"/>
  <c r="AU45" i="15"/>
  <c r="AU37" i="15"/>
  <c r="Z36" i="103" s="1"/>
  <c r="AV32" i="15"/>
  <c r="AA32" i="103" s="1"/>
  <c r="AU29" i="15"/>
  <c r="AT21" i="15"/>
  <c r="AV46" i="15"/>
  <c r="AA45" i="103" s="1"/>
  <c r="AV30" i="15"/>
  <c r="AA30" i="103" s="1"/>
  <c r="AU48" i="15"/>
  <c r="Z47" i="103" s="1"/>
  <c r="AV44" i="15"/>
  <c r="AA43" i="103" s="1"/>
  <c r="AV36" i="15"/>
  <c r="AA35" i="103" s="1"/>
  <c r="AU33" i="15"/>
  <c r="D33" i="103" s="1"/>
  <c r="AV28" i="15"/>
  <c r="AA28" i="103" s="1"/>
  <c r="BE4" i="80"/>
  <c r="O2" i="106" s="1"/>
  <c r="BE9" i="80"/>
  <c r="O7" i="106" s="1"/>
  <c r="BE12" i="80"/>
  <c r="O10" i="106" s="1"/>
  <c r="BE17" i="80"/>
  <c r="O14" i="106" s="1"/>
  <c r="BE20" i="80"/>
  <c r="O17" i="106" s="1"/>
  <c r="BE30" i="80"/>
  <c r="O22" i="106" s="1"/>
  <c r="BE33" i="80"/>
  <c r="BE38" i="80"/>
  <c r="O32" i="106"/>
  <c r="BE46" i="80"/>
  <c r="O37" i="106" s="1"/>
  <c r="BE48" i="80"/>
  <c r="O40" i="106" s="1"/>
  <c r="BE49" i="80"/>
  <c r="O41" i="106" s="1"/>
  <c r="BE5" i="80"/>
  <c r="O3" i="106" s="1"/>
  <c r="BE10" i="80"/>
  <c r="O8" i="106" s="1"/>
  <c r="BE13" i="80"/>
  <c r="O11" i="106" s="1"/>
  <c r="BE18" i="80"/>
  <c r="O15" i="106" s="1"/>
  <c r="BE21" i="80"/>
  <c r="O18" i="106" s="1"/>
  <c r="BE31" i="80"/>
  <c r="O23" i="106" s="1"/>
  <c r="BE34" i="80"/>
  <c r="O25" i="106" s="1"/>
  <c r="BE40" i="80"/>
  <c r="O30" i="106" s="1"/>
  <c r="BE42" i="80"/>
  <c r="O33" i="106" s="1"/>
  <c r="BE47" i="80"/>
  <c r="O38" i="106" s="1"/>
  <c r="BE7" i="80"/>
  <c r="O5" i="106" s="1"/>
  <c r="BE15" i="80"/>
  <c r="O12" i="106" s="1"/>
  <c r="BE28" i="80"/>
  <c r="O20" i="106" s="1"/>
  <c r="BE36" i="80"/>
  <c r="O27" i="106" s="1"/>
  <c r="BE44" i="80"/>
  <c r="O35" i="106" s="1"/>
  <c r="BE51" i="80"/>
  <c r="O43" i="106" s="1"/>
  <c r="BE8" i="80"/>
  <c r="O6" i="106" s="1"/>
  <c r="BE11" i="80"/>
  <c r="O9" i="106" s="1"/>
  <c r="BE16" i="80"/>
  <c r="O13" i="106" s="1"/>
  <c r="BE19" i="80"/>
  <c r="O16" i="106" s="1"/>
  <c r="BE29" i="80"/>
  <c r="O21" i="106" s="1"/>
  <c r="BE32" i="80"/>
  <c r="O24" i="106" s="1"/>
  <c r="BE37" i="80"/>
  <c r="O28" i="106" s="1"/>
  <c r="BE41" i="80"/>
  <c r="O31" i="106" s="1"/>
  <c r="BE45" i="80"/>
  <c r="O36" i="106" s="1"/>
  <c r="O39" i="106"/>
  <c r="BE52" i="80"/>
  <c r="O44" i="106" s="1"/>
  <c r="BD52" i="79"/>
  <c r="BC52" i="79"/>
  <c r="BB52" i="79"/>
  <c r="BA52" i="79"/>
  <c r="AZ52" i="79"/>
  <c r="AY52" i="79"/>
  <c r="AX52" i="79"/>
  <c r="AW52" i="79"/>
  <c r="AV52" i="79"/>
  <c r="AU52" i="79"/>
  <c r="BD51" i="79"/>
  <c r="BC51" i="79"/>
  <c r="BB51" i="79"/>
  <c r="BA51" i="79"/>
  <c r="AZ51" i="79"/>
  <c r="AY51" i="79"/>
  <c r="AX51" i="79"/>
  <c r="AW51" i="79"/>
  <c r="AV51" i="79"/>
  <c r="AU51" i="79"/>
  <c r="BD50" i="79"/>
  <c r="BC50" i="79"/>
  <c r="BB50" i="79"/>
  <c r="BA50" i="79"/>
  <c r="AZ50" i="79"/>
  <c r="AY50" i="79"/>
  <c r="AX50" i="79"/>
  <c r="AW50" i="79"/>
  <c r="AV50" i="79"/>
  <c r="AU50" i="79"/>
  <c r="BD49" i="79"/>
  <c r="BC49" i="79"/>
  <c r="BB49" i="79"/>
  <c r="BA49" i="79"/>
  <c r="AZ49" i="79"/>
  <c r="AY49" i="79"/>
  <c r="AX49" i="79"/>
  <c r="AW49" i="79"/>
  <c r="AV49" i="79"/>
  <c r="AU49" i="79"/>
  <c r="BD48" i="79"/>
  <c r="BC48" i="79"/>
  <c r="BB48" i="79"/>
  <c r="BA48" i="79"/>
  <c r="AZ48" i="79"/>
  <c r="AY48" i="79"/>
  <c r="AX48" i="79"/>
  <c r="AW48" i="79"/>
  <c r="AV48" i="79"/>
  <c r="AU48" i="79"/>
  <c r="BD47" i="79"/>
  <c r="BC47" i="79"/>
  <c r="BB47" i="79"/>
  <c r="BA47" i="79"/>
  <c r="AZ47" i="79"/>
  <c r="AY47" i="79"/>
  <c r="AX47" i="79"/>
  <c r="AW47" i="79"/>
  <c r="AV47" i="79"/>
  <c r="AU47" i="79"/>
  <c r="BD46" i="79"/>
  <c r="BC46" i="79"/>
  <c r="BB46" i="79"/>
  <c r="BA46" i="79"/>
  <c r="AZ46" i="79"/>
  <c r="AY46" i="79"/>
  <c r="AX46" i="79"/>
  <c r="AW46" i="79"/>
  <c r="AV46" i="79"/>
  <c r="AU46" i="79"/>
  <c r="BD45" i="79"/>
  <c r="BC45" i="79"/>
  <c r="BB45" i="79"/>
  <c r="BA45" i="79"/>
  <c r="AZ45" i="79"/>
  <c r="AY45" i="79"/>
  <c r="AX45" i="79"/>
  <c r="AW45" i="79"/>
  <c r="AV45" i="79"/>
  <c r="AU45" i="79"/>
  <c r="BD44" i="79"/>
  <c r="BC44" i="79"/>
  <c r="BB44" i="79"/>
  <c r="BA44" i="79"/>
  <c r="AZ44" i="79"/>
  <c r="AY44" i="79"/>
  <c r="AX44" i="79"/>
  <c r="AW44" i="79"/>
  <c r="AV44" i="79"/>
  <c r="AU44" i="79"/>
  <c r="BD43" i="79"/>
  <c r="BC43" i="79"/>
  <c r="BB43" i="79"/>
  <c r="BA43" i="79"/>
  <c r="AZ43" i="79"/>
  <c r="AY43" i="79"/>
  <c r="AX43" i="79"/>
  <c r="AW43" i="79"/>
  <c r="AV43" i="79"/>
  <c r="AU43" i="79"/>
  <c r="BD42" i="79"/>
  <c r="BC42" i="79"/>
  <c r="BB42" i="79"/>
  <c r="BA42" i="79"/>
  <c r="AZ42" i="79"/>
  <c r="AY42" i="79"/>
  <c r="AX42" i="79"/>
  <c r="AW42" i="79"/>
  <c r="AV42" i="79"/>
  <c r="AU42" i="79"/>
  <c r="BD41" i="79"/>
  <c r="BC41" i="79"/>
  <c r="BB41" i="79"/>
  <c r="BA41" i="79"/>
  <c r="AZ41" i="79"/>
  <c r="AY41" i="79"/>
  <c r="AX41" i="79"/>
  <c r="AW41" i="79"/>
  <c r="AV41" i="79"/>
  <c r="AU41" i="79"/>
  <c r="BD40" i="79"/>
  <c r="BC40" i="79"/>
  <c r="BB40" i="79"/>
  <c r="BA40" i="79"/>
  <c r="AZ40" i="79"/>
  <c r="AY40" i="79"/>
  <c r="AX40" i="79"/>
  <c r="AW40" i="79"/>
  <c r="AV40" i="79"/>
  <c r="AU40" i="79"/>
  <c r="BD38" i="79"/>
  <c r="BC38" i="79"/>
  <c r="BB38" i="79"/>
  <c r="BA38" i="79"/>
  <c r="AZ38" i="79"/>
  <c r="AY38" i="79"/>
  <c r="AX38" i="79"/>
  <c r="AW38" i="79"/>
  <c r="AV38" i="79"/>
  <c r="AU38" i="79"/>
  <c r="BD37" i="79"/>
  <c r="BC37" i="79"/>
  <c r="BB37" i="79"/>
  <c r="BA37" i="79"/>
  <c r="AZ37" i="79"/>
  <c r="AY37" i="79"/>
  <c r="AX37" i="79"/>
  <c r="AW37" i="79"/>
  <c r="AV37" i="79"/>
  <c r="AU37" i="79"/>
  <c r="BD36" i="79"/>
  <c r="BC36" i="79"/>
  <c r="BB36" i="79"/>
  <c r="BA36" i="79"/>
  <c r="AZ36" i="79"/>
  <c r="AY36" i="79"/>
  <c r="AX36" i="79"/>
  <c r="AW36" i="79"/>
  <c r="AV36" i="79"/>
  <c r="AU36" i="79"/>
  <c r="BD35" i="79"/>
  <c r="BC35" i="79"/>
  <c r="BB35" i="79"/>
  <c r="BA35" i="79"/>
  <c r="AZ35" i="79"/>
  <c r="AY35" i="79"/>
  <c r="AX35" i="79"/>
  <c r="AW35" i="79"/>
  <c r="AV35" i="79"/>
  <c r="AU35" i="79"/>
  <c r="BD34" i="79"/>
  <c r="BC34" i="79"/>
  <c r="BB34" i="79"/>
  <c r="BA34" i="79"/>
  <c r="AZ34" i="79"/>
  <c r="AY34" i="79"/>
  <c r="AX34" i="79"/>
  <c r="AW34" i="79"/>
  <c r="AV34" i="79"/>
  <c r="AU34" i="79"/>
  <c r="BD33" i="79"/>
  <c r="BC33" i="79"/>
  <c r="BB33" i="79"/>
  <c r="BA33" i="79"/>
  <c r="AZ33" i="79"/>
  <c r="AY33" i="79"/>
  <c r="AX33" i="79"/>
  <c r="AW33" i="79"/>
  <c r="AV33" i="79"/>
  <c r="AU33" i="79"/>
  <c r="BD32" i="79"/>
  <c r="BC32" i="79"/>
  <c r="BB32" i="79"/>
  <c r="BA32" i="79"/>
  <c r="AZ32" i="79"/>
  <c r="AY32" i="79"/>
  <c r="AX32" i="79"/>
  <c r="AW32" i="79"/>
  <c r="AV32" i="79"/>
  <c r="AU32" i="79"/>
  <c r="BD31" i="79"/>
  <c r="BC31" i="79"/>
  <c r="BB31" i="79"/>
  <c r="BA31" i="79"/>
  <c r="AZ31" i="79"/>
  <c r="AY31" i="79"/>
  <c r="AX31" i="79"/>
  <c r="AW31" i="79"/>
  <c r="AV31" i="79"/>
  <c r="AU31" i="79"/>
  <c r="BD30" i="79"/>
  <c r="BC30" i="79"/>
  <c r="BB30" i="79"/>
  <c r="BA30" i="79"/>
  <c r="AZ30" i="79"/>
  <c r="AY30" i="79"/>
  <c r="AX30" i="79"/>
  <c r="AW30" i="79"/>
  <c r="AV30" i="79"/>
  <c r="AU30" i="79"/>
  <c r="BD29" i="79"/>
  <c r="BC29" i="79"/>
  <c r="BB29" i="79"/>
  <c r="BA29" i="79"/>
  <c r="AZ29" i="79"/>
  <c r="AY29" i="79"/>
  <c r="AX29" i="79"/>
  <c r="AW29" i="79"/>
  <c r="AV29" i="79"/>
  <c r="AU29" i="79"/>
  <c r="BD28" i="79"/>
  <c r="BC28" i="79"/>
  <c r="BB28" i="79"/>
  <c r="BA28" i="79"/>
  <c r="AZ28" i="79"/>
  <c r="AY28" i="79"/>
  <c r="AX28" i="79"/>
  <c r="AW28" i="79"/>
  <c r="AV28" i="79"/>
  <c r="AU28" i="79"/>
  <c r="BD27" i="79"/>
  <c r="BC27" i="79"/>
  <c r="BB27" i="79"/>
  <c r="BA27" i="79"/>
  <c r="AZ27" i="79"/>
  <c r="AY27" i="79"/>
  <c r="AX27" i="79"/>
  <c r="AW27" i="79"/>
  <c r="AV27" i="79"/>
  <c r="AU27" i="79"/>
  <c r="BD21" i="79"/>
  <c r="BC21" i="79"/>
  <c r="BB21" i="79"/>
  <c r="BA21" i="79"/>
  <c r="AZ21" i="79"/>
  <c r="AY21" i="79"/>
  <c r="AX21" i="79"/>
  <c r="AW21" i="79"/>
  <c r="AV21" i="79"/>
  <c r="AU21" i="79"/>
  <c r="BD20" i="79"/>
  <c r="BC20" i="79"/>
  <c r="BB20" i="79"/>
  <c r="BA20" i="79"/>
  <c r="AZ20" i="79"/>
  <c r="AY20" i="79"/>
  <c r="AX20" i="79"/>
  <c r="AW20" i="79"/>
  <c r="AV20" i="79"/>
  <c r="AU20" i="79"/>
  <c r="BD19" i="79"/>
  <c r="BC19" i="79"/>
  <c r="BB19" i="79"/>
  <c r="BA19" i="79"/>
  <c r="AZ19" i="79"/>
  <c r="AY19" i="79"/>
  <c r="AX19" i="79"/>
  <c r="AW19" i="79"/>
  <c r="AV19" i="79"/>
  <c r="AU19" i="79"/>
  <c r="BD18" i="79"/>
  <c r="BC18" i="79"/>
  <c r="BB18" i="79"/>
  <c r="BA18" i="79"/>
  <c r="AZ18" i="79"/>
  <c r="AY18" i="79"/>
  <c r="AX18" i="79"/>
  <c r="AW18" i="79"/>
  <c r="AV18" i="79"/>
  <c r="AU18" i="79"/>
  <c r="BD17" i="79"/>
  <c r="BC17" i="79"/>
  <c r="BB17" i="79"/>
  <c r="BA17" i="79"/>
  <c r="AZ17" i="79"/>
  <c r="AY17" i="79"/>
  <c r="AX17" i="79"/>
  <c r="AW17" i="79"/>
  <c r="AV17" i="79"/>
  <c r="AU17" i="79"/>
  <c r="BD16" i="79"/>
  <c r="BC16" i="79"/>
  <c r="BB16" i="79"/>
  <c r="BA16" i="79"/>
  <c r="AZ16" i="79"/>
  <c r="AY16" i="79"/>
  <c r="AX16" i="79"/>
  <c r="AW16" i="79"/>
  <c r="AV16" i="79"/>
  <c r="AU16" i="79"/>
  <c r="BD15" i="79"/>
  <c r="BC15" i="79"/>
  <c r="BB15" i="79"/>
  <c r="BA15" i="79"/>
  <c r="AZ15" i="79"/>
  <c r="AY15" i="79"/>
  <c r="AX15" i="79"/>
  <c r="AW15" i="79"/>
  <c r="AV15" i="79"/>
  <c r="AU15" i="79"/>
  <c r="BD14" i="79"/>
  <c r="BC14" i="79"/>
  <c r="BB14" i="79"/>
  <c r="BA14" i="79"/>
  <c r="AZ14" i="79"/>
  <c r="AY14" i="79"/>
  <c r="AX14" i="79"/>
  <c r="AW14" i="79"/>
  <c r="AV14" i="79"/>
  <c r="AU14" i="79"/>
  <c r="BD13" i="79"/>
  <c r="BC13" i="79"/>
  <c r="BB13" i="79"/>
  <c r="BA13" i="79"/>
  <c r="AZ13" i="79"/>
  <c r="AY13" i="79"/>
  <c r="AX13" i="79"/>
  <c r="AW13" i="79"/>
  <c r="AV13" i="79"/>
  <c r="AU13" i="79"/>
  <c r="BD12" i="79"/>
  <c r="BC12" i="79"/>
  <c r="BB12" i="79"/>
  <c r="BA12" i="79"/>
  <c r="AZ12" i="79"/>
  <c r="AY12" i="79"/>
  <c r="AX12" i="79"/>
  <c r="AW12" i="79"/>
  <c r="AV12" i="79"/>
  <c r="AU12" i="79"/>
  <c r="BD11" i="79"/>
  <c r="BC11" i="79"/>
  <c r="BB11" i="79"/>
  <c r="BA11" i="79"/>
  <c r="AZ11" i="79"/>
  <c r="AY11" i="79"/>
  <c r="AX11" i="79"/>
  <c r="AW11" i="79"/>
  <c r="AV11" i="79"/>
  <c r="AU11" i="79"/>
  <c r="BD10" i="79"/>
  <c r="BC10" i="79"/>
  <c r="BB10" i="79"/>
  <c r="BA10" i="79"/>
  <c r="AZ10" i="79"/>
  <c r="AY10" i="79"/>
  <c r="AX10" i="79"/>
  <c r="AW10" i="79"/>
  <c r="AV10" i="79"/>
  <c r="AU10" i="79"/>
  <c r="BD9" i="79"/>
  <c r="BC9" i="79"/>
  <c r="BB9" i="79"/>
  <c r="BA9" i="79"/>
  <c r="AZ9" i="79"/>
  <c r="AY9" i="79"/>
  <c r="AX9" i="79"/>
  <c r="AW9" i="79"/>
  <c r="AV9" i="79"/>
  <c r="AU9" i="79"/>
  <c r="BD8" i="79"/>
  <c r="BC8" i="79"/>
  <c r="BB8" i="79"/>
  <c r="BA8" i="79"/>
  <c r="AZ8" i="79"/>
  <c r="AY8" i="79"/>
  <c r="AX8" i="79"/>
  <c r="AW8" i="79"/>
  <c r="AV8" i="79"/>
  <c r="AU8" i="79"/>
  <c r="BD7" i="79"/>
  <c r="BC7" i="79"/>
  <c r="BB7" i="79"/>
  <c r="BA7" i="79"/>
  <c r="AZ7" i="79"/>
  <c r="AY7" i="79"/>
  <c r="AX7" i="79"/>
  <c r="AW7" i="79"/>
  <c r="AV7" i="79"/>
  <c r="AU7" i="79"/>
  <c r="BD6" i="79"/>
  <c r="BC6" i="79"/>
  <c r="BB6" i="79"/>
  <c r="BA6" i="79"/>
  <c r="AZ6" i="79"/>
  <c r="AY6" i="79"/>
  <c r="AX6" i="79"/>
  <c r="AW6" i="79"/>
  <c r="AV6" i="79"/>
  <c r="AU6" i="79"/>
  <c r="BD5" i="79"/>
  <c r="BC5" i="79"/>
  <c r="BB5" i="79"/>
  <c r="BA5" i="79"/>
  <c r="AZ5" i="79"/>
  <c r="AY5" i="79"/>
  <c r="AX5" i="79"/>
  <c r="AW5" i="79"/>
  <c r="AV5" i="79"/>
  <c r="AU5" i="79"/>
  <c r="BD4" i="79"/>
  <c r="BC4" i="79"/>
  <c r="BB4" i="79"/>
  <c r="BA4" i="79"/>
  <c r="AZ4" i="79"/>
  <c r="AY4" i="79"/>
  <c r="AX4" i="79"/>
  <c r="AW4" i="79"/>
  <c r="AV4" i="79"/>
  <c r="AU4" i="79"/>
  <c r="BA4" i="77"/>
  <c r="BA4" i="76"/>
  <c r="BA4" i="7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BD52" i="77"/>
  <c r="BC52" i="77"/>
  <c r="BB52" i="77"/>
  <c r="BA52" i="77"/>
  <c r="AZ52" i="77"/>
  <c r="AY52" i="77"/>
  <c r="AX52" i="77"/>
  <c r="AW52" i="77"/>
  <c r="AV52" i="77"/>
  <c r="AU52" i="77"/>
  <c r="BD51" i="77"/>
  <c r="BC51" i="77"/>
  <c r="BB51" i="77"/>
  <c r="BA51" i="77"/>
  <c r="AZ51" i="77"/>
  <c r="AY51" i="77"/>
  <c r="AX51" i="77"/>
  <c r="AW51" i="77"/>
  <c r="AV51" i="77"/>
  <c r="AU51" i="77"/>
  <c r="BD50" i="77"/>
  <c r="BC50" i="77"/>
  <c r="BB50" i="77"/>
  <c r="BA50" i="77"/>
  <c r="AZ50" i="77"/>
  <c r="AY50" i="77"/>
  <c r="AX50" i="77"/>
  <c r="AW50" i="77"/>
  <c r="AV50" i="77"/>
  <c r="AU50" i="77"/>
  <c r="BD49" i="77"/>
  <c r="BC49" i="77"/>
  <c r="BB49" i="77"/>
  <c r="BA49" i="77"/>
  <c r="AZ49" i="77"/>
  <c r="AY49" i="77"/>
  <c r="AX49" i="77"/>
  <c r="AW49" i="77"/>
  <c r="AV49" i="77"/>
  <c r="AU49" i="77"/>
  <c r="BD48" i="77"/>
  <c r="BC48" i="77"/>
  <c r="BB48" i="77"/>
  <c r="BA48" i="77"/>
  <c r="AZ48" i="77"/>
  <c r="AY48" i="77"/>
  <c r="AX48" i="77"/>
  <c r="AW48" i="77"/>
  <c r="AV48" i="77"/>
  <c r="AU48" i="77"/>
  <c r="BD47" i="77"/>
  <c r="BC47" i="77"/>
  <c r="BB47" i="77"/>
  <c r="BA47" i="77"/>
  <c r="AZ47" i="77"/>
  <c r="AY47" i="77"/>
  <c r="AX47" i="77"/>
  <c r="AW47" i="77"/>
  <c r="AV47" i="77"/>
  <c r="AU47" i="77"/>
  <c r="BD46" i="77"/>
  <c r="BC46" i="77"/>
  <c r="BB46" i="77"/>
  <c r="BA46" i="77"/>
  <c r="AZ46" i="77"/>
  <c r="AY46" i="77"/>
  <c r="AX46" i="77"/>
  <c r="AW46" i="77"/>
  <c r="AV46" i="77"/>
  <c r="AU46" i="77"/>
  <c r="BD45" i="77"/>
  <c r="BC45" i="77"/>
  <c r="BB45" i="77"/>
  <c r="BA45" i="77"/>
  <c r="AZ45" i="77"/>
  <c r="AY45" i="77"/>
  <c r="AX45" i="77"/>
  <c r="AW45" i="77"/>
  <c r="AV45" i="77"/>
  <c r="AU45" i="77"/>
  <c r="BD44" i="77"/>
  <c r="BC44" i="77"/>
  <c r="BB44" i="77"/>
  <c r="BA44" i="77"/>
  <c r="AZ44" i="77"/>
  <c r="AY44" i="77"/>
  <c r="AX44" i="77"/>
  <c r="AW44" i="77"/>
  <c r="AV44" i="77"/>
  <c r="AU44" i="77"/>
  <c r="BD43" i="77"/>
  <c r="BC43" i="77"/>
  <c r="BB43" i="77"/>
  <c r="BA43" i="77"/>
  <c r="AZ43" i="77"/>
  <c r="AY43" i="77"/>
  <c r="AX43" i="77"/>
  <c r="AW43" i="77"/>
  <c r="AV43" i="77"/>
  <c r="AU43" i="77"/>
  <c r="BD42" i="77"/>
  <c r="BC42" i="77"/>
  <c r="BB42" i="77"/>
  <c r="BA42" i="77"/>
  <c r="AZ42" i="77"/>
  <c r="AY42" i="77"/>
  <c r="AX42" i="77"/>
  <c r="AW42" i="77"/>
  <c r="AV42" i="77"/>
  <c r="AU42" i="77"/>
  <c r="BD41" i="77"/>
  <c r="BC41" i="77"/>
  <c r="BB41" i="77"/>
  <c r="BA41" i="77"/>
  <c r="AZ41" i="77"/>
  <c r="AY41" i="77"/>
  <c r="AX41" i="77"/>
  <c r="AW41" i="77"/>
  <c r="AV41" i="77"/>
  <c r="AU41" i="77"/>
  <c r="BD40" i="77"/>
  <c r="BC40" i="77"/>
  <c r="BB40" i="77"/>
  <c r="BA40" i="77"/>
  <c r="AZ40" i="77"/>
  <c r="AY40" i="77"/>
  <c r="AX40" i="77"/>
  <c r="AW40" i="77"/>
  <c r="AV40" i="77"/>
  <c r="AU40" i="77"/>
  <c r="BD38" i="77"/>
  <c r="BC38" i="77"/>
  <c r="BB38" i="77"/>
  <c r="BA38" i="77"/>
  <c r="AZ38" i="77"/>
  <c r="AY38" i="77"/>
  <c r="AX38" i="77"/>
  <c r="AW38" i="77"/>
  <c r="AV38" i="77"/>
  <c r="AU38" i="77"/>
  <c r="BD37" i="77"/>
  <c r="BC37" i="77"/>
  <c r="BB37" i="77"/>
  <c r="BA37" i="77"/>
  <c r="AZ37" i="77"/>
  <c r="AY37" i="77"/>
  <c r="AX37" i="77"/>
  <c r="AW37" i="77"/>
  <c r="AV37" i="77"/>
  <c r="AU37" i="77"/>
  <c r="BD36" i="77"/>
  <c r="BC36" i="77"/>
  <c r="BB36" i="77"/>
  <c r="BA36" i="77"/>
  <c r="AZ36" i="77"/>
  <c r="AY36" i="77"/>
  <c r="AX36" i="77"/>
  <c r="AW36" i="77"/>
  <c r="AV36" i="77"/>
  <c r="AU36" i="77"/>
  <c r="BD35" i="77"/>
  <c r="BC35" i="77"/>
  <c r="BB35" i="77"/>
  <c r="BA35" i="77"/>
  <c r="AZ35" i="77"/>
  <c r="AY35" i="77"/>
  <c r="AX35" i="77"/>
  <c r="AW35" i="77"/>
  <c r="AV35" i="77"/>
  <c r="AU35" i="77"/>
  <c r="BD34" i="77"/>
  <c r="BC34" i="77"/>
  <c r="BB34" i="77"/>
  <c r="BA34" i="77"/>
  <c r="AZ34" i="77"/>
  <c r="AY34" i="77"/>
  <c r="AX34" i="77"/>
  <c r="AW34" i="77"/>
  <c r="AV34" i="77"/>
  <c r="AU34" i="77"/>
  <c r="BD33" i="77"/>
  <c r="BC33" i="77"/>
  <c r="BB33" i="77"/>
  <c r="BA33" i="77"/>
  <c r="AZ33" i="77"/>
  <c r="AY33" i="77"/>
  <c r="AX33" i="77"/>
  <c r="AW33" i="77"/>
  <c r="AV33" i="77"/>
  <c r="AU33" i="77"/>
  <c r="BD32" i="77"/>
  <c r="BC32" i="77"/>
  <c r="BB32" i="77"/>
  <c r="BA32" i="77"/>
  <c r="AZ32" i="77"/>
  <c r="AY32" i="77"/>
  <c r="AX32" i="77"/>
  <c r="AW32" i="77"/>
  <c r="AV32" i="77"/>
  <c r="AU32" i="77"/>
  <c r="BD31" i="77"/>
  <c r="BC31" i="77"/>
  <c r="BB31" i="77"/>
  <c r="BA31" i="77"/>
  <c r="AZ31" i="77"/>
  <c r="AY31" i="77"/>
  <c r="AX31" i="77"/>
  <c r="AW31" i="77"/>
  <c r="AV31" i="77"/>
  <c r="AU31" i="77"/>
  <c r="BD30" i="77"/>
  <c r="BC30" i="77"/>
  <c r="BB30" i="77"/>
  <c r="BA30" i="77"/>
  <c r="AZ30" i="77"/>
  <c r="AY30" i="77"/>
  <c r="AX30" i="77"/>
  <c r="AW30" i="77"/>
  <c r="AV30" i="77"/>
  <c r="AU30" i="77"/>
  <c r="BD29" i="77"/>
  <c r="BC29" i="77"/>
  <c r="BB29" i="77"/>
  <c r="BA29" i="77"/>
  <c r="AZ29" i="77"/>
  <c r="AY29" i="77"/>
  <c r="AX29" i="77"/>
  <c r="AW29" i="77"/>
  <c r="AV29" i="77"/>
  <c r="AU29" i="77"/>
  <c r="BD28" i="77"/>
  <c r="BC28" i="77"/>
  <c r="BB28" i="77"/>
  <c r="BA28" i="77"/>
  <c r="AZ28" i="77"/>
  <c r="AY28" i="77"/>
  <c r="AX28" i="77"/>
  <c r="AW28" i="77"/>
  <c r="AV28" i="77"/>
  <c r="AU28" i="77"/>
  <c r="BD27" i="77"/>
  <c r="BC27" i="77"/>
  <c r="BB27" i="77"/>
  <c r="BA27" i="77"/>
  <c r="AZ27" i="77"/>
  <c r="AY27" i="77"/>
  <c r="AX27" i="77"/>
  <c r="AW27" i="77"/>
  <c r="AV27" i="77"/>
  <c r="AU27" i="77"/>
  <c r="BD21" i="77"/>
  <c r="BC21" i="77"/>
  <c r="BB21" i="77"/>
  <c r="BA21" i="77"/>
  <c r="AZ21" i="77"/>
  <c r="AY21" i="77"/>
  <c r="AX21" i="77"/>
  <c r="AW21" i="77"/>
  <c r="AV21" i="77"/>
  <c r="AU21" i="77"/>
  <c r="BD20" i="77"/>
  <c r="BC20" i="77"/>
  <c r="BB20" i="77"/>
  <c r="BA20" i="77"/>
  <c r="AZ20" i="77"/>
  <c r="AY20" i="77"/>
  <c r="AX20" i="77"/>
  <c r="AW20" i="77"/>
  <c r="AV20" i="77"/>
  <c r="AU20" i="77"/>
  <c r="BD19" i="77"/>
  <c r="BC19" i="77"/>
  <c r="BB19" i="77"/>
  <c r="BA19" i="77"/>
  <c r="AZ19" i="77"/>
  <c r="AY19" i="77"/>
  <c r="AX19" i="77"/>
  <c r="AW19" i="77"/>
  <c r="AV19" i="77"/>
  <c r="AU19" i="77"/>
  <c r="BD18" i="77"/>
  <c r="BC18" i="77"/>
  <c r="BB18" i="77"/>
  <c r="BA18" i="77"/>
  <c r="AZ18" i="77"/>
  <c r="AY18" i="77"/>
  <c r="AX18" i="77"/>
  <c r="AW18" i="77"/>
  <c r="AV18" i="77"/>
  <c r="AU18" i="77"/>
  <c r="BD17" i="77"/>
  <c r="BC17" i="77"/>
  <c r="BB17" i="77"/>
  <c r="BA17" i="77"/>
  <c r="AZ17" i="77"/>
  <c r="AY17" i="77"/>
  <c r="AX17" i="77"/>
  <c r="AW17" i="77"/>
  <c r="AV17" i="77"/>
  <c r="AU17" i="77"/>
  <c r="BD16" i="77"/>
  <c r="BC16" i="77"/>
  <c r="BB16" i="77"/>
  <c r="BA16" i="77"/>
  <c r="AZ16" i="77"/>
  <c r="AY16" i="77"/>
  <c r="AX16" i="77"/>
  <c r="AW16" i="77"/>
  <c r="AV16" i="77"/>
  <c r="AU16" i="77"/>
  <c r="BD15" i="77"/>
  <c r="BC15" i="77"/>
  <c r="BB15" i="77"/>
  <c r="BA15" i="77"/>
  <c r="AZ15" i="77"/>
  <c r="AY15" i="77"/>
  <c r="AX15" i="77"/>
  <c r="AW15" i="77"/>
  <c r="AV15" i="77"/>
  <c r="AU15" i="77"/>
  <c r="BD14" i="77"/>
  <c r="BC14" i="77"/>
  <c r="BB14" i="77"/>
  <c r="BA14" i="77"/>
  <c r="AZ14" i="77"/>
  <c r="AY14" i="77"/>
  <c r="AX14" i="77"/>
  <c r="AW14" i="77"/>
  <c r="AV14" i="77"/>
  <c r="AU14" i="77"/>
  <c r="BD13" i="77"/>
  <c r="BC13" i="77"/>
  <c r="BB13" i="77"/>
  <c r="BA13" i="77"/>
  <c r="AZ13" i="77"/>
  <c r="AY13" i="77"/>
  <c r="AX13" i="77"/>
  <c r="AW13" i="77"/>
  <c r="AV13" i="77"/>
  <c r="AU13" i="77"/>
  <c r="BD12" i="77"/>
  <c r="BC12" i="77"/>
  <c r="BB12" i="77"/>
  <c r="BA12" i="77"/>
  <c r="AZ12" i="77"/>
  <c r="AY12" i="77"/>
  <c r="AX12" i="77"/>
  <c r="AW12" i="77"/>
  <c r="AV12" i="77"/>
  <c r="AU12" i="77"/>
  <c r="BD11" i="77"/>
  <c r="BC11" i="77"/>
  <c r="BB11" i="77"/>
  <c r="BA11" i="77"/>
  <c r="AZ11" i="77"/>
  <c r="AY11" i="77"/>
  <c r="AX11" i="77"/>
  <c r="AW11" i="77"/>
  <c r="AV11" i="77"/>
  <c r="AU11" i="77"/>
  <c r="BD10" i="77"/>
  <c r="BC10" i="77"/>
  <c r="BB10" i="77"/>
  <c r="BA10" i="77"/>
  <c r="AZ10" i="77"/>
  <c r="AY10" i="77"/>
  <c r="AX10" i="77"/>
  <c r="AW10" i="77"/>
  <c r="AV10" i="77"/>
  <c r="AU10" i="77"/>
  <c r="BD9" i="77"/>
  <c r="BC9" i="77"/>
  <c r="BB9" i="77"/>
  <c r="BA9" i="77"/>
  <c r="AZ9" i="77"/>
  <c r="AY9" i="77"/>
  <c r="AX9" i="77"/>
  <c r="AW9" i="77"/>
  <c r="AV9" i="77"/>
  <c r="AU9" i="77"/>
  <c r="BD8" i="77"/>
  <c r="BC8" i="77"/>
  <c r="BB8" i="77"/>
  <c r="BA8" i="77"/>
  <c r="AZ8" i="77"/>
  <c r="AY8" i="77"/>
  <c r="AX8" i="77"/>
  <c r="AW8" i="77"/>
  <c r="AV8" i="77"/>
  <c r="AU8" i="77"/>
  <c r="BD7" i="77"/>
  <c r="BC7" i="77"/>
  <c r="BB7" i="77"/>
  <c r="BA7" i="77"/>
  <c r="AZ7" i="77"/>
  <c r="AY7" i="77"/>
  <c r="AX7" i="77"/>
  <c r="AW7" i="77"/>
  <c r="AV7" i="77"/>
  <c r="AU7" i="77"/>
  <c r="BD6" i="77"/>
  <c r="BC6" i="77"/>
  <c r="BB6" i="77"/>
  <c r="BA6" i="77"/>
  <c r="AZ6" i="77"/>
  <c r="AY6" i="77"/>
  <c r="AX6" i="77"/>
  <c r="AW6" i="77"/>
  <c r="AV6" i="77"/>
  <c r="AU6" i="77"/>
  <c r="BD5" i="77"/>
  <c r="BC5" i="77"/>
  <c r="BB5" i="77"/>
  <c r="BA5" i="77"/>
  <c r="AZ5" i="77"/>
  <c r="AY5" i="77"/>
  <c r="AX5" i="77"/>
  <c r="AW5" i="77"/>
  <c r="AV5" i="77"/>
  <c r="AU5" i="77"/>
  <c r="BD4" i="77"/>
  <c r="BC4" i="77"/>
  <c r="BB4" i="77"/>
  <c r="AZ4" i="77"/>
  <c r="AY4" i="77"/>
  <c r="AX4" i="77"/>
  <c r="AW4" i="77"/>
  <c r="AV4" i="77"/>
  <c r="AU4" i="77"/>
  <c r="BE3" i="77"/>
  <c r="BD3" i="77"/>
  <c r="BC3" i="77"/>
  <c r="BB3" i="77"/>
  <c r="BA3" i="77"/>
  <c r="AZ3" i="77"/>
  <c r="AY3" i="77"/>
  <c r="AX3" i="77"/>
  <c r="AW3" i="77"/>
  <c r="AU3" i="77"/>
  <c r="BD52" i="76"/>
  <c r="BC52" i="76"/>
  <c r="BB52" i="76"/>
  <c r="BA52" i="76"/>
  <c r="AZ52" i="76"/>
  <c r="AY52" i="76"/>
  <c r="AX52" i="76"/>
  <c r="AW52" i="76"/>
  <c r="AV52" i="76"/>
  <c r="AU52" i="76"/>
  <c r="BD51" i="76"/>
  <c r="BC51" i="76"/>
  <c r="BB51" i="76"/>
  <c r="BA51" i="76"/>
  <c r="AZ51" i="76"/>
  <c r="AY51" i="76"/>
  <c r="AX51" i="76"/>
  <c r="AW51" i="76"/>
  <c r="AV51" i="76"/>
  <c r="AU51" i="76"/>
  <c r="BD50" i="76"/>
  <c r="BC50" i="76"/>
  <c r="BB50" i="76"/>
  <c r="BA50" i="76"/>
  <c r="AZ50" i="76"/>
  <c r="AY50" i="76"/>
  <c r="AX50" i="76"/>
  <c r="AW50" i="76"/>
  <c r="AV50" i="76"/>
  <c r="AU50" i="76"/>
  <c r="BD49" i="76"/>
  <c r="BC49" i="76"/>
  <c r="BB49" i="76"/>
  <c r="BA49" i="76"/>
  <c r="AZ49" i="76"/>
  <c r="AY49" i="76"/>
  <c r="AX49" i="76"/>
  <c r="AW49" i="76"/>
  <c r="AV49" i="76"/>
  <c r="AU49" i="76"/>
  <c r="BD48" i="76"/>
  <c r="BC48" i="76"/>
  <c r="BB48" i="76"/>
  <c r="BA48" i="76"/>
  <c r="AZ48" i="76"/>
  <c r="AY48" i="76"/>
  <c r="AX48" i="76"/>
  <c r="AW48" i="76"/>
  <c r="AV48" i="76"/>
  <c r="AU48" i="76"/>
  <c r="BD47" i="76"/>
  <c r="BC47" i="76"/>
  <c r="BB47" i="76"/>
  <c r="BA47" i="76"/>
  <c r="AZ47" i="76"/>
  <c r="AY47" i="76"/>
  <c r="AX47" i="76"/>
  <c r="AW47" i="76"/>
  <c r="AV47" i="76"/>
  <c r="AU47" i="76"/>
  <c r="BD46" i="76"/>
  <c r="BC46" i="76"/>
  <c r="BB46" i="76"/>
  <c r="BA46" i="76"/>
  <c r="AZ46" i="76"/>
  <c r="AY46" i="76"/>
  <c r="AX46" i="76"/>
  <c r="AW46" i="76"/>
  <c r="AV46" i="76"/>
  <c r="AU46" i="76"/>
  <c r="BD45" i="76"/>
  <c r="BC45" i="76"/>
  <c r="BB45" i="76"/>
  <c r="BA45" i="76"/>
  <c r="AZ45" i="76"/>
  <c r="AY45" i="76"/>
  <c r="AX45" i="76"/>
  <c r="AW45" i="76"/>
  <c r="AV45" i="76"/>
  <c r="AU45" i="76"/>
  <c r="BD44" i="76"/>
  <c r="BC44" i="76"/>
  <c r="BB44" i="76"/>
  <c r="BA44" i="76"/>
  <c r="AZ44" i="76"/>
  <c r="AY44" i="76"/>
  <c r="AX44" i="76"/>
  <c r="AW44" i="76"/>
  <c r="AV44" i="76"/>
  <c r="AU44" i="76"/>
  <c r="BD43" i="76"/>
  <c r="BC43" i="76"/>
  <c r="BB43" i="76"/>
  <c r="BA43" i="76"/>
  <c r="AZ43" i="76"/>
  <c r="AY43" i="76"/>
  <c r="AX43" i="76"/>
  <c r="AW43" i="76"/>
  <c r="AV43" i="76"/>
  <c r="AU43" i="76"/>
  <c r="BD42" i="76"/>
  <c r="BC42" i="76"/>
  <c r="BB42" i="76"/>
  <c r="BA42" i="76"/>
  <c r="AZ42" i="76"/>
  <c r="AY42" i="76"/>
  <c r="AX42" i="76"/>
  <c r="AW42" i="76"/>
  <c r="AV42" i="76"/>
  <c r="AU42" i="76"/>
  <c r="BD41" i="76"/>
  <c r="BC41" i="76"/>
  <c r="BB41" i="76"/>
  <c r="BA41" i="76"/>
  <c r="AZ41" i="76"/>
  <c r="AY41" i="76"/>
  <c r="AX41" i="76"/>
  <c r="AW41" i="76"/>
  <c r="AV41" i="76"/>
  <c r="AU41" i="76"/>
  <c r="BD40" i="76"/>
  <c r="BC40" i="76"/>
  <c r="BB40" i="76"/>
  <c r="BA40" i="76"/>
  <c r="AZ40" i="76"/>
  <c r="AY40" i="76"/>
  <c r="AX40" i="76"/>
  <c r="AW40" i="76"/>
  <c r="AV40" i="76"/>
  <c r="AU40" i="76"/>
  <c r="BD38" i="76"/>
  <c r="BC38" i="76"/>
  <c r="BB38" i="76"/>
  <c r="BA38" i="76"/>
  <c r="AZ38" i="76"/>
  <c r="AY38" i="76"/>
  <c r="AX38" i="76"/>
  <c r="AW38" i="76"/>
  <c r="AV38" i="76"/>
  <c r="AU38" i="76"/>
  <c r="BD37" i="76"/>
  <c r="BC37" i="76"/>
  <c r="BB37" i="76"/>
  <c r="BA37" i="76"/>
  <c r="AZ37" i="76"/>
  <c r="AY37" i="76"/>
  <c r="AX37" i="76"/>
  <c r="AW37" i="76"/>
  <c r="AV37" i="76"/>
  <c r="AU37" i="76"/>
  <c r="BD36" i="76"/>
  <c r="BC36" i="76"/>
  <c r="BB36" i="76"/>
  <c r="BA36" i="76"/>
  <c r="AZ36" i="76"/>
  <c r="AY36" i="76"/>
  <c r="AX36" i="76"/>
  <c r="AW36" i="76"/>
  <c r="AV36" i="76"/>
  <c r="AU36" i="76"/>
  <c r="BD35" i="76"/>
  <c r="BC35" i="76"/>
  <c r="BB35" i="76"/>
  <c r="BA35" i="76"/>
  <c r="AZ35" i="76"/>
  <c r="AY35" i="76"/>
  <c r="AX35" i="76"/>
  <c r="AW35" i="76"/>
  <c r="AV35" i="76"/>
  <c r="AU35" i="76"/>
  <c r="BD34" i="76"/>
  <c r="BC34" i="76"/>
  <c r="BB34" i="76"/>
  <c r="BA34" i="76"/>
  <c r="AZ34" i="76"/>
  <c r="AY34" i="76"/>
  <c r="AX34" i="76"/>
  <c r="AW34" i="76"/>
  <c r="AV34" i="76"/>
  <c r="AU34" i="76"/>
  <c r="BD33" i="76"/>
  <c r="BC33" i="76"/>
  <c r="BB33" i="76"/>
  <c r="BA33" i="76"/>
  <c r="AZ33" i="76"/>
  <c r="AY33" i="76"/>
  <c r="AX33" i="76"/>
  <c r="AW33" i="76"/>
  <c r="AV33" i="76"/>
  <c r="AU33" i="76"/>
  <c r="BD32" i="76"/>
  <c r="BC32" i="76"/>
  <c r="BB32" i="76"/>
  <c r="BA32" i="76"/>
  <c r="AZ32" i="76"/>
  <c r="AY32" i="76"/>
  <c r="AX32" i="76"/>
  <c r="AW32" i="76"/>
  <c r="AV32" i="76"/>
  <c r="AU32" i="76"/>
  <c r="BD31" i="76"/>
  <c r="BC31" i="76"/>
  <c r="BB31" i="76"/>
  <c r="BA31" i="76"/>
  <c r="AZ31" i="76"/>
  <c r="AY31" i="76"/>
  <c r="AX31" i="76"/>
  <c r="AW31" i="76"/>
  <c r="AV31" i="76"/>
  <c r="AU31" i="76"/>
  <c r="BD30" i="76"/>
  <c r="BC30" i="76"/>
  <c r="BB30" i="76"/>
  <c r="BA30" i="76"/>
  <c r="AZ30" i="76"/>
  <c r="AY30" i="76"/>
  <c r="AX30" i="76"/>
  <c r="AW30" i="76"/>
  <c r="AV30" i="76"/>
  <c r="AU30" i="76"/>
  <c r="BD29" i="76"/>
  <c r="BC29" i="76"/>
  <c r="BB29" i="76"/>
  <c r="BA29" i="76"/>
  <c r="AZ29" i="76"/>
  <c r="AY29" i="76"/>
  <c r="AX29" i="76"/>
  <c r="AW29" i="76"/>
  <c r="AV29" i="76"/>
  <c r="AU29" i="76"/>
  <c r="BD28" i="76"/>
  <c r="BC28" i="76"/>
  <c r="BB28" i="76"/>
  <c r="BA28" i="76"/>
  <c r="AZ28" i="76"/>
  <c r="AY28" i="76"/>
  <c r="AX28" i="76"/>
  <c r="AW28" i="76"/>
  <c r="AV28" i="76"/>
  <c r="AU28" i="76"/>
  <c r="BD27" i="76"/>
  <c r="BC27" i="76"/>
  <c r="BB27" i="76"/>
  <c r="BA27" i="76"/>
  <c r="AZ27" i="76"/>
  <c r="AY27" i="76"/>
  <c r="AX27" i="76"/>
  <c r="AW27" i="76"/>
  <c r="AV27" i="76"/>
  <c r="AU27" i="76"/>
  <c r="BD21" i="76"/>
  <c r="BC21" i="76"/>
  <c r="BB21" i="76"/>
  <c r="BA21" i="76"/>
  <c r="AZ21" i="76"/>
  <c r="AY21" i="76"/>
  <c r="AX21" i="76"/>
  <c r="AW21" i="76"/>
  <c r="AV21" i="76"/>
  <c r="AU21" i="76"/>
  <c r="BD20" i="76"/>
  <c r="BC20" i="76"/>
  <c r="BB20" i="76"/>
  <c r="BA20" i="76"/>
  <c r="AZ20" i="76"/>
  <c r="AY20" i="76"/>
  <c r="AX20" i="76"/>
  <c r="AW20" i="76"/>
  <c r="AV20" i="76"/>
  <c r="AU20" i="76"/>
  <c r="BD19" i="76"/>
  <c r="BC19" i="76"/>
  <c r="BB19" i="76"/>
  <c r="BA19" i="76"/>
  <c r="AZ19" i="76"/>
  <c r="AY19" i="76"/>
  <c r="AX19" i="76"/>
  <c r="AW19" i="76"/>
  <c r="AV19" i="76"/>
  <c r="AU19" i="76"/>
  <c r="BD18" i="76"/>
  <c r="BC18" i="76"/>
  <c r="BB18" i="76"/>
  <c r="BA18" i="76"/>
  <c r="AZ18" i="76"/>
  <c r="AY18" i="76"/>
  <c r="AX18" i="76"/>
  <c r="AW18" i="76"/>
  <c r="AV18" i="76"/>
  <c r="AU18" i="76"/>
  <c r="BD17" i="76"/>
  <c r="BC17" i="76"/>
  <c r="BB17" i="76"/>
  <c r="BA17" i="76"/>
  <c r="AZ17" i="76"/>
  <c r="AY17" i="76"/>
  <c r="AX17" i="76"/>
  <c r="AW17" i="76"/>
  <c r="AV17" i="76"/>
  <c r="AU17" i="76"/>
  <c r="BD16" i="76"/>
  <c r="BC16" i="76"/>
  <c r="BB16" i="76"/>
  <c r="BA16" i="76"/>
  <c r="AZ16" i="76"/>
  <c r="AY16" i="76"/>
  <c r="AX16" i="76"/>
  <c r="AW16" i="76"/>
  <c r="AV16" i="76"/>
  <c r="AU16" i="76"/>
  <c r="BD15" i="76"/>
  <c r="BC15" i="76"/>
  <c r="BB15" i="76"/>
  <c r="BA15" i="76"/>
  <c r="AZ15" i="76"/>
  <c r="AY15" i="76"/>
  <c r="AX15" i="76"/>
  <c r="AW15" i="76"/>
  <c r="AV15" i="76"/>
  <c r="AU15" i="76"/>
  <c r="BD14" i="76"/>
  <c r="BC14" i="76"/>
  <c r="BB14" i="76"/>
  <c r="BA14" i="76"/>
  <c r="AZ14" i="76"/>
  <c r="AY14" i="76"/>
  <c r="AX14" i="76"/>
  <c r="AW14" i="76"/>
  <c r="AV14" i="76"/>
  <c r="AU14" i="76"/>
  <c r="BD13" i="76"/>
  <c r="BC13" i="76"/>
  <c r="BB13" i="76"/>
  <c r="BA13" i="76"/>
  <c r="AZ13" i="76"/>
  <c r="AY13" i="76"/>
  <c r="AX13" i="76"/>
  <c r="AW13" i="76"/>
  <c r="AV13" i="76"/>
  <c r="AU13" i="76"/>
  <c r="BD12" i="76"/>
  <c r="BC12" i="76"/>
  <c r="BB12" i="76"/>
  <c r="BA12" i="76"/>
  <c r="AZ12" i="76"/>
  <c r="AY12" i="76"/>
  <c r="AX12" i="76"/>
  <c r="AW12" i="76"/>
  <c r="AV12" i="76"/>
  <c r="AU12" i="76"/>
  <c r="BD11" i="76"/>
  <c r="BC11" i="76"/>
  <c r="BB11" i="76"/>
  <c r="BA11" i="76"/>
  <c r="AZ11" i="76"/>
  <c r="AY11" i="76"/>
  <c r="AX11" i="76"/>
  <c r="AW11" i="76"/>
  <c r="AV11" i="76"/>
  <c r="AU11" i="76"/>
  <c r="BD10" i="76"/>
  <c r="BC10" i="76"/>
  <c r="BB10" i="76"/>
  <c r="BA10" i="76"/>
  <c r="AZ10" i="76"/>
  <c r="AY10" i="76"/>
  <c r="AX10" i="76"/>
  <c r="AW10" i="76"/>
  <c r="AV10" i="76"/>
  <c r="AU10" i="76"/>
  <c r="BD9" i="76"/>
  <c r="BC9" i="76"/>
  <c r="BB9" i="76"/>
  <c r="BA9" i="76"/>
  <c r="AZ9" i="76"/>
  <c r="AY9" i="76"/>
  <c r="AX9" i="76"/>
  <c r="AW9" i="76"/>
  <c r="AV9" i="76"/>
  <c r="AU9" i="76"/>
  <c r="BD8" i="76"/>
  <c r="BC8" i="76"/>
  <c r="BB8" i="76"/>
  <c r="BA8" i="76"/>
  <c r="AZ8" i="76"/>
  <c r="AY8" i="76"/>
  <c r="AX8" i="76"/>
  <c r="AW8" i="76"/>
  <c r="AV8" i="76"/>
  <c r="AU8" i="76"/>
  <c r="BD7" i="76"/>
  <c r="BC7" i="76"/>
  <c r="BB7" i="76"/>
  <c r="BA7" i="76"/>
  <c r="AZ7" i="76"/>
  <c r="AY7" i="76"/>
  <c r="AX7" i="76"/>
  <c r="AW7" i="76"/>
  <c r="AV7" i="76"/>
  <c r="AU7" i="76"/>
  <c r="BD6" i="76"/>
  <c r="BC6" i="76"/>
  <c r="BB6" i="76"/>
  <c r="BA6" i="76"/>
  <c r="AZ6" i="76"/>
  <c r="AY6" i="76"/>
  <c r="AX6" i="76"/>
  <c r="AW6" i="76"/>
  <c r="AV6" i="76"/>
  <c r="AU6" i="76"/>
  <c r="BD5" i="76"/>
  <c r="BC5" i="76"/>
  <c r="BB5" i="76"/>
  <c r="BA5" i="76"/>
  <c r="AZ5" i="76"/>
  <c r="AY5" i="76"/>
  <c r="AX5" i="76"/>
  <c r="AW5" i="76"/>
  <c r="AV5" i="76"/>
  <c r="AU5" i="76"/>
  <c r="BD4" i="76"/>
  <c r="BC4" i="76"/>
  <c r="BB4" i="76"/>
  <c r="AZ4" i="76"/>
  <c r="AY4" i="76"/>
  <c r="AX4" i="76"/>
  <c r="AW4" i="76"/>
  <c r="AV4" i="76"/>
  <c r="AU4" i="76"/>
  <c r="BE3" i="76"/>
  <c r="BD3" i="76"/>
  <c r="BC3" i="76"/>
  <c r="BB3" i="76"/>
  <c r="BA3" i="76"/>
  <c r="AZ3" i="76"/>
  <c r="AY3" i="76"/>
  <c r="AX3" i="76"/>
  <c r="AW3" i="76"/>
  <c r="AU3" i="76"/>
  <c r="D3" i="104"/>
  <c r="D55" i="104" s="1"/>
  <c r="D62" i="104" s="1"/>
  <c r="E3" i="104"/>
  <c r="E55" i="104" s="1"/>
  <c r="E62" i="104" s="1"/>
  <c r="F3" i="104"/>
  <c r="F55" i="104" s="1"/>
  <c r="F62" i="104" s="1"/>
  <c r="G3" i="104"/>
  <c r="G55" i="104" s="1"/>
  <c r="G62" i="104" s="1"/>
  <c r="H3" i="104"/>
  <c r="H55" i="104" s="1"/>
  <c r="H62" i="104" s="1"/>
  <c r="I3" i="104"/>
  <c r="I55" i="104" s="1"/>
  <c r="I62" i="104" s="1"/>
  <c r="J3" i="104"/>
  <c r="J55" i="104" s="1"/>
  <c r="J62" i="104" s="1"/>
  <c r="K3" i="104"/>
  <c r="K55" i="104" s="1"/>
  <c r="K62" i="104" s="1"/>
  <c r="B3" i="104"/>
  <c r="X3" i="103"/>
  <c r="AI3" i="103" s="1"/>
  <c r="AV3" i="103" s="1"/>
  <c r="P3" i="103"/>
  <c r="AA3" i="103" s="1"/>
  <c r="AN3" i="103" s="1"/>
  <c r="Q3" i="103"/>
  <c r="AB3" i="103" s="1"/>
  <c r="AO3" i="103" s="1"/>
  <c r="R3" i="103"/>
  <c r="AC3" i="103" s="1"/>
  <c r="AP3" i="103" s="1"/>
  <c r="S3" i="103"/>
  <c r="AD3" i="103" s="1"/>
  <c r="AQ3" i="103" s="1"/>
  <c r="T3" i="103"/>
  <c r="AE3" i="103" s="1"/>
  <c r="AR3" i="103" s="1"/>
  <c r="U3" i="103"/>
  <c r="AF3" i="103" s="1"/>
  <c r="AS3" i="103" s="1"/>
  <c r="V3" i="103"/>
  <c r="AG3" i="103" s="1"/>
  <c r="AT3" i="103" s="1"/>
  <c r="W3" i="103"/>
  <c r="AH3" i="103" s="1"/>
  <c r="AU3" i="103" s="1"/>
  <c r="O3" i="103"/>
  <c r="Z3" i="103" s="1"/>
  <c r="AM3" i="103" s="1"/>
  <c r="C2" i="103"/>
  <c r="C3" i="104" s="1"/>
  <c r="A2" i="103"/>
  <c r="A3" i="104" s="1"/>
  <c r="BC38" i="75"/>
  <c r="AU5" i="75"/>
  <c r="AV5" i="75"/>
  <c r="AW5" i="75"/>
  <c r="AX5" i="75"/>
  <c r="AY5" i="75"/>
  <c r="AZ5" i="75"/>
  <c r="BA5" i="75"/>
  <c r="BB5" i="75"/>
  <c r="BC5" i="75"/>
  <c r="BD5" i="75"/>
  <c r="AU6" i="75"/>
  <c r="AV6" i="75"/>
  <c r="AW6" i="75"/>
  <c r="AX6" i="75"/>
  <c r="AY6" i="75"/>
  <c r="AZ6" i="75"/>
  <c r="BA6" i="75"/>
  <c r="BB6" i="75"/>
  <c r="BC6" i="75"/>
  <c r="BD6" i="75"/>
  <c r="AU7" i="75"/>
  <c r="AV7" i="75"/>
  <c r="AW7" i="75"/>
  <c r="AX7" i="75"/>
  <c r="AY7" i="75"/>
  <c r="AZ7" i="75"/>
  <c r="BA7" i="75"/>
  <c r="BB7" i="75"/>
  <c r="BC7" i="75"/>
  <c r="BD7" i="75"/>
  <c r="AU8" i="75"/>
  <c r="AV8" i="75"/>
  <c r="AW8" i="75"/>
  <c r="AX8" i="75"/>
  <c r="AY8" i="75"/>
  <c r="AZ8" i="75"/>
  <c r="BA8" i="75"/>
  <c r="BB8" i="75"/>
  <c r="BC8" i="75"/>
  <c r="BD8" i="75"/>
  <c r="AU9" i="75"/>
  <c r="AV9" i="75"/>
  <c r="AW9" i="75"/>
  <c r="AX9" i="75"/>
  <c r="AY9" i="75"/>
  <c r="AZ9" i="75"/>
  <c r="BA9" i="75"/>
  <c r="BB9" i="75"/>
  <c r="BC9" i="75"/>
  <c r="BD9" i="75"/>
  <c r="AU10" i="75"/>
  <c r="AV10" i="75"/>
  <c r="AW10" i="75"/>
  <c r="AX10" i="75"/>
  <c r="AY10" i="75"/>
  <c r="AZ10" i="75"/>
  <c r="BA10" i="75"/>
  <c r="BB10" i="75"/>
  <c r="BC10" i="75"/>
  <c r="BD10" i="75"/>
  <c r="AU11" i="75"/>
  <c r="AV11" i="75"/>
  <c r="AW11" i="75"/>
  <c r="AX11" i="75"/>
  <c r="AY11" i="75"/>
  <c r="AZ11" i="75"/>
  <c r="BA11" i="75"/>
  <c r="BB11" i="75"/>
  <c r="BC11" i="75"/>
  <c r="BD11" i="75"/>
  <c r="AU12" i="75"/>
  <c r="AV12" i="75"/>
  <c r="AW12" i="75"/>
  <c r="AX12" i="75"/>
  <c r="AY12" i="75"/>
  <c r="AZ12" i="75"/>
  <c r="BA12" i="75"/>
  <c r="BB12" i="75"/>
  <c r="BC12" i="75"/>
  <c r="BD12" i="75"/>
  <c r="AU13" i="75"/>
  <c r="AV13" i="75"/>
  <c r="AW13" i="75"/>
  <c r="AX13" i="75"/>
  <c r="AY13" i="75"/>
  <c r="AZ13" i="75"/>
  <c r="BA13" i="75"/>
  <c r="BB13" i="75"/>
  <c r="BC13" i="75"/>
  <c r="BD13" i="75"/>
  <c r="AU14" i="75"/>
  <c r="AV14" i="75"/>
  <c r="AW14" i="75"/>
  <c r="AX14" i="75"/>
  <c r="AY14" i="75"/>
  <c r="AZ14" i="75"/>
  <c r="BA14" i="75"/>
  <c r="BB14" i="75"/>
  <c r="BC14" i="75"/>
  <c r="BD14" i="75"/>
  <c r="AU15" i="75"/>
  <c r="AV15" i="75"/>
  <c r="AW15" i="75"/>
  <c r="AX15" i="75"/>
  <c r="AY15" i="75"/>
  <c r="AZ15" i="75"/>
  <c r="BA15" i="75"/>
  <c r="BB15" i="75"/>
  <c r="BC15" i="75"/>
  <c r="BD15" i="75"/>
  <c r="AU16" i="75"/>
  <c r="AV16" i="75"/>
  <c r="AW16" i="75"/>
  <c r="AX16" i="75"/>
  <c r="AY16" i="75"/>
  <c r="AZ16" i="75"/>
  <c r="BA16" i="75"/>
  <c r="BB16" i="75"/>
  <c r="BC16" i="75"/>
  <c r="BD16" i="75"/>
  <c r="AU17" i="75"/>
  <c r="AV17" i="75"/>
  <c r="AW17" i="75"/>
  <c r="AX17" i="75"/>
  <c r="AY17" i="75"/>
  <c r="AZ17" i="75"/>
  <c r="BA17" i="75"/>
  <c r="BB17" i="75"/>
  <c r="BC17" i="75"/>
  <c r="BD17" i="75"/>
  <c r="AU18" i="75"/>
  <c r="AV18" i="75"/>
  <c r="AW18" i="75"/>
  <c r="AX18" i="75"/>
  <c r="AY18" i="75"/>
  <c r="AZ18" i="75"/>
  <c r="BA18" i="75"/>
  <c r="BB18" i="75"/>
  <c r="BC18" i="75"/>
  <c r="BD18" i="75"/>
  <c r="AU19" i="75"/>
  <c r="AV19" i="75"/>
  <c r="AW19" i="75"/>
  <c r="AX19" i="75"/>
  <c r="AY19" i="75"/>
  <c r="AZ19" i="75"/>
  <c r="BA19" i="75"/>
  <c r="BB19" i="75"/>
  <c r="BC19" i="75"/>
  <c r="BD19" i="75"/>
  <c r="AU20" i="75"/>
  <c r="AV20" i="75"/>
  <c r="AW20" i="75"/>
  <c r="AX20" i="75"/>
  <c r="AY20" i="75"/>
  <c r="AZ20" i="75"/>
  <c r="BA20" i="75"/>
  <c r="BB20" i="75"/>
  <c r="BC20" i="75"/>
  <c r="BD20" i="75"/>
  <c r="AU21" i="75"/>
  <c r="AV21" i="75"/>
  <c r="AW21" i="75"/>
  <c r="AX21" i="75"/>
  <c r="AY21" i="75"/>
  <c r="AZ21" i="75"/>
  <c r="BA21" i="75"/>
  <c r="BB21" i="75"/>
  <c r="BC21" i="75"/>
  <c r="BD21" i="75"/>
  <c r="AU27" i="75"/>
  <c r="AV27" i="75"/>
  <c r="AW27" i="75"/>
  <c r="AX27" i="75"/>
  <c r="AY27" i="75"/>
  <c r="AZ27" i="75"/>
  <c r="BA27" i="75"/>
  <c r="BB27" i="75"/>
  <c r="BC27" i="75"/>
  <c r="BD27" i="75"/>
  <c r="AU28" i="75"/>
  <c r="AV28" i="75"/>
  <c r="AW28" i="75"/>
  <c r="AX28" i="75"/>
  <c r="AY28" i="75"/>
  <c r="AZ28" i="75"/>
  <c r="BA28" i="75"/>
  <c r="BB28" i="75"/>
  <c r="BC28" i="75"/>
  <c r="BD28" i="75"/>
  <c r="AU29" i="75"/>
  <c r="AV29" i="75"/>
  <c r="AW29" i="75"/>
  <c r="AX29" i="75"/>
  <c r="AY29" i="75"/>
  <c r="AZ29" i="75"/>
  <c r="BA29" i="75"/>
  <c r="BB29" i="75"/>
  <c r="BC29" i="75"/>
  <c r="BD29" i="75"/>
  <c r="AU30" i="75"/>
  <c r="AV30" i="75"/>
  <c r="AW30" i="75"/>
  <c r="AX30" i="75"/>
  <c r="AY30" i="75"/>
  <c r="AZ30" i="75"/>
  <c r="BA30" i="75"/>
  <c r="BB30" i="75"/>
  <c r="BC30" i="75"/>
  <c r="BD30" i="75"/>
  <c r="AU31" i="75"/>
  <c r="AV31" i="75"/>
  <c r="AW31" i="75"/>
  <c r="AX31" i="75"/>
  <c r="AY31" i="75"/>
  <c r="AZ31" i="75"/>
  <c r="BA31" i="75"/>
  <c r="BB31" i="75"/>
  <c r="BC31" i="75"/>
  <c r="BD31" i="75"/>
  <c r="AU32" i="75"/>
  <c r="AV32" i="75"/>
  <c r="AW32" i="75"/>
  <c r="AX32" i="75"/>
  <c r="AY32" i="75"/>
  <c r="AZ32" i="75"/>
  <c r="BA32" i="75"/>
  <c r="BB32" i="75"/>
  <c r="BC32" i="75"/>
  <c r="BD32" i="75"/>
  <c r="AU33" i="75"/>
  <c r="AV33" i="75"/>
  <c r="AW33" i="75"/>
  <c r="AX33" i="75"/>
  <c r="AY33" i="75"/>
  <c r="AZ33" i="75"/>
  <c r="BA33" i="75"/>
  <c r="BB33" i="75"/>
  <c r="BC33" i="75"/>
  <c r="BD33" i="75"/>
  <c r="AU34" i="75"/>
  <c r="AV34" i="75"/>
  <c r="AW34" i="75"/>
  <c r="AX34" i="75"/>
  <c r="AY34" i="75"/>
  <c r="AZ34" i="75"/>
  <c r="BA34" i="75"/>
  <c r="BB34" i="75"/>
  <c r="BC34" i="75"/>
  <c r="BD34" i="75"/>
  <c r="AU35" i="75"/>
  <c r="AV35" i="75"/>
  <c r="AW35" i="75"/>
  <c r="AX35" i="75"/>
  <c r="AY35" i="75"/>
  <c r="AZ35" i="75"/>
  <c r="BA35" i="75"/>
  <c r="BB35" i="75"/>
  <c r="BC35" i="75"/>
  <c r="BD35" i="75"/>
  <c r="AU36" i="75"/>
  <c r="AV36" i="75"/>
  <c r="AW36" i="75"/>
  <c r="AX36" i="75"/>
  <c r="AY36" i="75"/>
  <c r="AZ36" i="75"/>
  <c r="BA36" i="75"/>
  <c r="BB36" i="75"/>
  <c r="BC36" i="75"/>
  <c r="BD36" i="75"/>
  <c r="AU37" i="75"/>
  <c r="AV37" i="75"/>
  <c r="AW37" i="75"/>
  <c r="AX37" i="75"/>
  <c r="AY37" i="75"/>
  <c r="AZ37" i="75"/>
  <c r="BA37" i="75"/>
  <c r="BB37" i="75"/>
  <c r="BC37" i="75"/>
  <c r="BD37" i="75"/>
  <c r="AU38" i="75"/>
  <c r="AV38" i="75"/>
  <c r="AW38" i="75"/>
  <c r="AX38" i="75"/>
  <c r="AY38" i="75"/>
  <c r="AZ38" i="75"/>
  <c r="BA38" i="75"/>
  <c r="BB38" i="75"/>
  <c r="BD38" i="75"/>
  <c r="AU40" i="75"/>
  <c r="AV40" i="75"/>
  <c r="AW40" i="75"/>
  <c r="AX40" i="75"/>
  <c r="AY40" i="75"/>
  <c r="AZ40" i="75"/>
  <c r="BA40" i="75"/>
  <c r="BB40" i="75"/>
  <c r="BC40" i="75"/>
  <c r="BD40" i="75"/>
  <c r="AU41" i="75"/>
  <c r="AV41" i="75"/>
  <c r="AW41" i="75"/>
  <c r="AX41" i="75"/>
  <c r="AY41" i="75"/>
  <c r="AZ41" i="75"/>
  <c r="BA41" i="75"/>
  <c r="BB41" i="75"/>
  <c r="BC41" i="75"/>
  <c r="BD41" i="75"/>
  <c r="AU42" i="75"/>
  <c r="AV42" i="75"/>
  <c r="AW42" i="75"/>
  <c r="AX42" i="75"/>
  <c r="AY42" i="75"/>
  <c r="AZ42" i="75"/>
  <c r="BA42" i="75"/>
  <c r="BB42" i="75"/>
  <c r="BC42" i="75"/>
  <c r="BD42" i="75"/>
  <c r="AU43" i="75"/>
  <c r="AV43" i="75"/>
  <c r="AW43" i="75"/>
  <c r="AX43" i="75"/>
  <c r="AY43" i="75"/>
  <c r="AZ43" i="75"/>
  <c r="BA43" i="75"/>
  <c r="BB43" i="75"/>
  <c r="BC43" i="75"/>
  <c r="BD43" i="75"/>
  <c r="AU44" i="75"/>
  <c r="AV44" i="75"/>
  <c r="AW44" i="75"/>
  <c r="AX44" i="75"/>
  <c r="AY44" i="75"/>
  <c r="AZ44" i="75"/>
  <c r="BA44" i="75"/>
  <c r="BB44" i="75"/>
  <c r="BC44" i="75"/>
  <c r="BD44" i="75"/>
  <c r="AU45" i="75"/>
  <c r="AV45" i="75"/>
  <c r="AW45" i="75"/>
  <c r="AX45" i="75"/>
  <c r="AY45" i="75"/>
  <c r="AZ45" i="75"/>
  <c r="BA45" i="75"/>
  <c r="BB45" i="75"/>
  <c r="BC45" i="75"/>
  <c r="BD45" i="75"/>
  <c r="AU46" i="75"/>
  <c r="AV46" i="75"/>
  <c r="AW46" i="75"/>
  <c r="AX46" i="75"/>
  <c r="AY46" i="75"/>
  <c r="AZ46" i="75"/>
  <c r="BA46" i="75"/>
  <c r="BB46" i="75"/>
  <c r="BC46" i="75"/>
  <c r="BD46" i="75"/>
  <c r="AU47" i="75"/>
  <c r="AV47" i="75"/>
  <c r="AW47" i="75"/>
  <c r="AX47" i="75"/>
  <c r="AY47" i="75"/>
  <c r="AZ47" i="75"/>
  <c r="BA47" i="75"/>
  <c r="BB47" i="75"/>
  <c r="BC47" i="75"/>
  <c r="BD47" i="75"/>
  <c r="AU48" i="75"/>
  <c r="AV48" i="75"/>
  <c r="AW48" i="75"/>
  <c r="AX48" i="75"/>
  <c r="AY48" i="75"/>
  <c r="AZ48" i="75"/>
  <c r="BA48" i="75"/>
  <c r="BB48" i="75"/>
  <c r="BC48" i="75"/>
  <c r="BD48" i="75"/>
  <c r="AU49" i="75"/>
  <c r="AV49" i="75"/>
  <c r="AW49" i="75"/>
  <c r="AX49" i="75"/>
  <c r="AY49" i="75"/>
  <c r="AZ49" i="75"/>
  <c r="BA49" i="75"/>
  <c r="BB49" i="75"/>
  <c r="BC49" i="75"/>
  <c r="BD49" i="75"/>
  <c r="AU50" i="75"/>
  <c r="AV50" i="75"/>
  <c r="AW50" i="75"/>
  <c r="AX50" i="75"/>
  <c r="AY50" i="75"/>
  <c r="AZ50" i="75"/>
  <c r="BA50" i="75"/>
  <c r="BB50" i="75"/>
  <c r="BC50" i="75"/>
  <c r="BD50" i="75"/>
  <c r="AU51" i="75"/>
  <c r="AV51" i="75"/>
  <c r="AW51" i="75"/>
  <c r="AX51" i="75"/>
  <c r="AY51" i="75"/>
  <c r="AZ51" i="75"/>
  <c r="BA51" i="75"/>
  <c r="BB51" i="75"/>
  <c r="BC51" i="75"/>
  <c r="BD51" i="75"/>
  <c r="AU52" i="75"/>
  <c r="AV52" i="75"/>
  <c r="AW52" i="75"/>
  <c r="AX52" i="75"/>
  <c r="AY52" i="75"/>
  <c r="AZ52" i="75"/>
  <c r="BA52" i="75"/>
  <c r="BB52" i="75"/>
  <c r="BC52" i="75"/>
  <c r="BD52" i="75"/>
  <c r="BD4" i="75"/>
  <c r="BC4" i="75"/>
  <c r="BB4" i="75"/>
  <c r="AZ4" i="75"/>
  <c r="AY4" i="75"/>
  <c r="AX4" i="75"/>
  <c r="AW4" i="75"/>
  <c r="AV4" i="75"/>
  <c r="AU4" i="75"/>
  <c r="AU5" i="74"/>
  <c r="AV5" i="74"/>
  <c r="AW5" i="74"/>
  <c r="AX5" i="74"/>
  <c r="AY5" i="74"/>
  <c r="AZ5" i="74"/>
  <c r="BA5" i="74"/>
  <c r="BB5" i="74"/>
  <c r="BC5" i="74"/>
  <c r="BD5" i="74"/>
  <c r="AU6" i="74"/>
  <c r="AV6" i="74"/>
  <c r="AW6" i="74"/>
  <c r="AX6" i="74"/>
  <c r="AY6" i="74"/>
  <c r="AZ6" i="74"/>
  <c r="BA6" i="74"/>
  <c r="BB6" i="74"/>
  <c r="BC6" i="74"/>
  <c r="BD6" i="74"/>
  <c r="AU7" i="74"/>
  <c r="AV7" i="74"/>
  <c r="AW7" i="74"/>
  <c r="AX7" i="74"/>
  <c r="AY7" i="74"/>
  <c r="AZ7" i="74"/>
  <c r="BA7" i="74"/>
  <c r="BB7" i="74"/>
  <c r="BC7" i="74"/>
  <c r="BD7" i="74"/>
  <c r="AU8" i="74"/>
  <c r="AV8" i="74"/>
  <c r="AW8" i="74"/>
  <c r="AX8" i="74"/>
  <c r="AY8" i="74"/>
  <c r="AZ8" i="74"/>
  <c r="BA8" i="74"/>
  <c r="BB8" i="74"/>
  <c r="BC8" i="74"/>
  <c r="BD8" i="74"/>
  <c r="AU9" i="74"/>
  <c r="AV9" i="74"/>
  <c r="AW9" i="74"/>
  <c r="AX9" i="74"/>
  <c r="AY9" i="74"/>
  <c r="AZ9" i="74"/>
  <c r="BA9" i="74"/>
  <c r="BB9" i="74"/>
  <c r="BC9" i="74"/>
  <c r="BD9" i="74"/>
  <c r="AU10" i="74"/>
  <c r="AV10" i="74"/>
  <c r="AW10" i="74"/>
  <c r="AX10" i="74"/>
  <c r="AY10" i="74"/>
  <c r="AZ10" i="74"/>
  <c r="BA10" i="74"/>
  <c r="BB10" i="74"/>
  <c r="BC10" i="74"/>
  <c r="BD10" i="74"/>
  <c r="AU11" i="74"/>
  <c r="AV11" i="74"/>
  <c r="AW11" i="74"/>
  <c r="AX11" i="74"/>
  <c r="AY11" i="74"/>
  <c r="AZ11" i="74"/>
  <c r="BA11" i="74"/>
  <c r="BB11" i="74"/>
  <c r="BC11" i="74"/>
  <c r="BD11" i="74"/>
  <c r="AU12" i="74"/>
  <c r="AV12" i="74"/>
  <c r="AW12" i="74"/>
  <c r="AX12" i="74"/>
  <c r="AY12" i="74"/>
  <c r="AZ12" i="74"/>
  <c r="BA12" i="74"/>
  <c r="BB12" i="74"/>
  <c r="BC12" i="74"/>
  <c r="BD12" i="74"/>
  <c r="AU13" i="74"/>
  <c r="AV13" i="74"/>
  <c r="AW13" i="74"/>
  <c r="AX13" i="74"/>
  <c r="AY13" i="74"/>
  <c r="AZ13" i="74"/>
  <c r="BA13" i="74"/>
  <c r="BB13" i="74"/>
  <c r="BC13" i="74"/>
  <c r="BD13" i="74"/>
  <c r="AU14" i="74"/>
  <c r="AV14" i="74"/>
  <c r="AW14" i="74"/>
  <c r="AX14" i="74"/>
  <c r="AY14" i="74"/>
  <c r="AZ14" i="74"/>
  <c r="BA14" i="74"/>
  <c r="BB14" i="74"/>
  <c r="BC14" i="74"/>
  <c r="BD14" i="74"/>
  <c r="AU15" i="74"/>
  <c r="AV15" i="74"/>
  <c r="AW15" i="74"/>
  <c r="AX15" i="74"/>
  <c r="AY15" i="74"/>
  <c r="AZ15" i="74"/>
  <c r="BA15" i="74"/>
  <c r="BB15" i="74"/>
  <c r="BC15" i="74"/>
  <c r="BD15" i="74"/>
  <c r="AU16" i="74"/>
  <c r="AV16" i="74"/>
  <c r="AW16" i="74"/>
  <c r="AX16" i="74"/>
  <c r="AY16" i="74"/>
  <c r="AZ16" i="74"/>
  <c r="BA16" i="74"/>
  <c r="BB16" i="74"/>
  <c r="BC16" i="74"/>
  <c r="BD16" i="74"/>
  <c r="AU17" i="74"/>
  <c r="AV17" i="74"/>
  <c r="AW17" i="74"/>
  <c r="AX17" i="74"/>
  <c r="AY17" i="74"/>
  <c r="AZ17" i="74"/>
  <c r="BA17" i="74"/>
  <c r="BB17" i="74"/>
  <c r="BC17" i="74"/>
  <c r="BD17" i="74"/>
  <c r="AU18" i="74"/>
  <c r="AV18" i="74"/>
  <c r="AW18" i="74"/>
  <c r="AX18" i="74"/>
  <c r="AY18" i="74"/>
  <c r="AZ18" i="74"/>
  <c r="BA18" i="74"/>
  <c r="BB18" i="74"/>
  <c r="BC18" i="74"/>
  <c r="BD18" i="74"/>
  <c r="AU19" i="74"/>
  <c r="AV19" i="74"/>
  <c r="AW19" i="74"/>
  <c r="AX19" i="74"/>
  <c r="AY19" i="74"/>
  <c r="AZ19" i="74"/>
  <c r="BA19" i="74"/>
  <c r="BB19" i="74"/>
  <c r="BC19" i="74"/>
  <c r="BD19" i="74"/>
  <c r="AU20" i="74"/>
  <c r="AV20" i="74"/>
  <c r="AW20" i="74"/>
  <c r="AX20" i="74"/>
  <c r="AY20" i="74"/>
  <c r="AZ20" i="74"/>
  <c r="BA20" i="74"/>
  <c r="BB20" i="74"/>
  <c r="BC20" i="74"/>
  <c r="BD20" i="74"/>
  <c r="AU21" i="74"/>
  <c r="AV21" i="74"/>
  <c r="AW21" i="74"/>
  <c r="AX21" i="74"/>
  <c r="AY21" i="74"/>
  <c r="AZ21" i="74"/>
  <c r="BA21" i="74"/>
  <c r="BB21" i="74"/>
  <c r="BC21" i="74"/>
  <c r="BD21" i="74"/>
  <c r="AU27" i="74"/>
  <c r="AV27" i="74"/>
  <c r="AW27" i="74"/>
  <c r="AX27" i="74"/>
  <c r="AY27" i="74"/>
  <c r="AZ27" i="74"/>
  <c r="BA27" i="74"/>
  <c r="BB27" i="74"/>
  <c r="BC27" i="74"/>
  <c r="BD27" i="74"/>
  <c r="AU28" i="74"/>
  <c r="AV28" i="74"/>
  <c r="AW28" i="74"/>
  <c r="AX28" i="74"/>
  <c r="AY28" i="74"/>
  <c r="AZ28" i="74"/>
  <c r="BA28" i="74"/>
  <c r="BB28" i="74"/>
  <c r="BC28" i="74"/>
  <c r="BD28" i="74"/>
  <c r="AU29" i="74"/>
  <c r="AV29" i="74"/>
  <c r="AW29" i="74"/>
  <c r="AX29" i="74"/>
  <c r="AY29" i="74"/>
  <c r="AZ29" i="74"/>
  <c r="BA29" i="74"/>
  <c r="BB29" i="74"/>
  <c r="BC29" i="74"/>
  <c r="BD29" i="74"/>
  <c r="AU30" i="74"/>
  <c r="AV30" i="74"/>
  <c r="AW30" i="74"/>
  <c r="AX30" i="74"/>
  <c r="AY30" i="74"/>
  <c r="AZ30" i="74"/>
  <c r="BA30" i="74"/>
  <c r="BB30" i="74"/>
  <c r="BC30" i="74"/>
  <c r="BD30" i="74"/>
  <c r="AU31" i="74"/>
  <c r="AV31" i="74"/>
  <c r="AW31" i="74"/>
  <c r="AX31" i="74"/>
  <c r="AY31" i="74"/>
  <c r="AZ31" i="74"/>
  <c r="BA31" i="74"/>
  <c r="BB31" i="74"/>
  <c r="BC31" i="74"/>
  <c r="BD31" i="74"/>
  <c r="AU32" i="74"/>
  <c r="AV32" i="74"/>
  <c r="AW32" i="74"/>
  <c r="AX32" i="74"/>
  <c r="AY32" i="74"/>
  <c r="AZ32" i="74"/>
  <c r="BA32" i="74"/>
  <c r="BB32" i="74"/>
  <c r="BC32" i="74"/>
  <c r="BD32" i="74"/>
  <c r="AU33" i="74"/>
  <c r="AV33" i="74"/>
  <c r="AW33" i="74"/>
  <c r="AX33" i="74"/>
  <c r="AY33" i="74"/>
  <c r="AZ33" i="74"/>
  <c r="BA33" i="74"/>
  <c r="BB33" i="74"/>
  <c r="BC33" i="74"/>
  <c r="BD33" i="74"/>
  <c r="AU34" i="74"/>
  <c r="AV34" i="74"/>
  <c r="AW34" i="74"/>
  <c r="AX34" i="74"/>
  <c r="AY34" i="74"/>
  <c r="AZ34" i="74"/>
  <c r="BA34" i="74"/>
  <c r="BB34" i="74"/>
  <c r="BC34" i="74"/>
  <c r="BD34" i="74"/>
  <c r="AU35" i="74"/>
  <c r="AV35" i="74"/>
  <c r="AW35" i="74"/>
  <c r="AX35" i="74"/>
  <c r="AY35" i="74"/>
  <c r="AZ35" i="74"/>
  <c r="BA35" i="74"/>
  <c r="BB35" i="74"/>
  <c r="BC35" i="74"/>
  <c r="BD35" i="74"/>
  <c r="AU36" i="74"/>
  <c r="AV36" i="74"/>
  <c r="AW36" i="74"/>
  <c r="AX36" i="74"/>
  <c r="AY36" i="74"/>
  <c r="AZ36" i="74"/>
  <c r="BA36" i="74"/>
  <c r="BB36" i="74"/>
  <c r="BC36" i="74"/>
  <c r="BD36" i="74"/>
  <c r="AU37" i="74"/>
  <c r="AV37" i="74"/>
  <c r="AW37" i="74"/>
  <c r="AX37" i="74"/>
  <c r="AY37" i="74"/>
  <c r="AZ37" i="74"/>
  <c r="BA37" i="74"/>
  <c r="BB37" i="74"/>
  <c r="BC37" i="74"/>
  <c r="BD37" i="74"/>
  <c r="AU38" i="74"/>
  <c r="AV38" i="74"/>
  <c r="AW38" i="74"/>
  <c r="AX38" i="74"/>
  <c r="AY38" i="74"/>
  <c r="AZ38" i="74"/>
  <c r="BA38" i="74"/>
  <c r="BB38" i="74"/>
  <c r="BC38" i="74"/>
  <c r="BD38" i="74"/>
  <c r="AU40" i="74"/>
  <c r="AV40" i="74"/>
  <c r="AW40" i="74"/>
  <c r="AX40" i="74"/>
  <c r="AY40" i="74"/>
  <c r="AZ40" i="74"/>
  <c r="BA40" i="74"/>
  <c r="BB40" i="74"/>
  <c r="BC40" i="74"/>
  <c r="BD40" i="74"/>
  <c r="AU41" i="74"/>
  <c r="AV41" i="74"/>
  <c r="AW41" i="74"/>
  <c r="AX41" i="74"/>
  <c r="AY41" i="74"/>
  <c r="AZ41" i="74"/>
  <c r="BA41" i="74"/>
  <c r="BB41" i="74"/>
  <c r="BC41" i="74"/>
  <c r="BD41" i="74"/>
  <c r="AU42" i="74"/>
  <c r="AV42" i="74"/>
  <c r="AW42" i="74"/>
  <c r="AX42" i="74"/>
  <c r="AY42" i="74"/>
  <c r="AZ42" i="74"/>
  <c r="BA42" i="74"/>
  <c r="BB42" i="74"/>
  <c r="BC42" i="74"/>
  <c r="BD42" i="74"/>
  <c r="AU43" i="74"/>
  <c r="AV43" i="74"/>
  <c r="AW43" i="74"/>
  <c r="AX43" i="74"/>
  <c r="AY43" i="74"/>
  <c r="AZ43" i="74"/>
  <c r="BA43" i="74"/>
  <c r="BB43" i="74"/>
  <c r="BC43" i="74"/>
  <c r="BD43" i="74"/>
  <c r="AU44" i="74"/>
  <c r="AV44" i="74"/>
  <c r="AW44" i="74"/>
  <c r="AX44" i="74"/>
  <c r="AY44" i="74"/>
  <c r="AZ44" i="74"/>
  <c r="BA44" i="74"/>
  <c r="BB44" i="74"/>
  <c r="BC44" i="74"/>
  <c r="BD44" i="74"/>
  <c r="AU45" i="74"/>
  <c r="AV45" i="74"/>
  <c r="AW45" i="74"/>
  <c r="AX45" i="74"/>
  <c r="AY45" i="74"/>
  <c r="AZ45" i="74"/>
  <c r="BA45" i="74"/>
  <c r="BB45" i="74"/>
  <c r="BC45" i="74"/>
  <c r="BD45" i="74"/>
  <c r="AU46" i="74"/>
  <c r="AV46" i="74"/>
  <c r="AW46" i="74"/>
  <c r="AX46" i="74"/>
  <c r="AY46" i="74"/>
  <c r="AZ46" i="74"/>
  <c r="BA46" i="74"/>
  <c r="BB46" i="74"/>
  <c r="BC46" i="74"/>
  <c r="BD46" i="74"/>
  <c r="AU47" i="74"/>
  <c r="AV47" i="74"/>
  <c r="AW47" i="74"/>
  <c r="AX47" i="74"/>
  <c r="AY47" i="74"/>
  <c r="AZ47" i="74"/>
  <c r="BA47" i="74"/>
  <c r="BB47" i="74"/>
  <c r="BC47" i="74"/>
  <c r="BD47" i="74"/>
  <c r="AU48" i="74"/>
  <c r="AV48" i="74"/>
  <c r="AW48" i="74"/>
  <c r="AX48" i="74"/>
  <c r="AY48" i="74"/>
  <c r="AZ48" i="74"/>
  <c r="BA48" i="74"/>
  <c r="BB48" i="74"/>
  <c r="BC48" i="74"/>
  <c r="BD48" i="74"/>
  <c r="AU49" i="74"/>
  <c r="AV49" i="74"/>
  <c r="AW49" i="74"/>
  <c r="AX49" i="74"/>
  <c r="AY49" i="74"/>
  <c r="AZ49" i="74"/>
  <c r="BA49" i="74"/>
  <c r="BB49" i="74"/>
  <c r="BC49" i="74"/>
  <c r="BD49" i="74"/>
  <c r="AU50" i="74"/>
  <c r="AV50" i="74"/>
  <c r="AW50" i="74"/>
  <c r="AX50" i="74"/>
  <c r="AY50" i="74"/>
  <c r="AZ50" i="74"/>
  <c r="BA50" i="74"/>
  <c r="BB50" i="74"/>
  <c r="BC50" i="74"/>
  <c r="BD50" i="74"/>
  <c r="AU51" i="74"/>
  <c r="AV51" i="74"/>
  <c r="AW51" i="74"/>
  <c r="AX51" i="74"/>
  <c r="AY51" i="74"/>
  <c r="AZ51" i="74"/>
  <c r="BA51" i="74"/>
  <c r="BB51" i="74"/>
  <c r="BC51" i="74"/>
  <c r="BD51" i="74"/>
  <c r="AU52" i="74"/>
  <c r="AV52" i="74"/>
  <c r="AW52" i="74"/>
  <c r="AX52" i="74"/>
  <c r="AY52" i="74"/>
  <c r="AZ52" i="74"/>
  <c r="BA52" i="74"/>
  <c r="BB52" i="74"/>
  <c r="BC52" i="74"/>
  <c r="BD52" i="74"/>
  <c r="BD4" i="74"/>
  <c r="BC4" i="74"/>
  <c r="BB4" i="74"/>
  <c r="BA4" i="74"/>
  <c r="AZ4" i="74"/>
  <c r="AY4" i="74"/>
  <c r="AX4" i="74"/>
  <c r="AW4" i="74"/>
  <c r="AV4" i="74"/>
  <c r="AU4" i="74"/>
  <c r="AW27" i="73"/>
  <c r="D31" i="92" l="1"/>
  <c r="AD14" i="103"/>
  <c r="AQ14" i="103" s="1"/>
  <c r="F14" i="104" s="1"/>
  <c r="D199" i="90"/>
  <c r="G199" i="90" s="1"/>
  <c r="AI12" i="103"/>
  <c r="D32" i="92"/>
  <c r="AE14" i="103"/>
  <c r="AR14" i="103" s="1"/>
  <c r="G14" i="104" s="1"/>
  <c r="D48" i="109"/>
  <c r="G48" i="109" s="1"/>
  <c r="Z44" i="103"/>
  <c r="D30" i="92"/>
  <c r="AC14" i="103"/>
  <c r="AP14" i="103" s="1"/>
  <c r="E14" i="104" s="1"/>
  <c r="D196" i="90"/>
  <c r="G196" i="90" s="1"/>
  <c r="AF12" i="103"/>
  <c r="AS12" i="103" s="1"/>
  <c r="H12" i="104" s="1"/>
  <c r="D94" i="92"/>
  <c r="AB17" i="103"/>
  <c r="AO17" i="103" s="1"/>
  <c r="D17" i="104" s="1"/>
  <c r="D33" i="92"/>
  <c r="AF14" i="103"/>
  <c r="AS14" i="103" s="1"/>
  <c r="H14" i="104" s="1"/>
  <c r="D11" i="92"/>
  <c r="AC13" i="103"/>
  <c r="AP13" i="103" s="1"/>
  <c r="E13" i="104" s="1"/>
  <c r="D151" i="90"/>
  <c r="G151" i="90" s="1"/>
  <c r="AC10" i="103"/>
  <c r="AP10" i="103" s="1"/>
  <c r="E10" i="104" s="1"/>
  <c r="D29" i="103"/>
  <c r="O28" i="103"/>
  <c r="AM28" i="103"/>
  <c r="D157" i="90"/>
  <c r="G157" i="90" s="1"/>
  <c r="J157" i="90" s="1"/>
  <c r="AI10" i="103"/>
  <c r="AV10" i="103" s="1"/>
  <c r="K10" i="104" s="1"/>
  <c r="D98" i="92"/>
  <c r="AF17" i="103"/>
  <c r="AS17" i="103" s="1"/>
  <c r="H17" i="104" s="1"/>
  <c r="D100" i="92"/>
  <c r="AH17" i="103"/>
  <c r="AU17" i="103" s="1"/>
  <c r="J17" i="104" s="1"/>
  <c r="D35" i="92"/>
  <c r="AH14" i="103"/>
  <c r="AU14" i="103" s="1"/>
  <c r="J14" i="104" s="1"/>
  <c r="D15" i="92"/>
  <c r="AG13" i="103"/>
  <c r="AT13" i="103" s="1"/>
  <c r="I13" i="104" s="1"/>
  <c r="D120" i="92"/>
  <c r="AI18" i="103"/>
  <c r="AV18" i="103" s="1"/>
  <c r="K18" i="104" s="1"/>
  <c r="D115" i="92"/>
  <c r="AD18" i="103"/>
  <c r="AQ18" i="103" s="1"/>
  <c r="F18" i="104" s="1"/>
  <c r="D179" i="90"/>
  <c r="G179" i="90" s="1"/>
  <c r="H179" i="90" s="1"/>
  <c r="AI11" i="103"/>
  <c r="AV11" i="103" s="1"/>
  <c r="K11" i="104" s="1"/>
  <c r="D193" i="90"/>
  <c r="G193" i="90" s="1"/>
  <c r="I193" i="90" s="1"/>
  <c r="AC12" i="103"/>
  <c r="D142" i="92"/>
  <c r="AI19" i="103"/>
  <c r="AV19" i="103" s="1"/>
  <c r="K19" i="104" s="1"/>
  <c r="D95" i="92"/>
  <c r="AC17" i="103"/>
  <c r="AP17" i="103" s="1"/>
  <c r="E17" i="104" s="1"/>
  <c r="D153" i="90"/>
  <c r="G153" i="90" s="1"/>
  <c r="J153" i="90" s="1"/>
  <c r="AE10" i="103"/>
  <c r="AR10" i="103" s="1"/>
  <c r="G10" i="104" s="1"/>
  <c r="D116" i="92"/>
  <c r="AE18" i="103"/>
  <c r="AR18" i="103" s="1"/>
  <c r="G18" i="104" s="1"/>
  <c r="AN28" i="103"/>
  <c r="E29" i="103"/>
  <c r="P28" i="103"/>
  <c r="D175" i="90"/>
  <c r="G175" i="90" s="1"/>
  <c r="I175" i="90" s="1"/>
  <c r="AE11" i="103"/>
  <c r="AR11" i="103" s="1"/>
  <c r="G11" i="104" s="1"/>
  <c r="D138" i="92"/>
  <c r="AE19" i="103"/>
  <c r="AR19" i="103" s="1"/>
  <c r="G19" i="104" s="1"/>
  <c r="D13" i="92"/>
  <c r="AE13" i="103"/>
  <c r="AR13" i="103" s="1"/>
  <c r="G13" i="104" s="1"/>
  <c r="D113" i="92"/>
  <c r="AB18" i="103"/>
  <c r="AO18" i="103" s="1"/>
  <c r="D18" i="104" s="1"/>
  <c r="AN30" i="103"/>
  <c r="P30" i="103"/>
  <c r="D101" i="92"/>
  <c r="AI17" i="103"/>
  <c r="AV17" i="103" s="1"/>
  <c r="K17" i="104" s="1"/>
  <c r="D192" i="90"/>
  <c r="G192" i="90" s="1"/>
  <c r="AB12" i="103"/>
  <c r="AO12" i="103" s="1"/>
  <c r="D12" i="104" s="1"/>
  <c r="D97" i="92"/>
  <c r="AE17" i="103"/>
  <c r="AR17" i="103" s="1"/>
  <c r="G17" i="104" s="1"/>
  <c r="D172" i="90"/>
  <c r="G172" i="90" s="1"/>
  <c r="AB11" i="103"/>
  <c r="AO11" i="103" s="1"/>
  <c r="D11" i="104" s="1"/>
  <c r="D114" i="92"/>
  <c r="AC18" i="103"/>
  <c r="AP18" i="103" s="1"/>
  <c r="E18" i="104" s="1"/>
  <c r="D198" i="90"/>
  <c r="G198" i="90" s="1"/>
  <c r="AH12" i="103"/>
  <c r="D152" i="90"/>
  <c r="G152" i="90" s="1"/>
  <c r="AD10" i="103"/>
  <c r="AQ10" i="103" s="1"/>
  <c r="F10" i="104" s="1"/>
  <c r="D10" i="92"/>
  <c r="AB13" i="103"/>
  <c r="AO13" i="103" s="1"/>
  <c r="D13" i="104" s="1"/>
  <c r="D154" i="90"/>
  <c r="G154" i="90" s="1"/>
  <c r="J154" i="90" s="1"/>
  <c r="AF10" i="103"/>
  <c r="AS10" i="103" s="1"/>
  <c r="H10" i="104" s="1"/>
  <c r="D117" i="92"/>
  <c r="AF18" i="103"/>
  <c r="AS18" i="103" s="1"/>
  <c r="H18" i="104" s="1"/>
  <c r="D119" i="92"/>
  <c r="AH18" i="103"/>
  <c r="AU18" i="103" s="1"/>
  <c r="J18" i="104" s="1"/>
  <c r="D176" i="90"/>
  <c r="G176" i="90" s="1"/>
  <c r="I176" i="90" s="1"/>
  <c r="AF11" i="103"/>
  <c r="AS11" i="103" s="1"/>
  <c r="H11" i="104" s="1"/>
  <c r="D139" i="92"/>
  <c r="AF19" i="103"/>
  <c r="AS19" i="103" s="1"/>
  <c r="H19" i="104" s="1"/>
  <c r="D30" i="103"/>
  <c r="Z29" i="103"/>
  <c r="D178" i="90"/>
  <c r="G178" i="90" s="1"/>
  <c r="AH11" i="103"/>
  <c r="AU11" i="103" s="1"/>
  <c r="J11" i="104" s="1"/>
  <c r="D135" i="92"/>
  <c r="AB19" i="103"/>
  <c r="AO19" i="103" s="1"/>
  <c r="D19" i="104" s="1"/>
  <c r="D96" i="92"/>
  <c r="AD17" i="103"/>
  <c r="AQ17" i="103" s="1"/>
  <c r="F17" i="104" s="1"/>
  <c r="D36" i="92"/>
  <c r="AI14" i="103"/>
  <c r="AV14" i="103" s="1"/>
  <c r="K14" i="104" s="1"/>
  <c r="D195" i="90"/>
  <c r="G195" i="90" s="1"/>
  <c r="AE12" i="103"/>
  <c r="AR12" i="103" s="1"/>
  <c r="G12" i="104" s="1"/>
  <c r="D16" i="92"/>
  <c r="AH13" i="103"/>
  <c r="AU13" i="103" s="1"/>
  <c r="J13" i="104" s="1"/>
  <c r="D174" i="90"/>
  <c r="G174" i="90" s="1"/>
  <c r="J174" i="90" s="1"/>
  <c r="AD11" i="103"/>
  <c r="AQ11" i="103" s="1"/>
  <c r="F11" i="104" s="1"/>
  <c r="D137" i="92"/>
  <c r="AD19" i="103"/>
  <c r="AQ19" i="103" s="1"/>
  <c r="F19" i="104" s="1"/>
  <c r="D150" i="90"/>
  <c r="G150" i="90" s="1"/>
  <c r="AB10" i="103"/>
  <c r="AO10" i="103" s="1"/>
  <c r="D10" i="104" s="1"/>
  <c r="D194" i="90"/>
  <c r="G194" i="90" s="1"/>
  <c r="AD12" i="103"/>
  <c r="D155" i="90"/>
  <c r="G155" i="90" s="1"/>
  <c r="J155" i="90" s="1"/>
  <c r="AG10" i="103"/>
  <c r="AT10" i="103" s="1"/>
  <c r="I10" i="104" s="1"/>
  <c r="D17" i="92"/>
  <c r="AI13" i="103"/>
  <c r="AV13" i="103" s="1"/>
  <c r="K13" i="104" s="1"/>
  <c r="D118" i="92"/>
  <c r="AG18" i="103"/>
  <c r="AT18" i="103" s="1"/>
  <c r="I18" i="104" s="1"/>
  <c r="AM33" i="103"/>
  <c r="O33" i="103"/>
  <c r="D141" i="92"/>
  <c r="AH19" i="103"/>
  <c r="AU19" i="103" s="1"/>
  <c r="J19" i="104" s="1"/>
  <c r="D99" i="92"/>
  <c r="AG17" i="103"/>
  <c r="AT17" i="103" s="1"/>
  <c r="I17" i="104" s="1"/>
  <c r="D14" i="92"/>
  <c r="AF13" i="103"/>
  <c r="AS13" i="103" s="1"/>
  <c r="H13" i="104" s="1"/>
  <c r="D177" i="90"/>
  <c r="G177" i="90" s="1"/>
  <c r="H177" i="90" s="1"/>
  <c r="AG11" i="103"/>
  <c r="AT11" i="103" s="1"/>
  <c r="I11" i="104" s="1"/>
  <c r="D140" i="92"/>
  <c r="AG19" i="103"/>
  <c r="AT19" i="103" s="1"/>
  <c r="I19" i="104" s="1"/>
  <c r="D156" i="90"/>
  <c r="G156" i="90" s="1"/>
  <c r="AH10" i="103"/>
  <c r="AU10" i="103" s="1"/>
  <c r="J10" i="104" s="1"/>
  <c r="D197" i="90"/>
  <c r="G197" i="90" s="1"/>
  <c r="AG12" i="103"/>
  <c r="D34" i="92"/>
  <c r="AG14" i="103"/>
  <c r="AT14" i="103" s="1"/>
  <c r="I14" i="104" s="1"/>
  <c r="C27" i="110"/>
  <c r="J9" i="110"/>
  <c r="I9" i="110"/>
  <c r="H9" i="110"/>
  <c r="C49" i="110"/>
  <c r="C70" i="110"/>
  <c r="C8" i="110"/>
  <c r="AE16" i="109"/>
  <c r="C8" i="109"/>
  <c r="AE8" i="109" s="1"/>
  <c r="AE34" i="109"/>
  <c r="C26" i="109"/>
  <c r="AE26" i="109" s="1"/>
  <c r="AE55" i="109"/>
  <c r="C47" i="109"/>
  <c r="AE47" i="109" s="1"/>
  <c r="BF40" i="15"/>
  <c r="I9" i="109"/>
  <c r="J9" i="109"/>
  <c r="H9" i="109"/>
  <c r="AF48" i="109"/>
  <c r="AG48" i="109" s="1"/>
  <c r="AH48" i="109" s="1"/>
  <c r="I27" i="109"/>
  <c r="J27" i="109"/>
  <c r="H27" i="109"/>
  <c r="J237" i="95"/>
  <c r="H237" i="95"/>
  <c r="I237" i="95"/>
  <c r="J179" i="90"/>
  <c r="H244" i="95"/>
  <c r="I244" i="95"/>
  <c r="J244" i="95"/>
  <c r="J245" i="95"/>
  <c r="H245" i="95"/>
  <c r="I245" i="95"/>
  <c r="J192" i="90"/>
  <c r="H192" i="90"/>
  <c r="I192" i="90"/>
  <c r="H153" i="90"/>
  <c r="I153" i="90"/>
  <c r="I241" i="95"/>
  <c r="J241" i="95"/>
  <c r="H241" i="95"/>
  <c r="H172" i="90"/>
  <c r="J172" i="90"/>
  <c r="I172" i="90"/>
  <c r="H198" i="90"/>
  <c r="I198" i="90"/>
  <c r="J198" i="90"/>
  <c r="H152" i="90"/>
  <c r="I152" i="90"/>
  <c r="J152" i="90"/>
  <c r="H154" i="90"/>
  <c r="I154" i="90"/>
  <c r="H246" i="95"/>
  <c r="J246" i="95"/>
  <c r="I246" i="95"/>
  <c r="I240" i="95"/>
  <c r="J240" i="95"/>
  <c r="H240" i="95"/>
  <c r="H178" i="90"/>
  <c r="I178" i="90"/>
  <c r="J178" i="90"/>
  <c r="I195" i="90"/>
  <c r="J195" i="90"/>
  <c r="H195" i="90"/>
  <c r="I174" i="90"/>
  <c r="I150" i="90"/>
  <c r="J150" i="90"/>
  <c r="H150" i="90"/>
  <c r="H194" i="90"/>
  <c r="J194" i="90"/>
  <c r="I194" i="90"/>
  <c r="J171" i="90"/>
  <c r="H171" i="90"/>
  <c r="I171" i="90"/>
  <c r="I177" i="90"/>
  <c r="J177" i="90"/>
  <c r="H156" i="90"/>
  <c r="J156" i="90"/>
  <c r="I156" i="90"/>
  <c r="I197" i="90"/>
  <c r="H197" i="90"/>
  <c r="J197" i="90"/>
  <c r="H199" i="90"/>
  <c r="I199" i="90"/>
  <c r="J199" i="90"/>
  <c r="H155" i="90"/>
  <c r="I242" i="95"/>
  <c r="J242" i="95"/>
  <c r="H242" i="95"/>
  <c r="H243" i="95"/>
  <c r="I243" i="95"/>
  <c r="J243" i="95"/>
  <c r="H238" i="95"/>
  <c r="J238" i="95"/>
  <c r="I238" i="95"/>
  <c r="I196" i="90"/>
  <c r="J196" i="90"/>
  <c r="H196" i="90"/>
  <c r="I151" i="90"/>
  <c r="J151" i="90"/>
  <c r="H151" i="90"/>
  <c r="H239" i="95"/>
  <c r="J239" i="95"/>
  <c r="I239" i="95"/>
  <c r="I157" i="90"/>
  <c r="BE4" i="15"/>
  <c r="BE16" i="15"/>
  <c r="AJ16" i="103" s="1"/>
  <c r="AW16" i="103" s="1"/>
  <c r="L16" i="104" s="1"/>
  <c r="BE20" i="15"/>
  <c r="AJ20" i="103" s="1"/>
  <c r="BE12" i="15"/>
  <c r="AJ12" i="103" s="1"/>
  <c r="AW12" i="103" s="1"/>
  <c r="L12" i="104" s="1"/>
  <c r="BE17" i="15"/>
  <c r="AJ17" i="103" s="1"/>
  <c r="AW17" i="103" s="1"/>
  <c r="L17" i="104" s="1"/>
  <c r="BE8" i="15"/>
  <c r="AJ8" i="103" s="1"/>
  <c r="AW8" i="103" s="1"/>
  <c r="L8" i="104" s="1"/>
  <c r="BE7" i="15"/>
  <c r="AJ7" i="103" s="1"/>
  <c r="AW7" i="103" s="1"/>
  <c r="L7" i="104" s="1"/>
  <c r="BE9" i="15"/>
  <c r="AJ9" i="103" s="1"/>
  <c r="AW9" i="103" s="1"/>
  <c r="L9" i="104" s="1"/>
  <c r="G191" i="90"/>
  <c r="BE11" i="15"/>
  <c r="AJ11" i="103" s="1"/>
  <c r="AW11" i="103" s="1"/>
  <c r="L11" i="104" s="1"/>
  <c r="D173" i="90"/>
  <c r="G173" i="90" s="1"/>
  <c r="G149" i="90"/>
  <c r="BE14" i="15"/>
  <c r="AJ14" i="103" s="1"/>
  <c r="AW14" i="103" s="1"/>
  <c r="L14" i="104" s="1"/>
  <c r="D29" i="92"/>
  <c r="BE19" i="15"/>
  <c r="AJ19" i="103" s="1"/>
  <c r="AW19" i="103" s="1"/>
  <c r="L19" i="104" s="1"/>
  <c r="D136" i="92"/>
  <c r="BE10" i="15"/>
  <c r="AJ10" i="103" s="1"/>
  <c r="AW10" i="103" s="1"/>
  <c r="L10" i="104" s="1"/>
  <c r="BE15" i="15"/>
  <c r="AJ15" i="103" s="1"/>
  <c r="AW15" i="103" s="1"/>
  <c r="L15" i="104" s="1"/>
  <c r="BE5" i="15"/>
  <c r="AJ5" i="103" s="1"/>
  <c r="AW5" i="103" s="1"/>
  <c r="L5" i="104" s="1"/>
  <c r="BE13" i="15"/>
  <c r="AJ13" i="103" s="1"/>
  <c r="AW13" i="103" s="1"/>
  <c r="L13" i="104" s="1"/>
  <c r="D12" i="92"/>
  <c r="BE18" i="15"/>
  <c r="AJ18" i="103" s="1"/>
  <c r="AW18" i="103" s="1"/>
  <c r="L18" i="104" s="1"/>
  <c r="BE6" i="15"/>
  <c r="AJ6" i="103" s="1"/>
  <c r="AW6" i="103" s="1"/>
  <c r="L6" i="104" s="1"/>
  <c r="BE21" i="15"/>
  <c r="AJ21" i="103" s="1"/>
  <c r="C237" i="95"/>
  <c r="BE43" i="79"/>
  <c r="N34" i="106" s="1"/>
  <c r="BE7" i="79"/>
  <c r="N5" i="106" s="1"/>
  <c r="BE41" i="79"/>
  <c r="N31" i="106" s="1"/>
  <c r="N39" i="106"/>
  <c r="BE4" i="79"/>
  <c r="N2" i="106" s="1"/>
  <c r="BE6" i="79"/>
  <c r="N4" i="106" s="1"/>
  <c r="BE10" i="79"/>
  <c r="N8" i="106" s="1"/>
  <c r="BE18" i="79"/>
  <c r="N15" i="106" s="1"/>
  <c r="BE31" i="79"/>
  <c r="N23" i="106" s="1"/>
  <c r="BE40" i="79"/>
  <c r="N30" i="106" s="1"/>
  <c r="BE49" i="79"/>
  <c r="N41" i="106" s="1"/>
  <c r="BE14" i="79"/>
  <c r="BE27" i="79"/>
  <c r="N19" i="106" s="1"/>
  <c r="BE35" i="79"/>
  <c r="N26" i="106" s="1"/>
  <c r="BE47" i="79"/>
  <c r="N38" i="106" s="1"/>
  <c r="BE44" i="79"/>
  <c r="N35" i="106" s="1"/>
  <c r="BE50" i="79"/>
  <c r="N42" i="106" s="1"/>
  <c r="BE8" i="79"/>
  <c r="N6" i="106" s="1"/>
  <c r="BE11" i="79"/>
  <c r="N9" i="106" s="1"/>
  <c r="BE12" i="79"/>
  <c r="N10" i="106" s="1"/>
  <c r="BE15" i="79"/>
  <c r="N12" i="106" s="1"/>
  <c r="BE16" i="79"/>
  <c r="N13" i="106" s="1"/>
  <c r="BE19" i="79"/>
  <c r="N16" i="106" s="1"/>
  <c r="BE20" i="79"/>
  <c r="N17" i="106" s="1"/>
  <c r="BE28" i="79"/>
  <c r="N20" i="106" s="1"/>
  <c r="BE29" i="79"/>
  <c r="N21" i="106" s="1"/>
  <c r="BE32" i="79"/>
  <c r="N24" i="106" s="1"/>
  <c r="BE33" i="79"/>
  <c r="BE36" i="79"/>
  <c r="N27" i="106" s="1"/>
  <c r="BE37" i="79"/>
  <c r="N28" i="106" s="1"/>
  <c r="BE51" i="79"/>
  <c r="N43" i="106" s="1"/>
  <c r="N32" i="106"/>
  <c r="BE45" i="79"/>
  <c r="N36" i="106" s="1"/>
  <c r="BE5" i="79"/>
  <c r="N3" i="106" s="1"/>
  <c r="BE13" i="79"/>
  <c r="N11" i="106" s="1"/>
  <c r="BE21" i="79"/>
  <c r="N18" i="106" s="1"/>
  <c r="BE34" i="79"/>
  <c r="N25" i="106" s="1"/>
  <c r="BE48" i="79"/>
  <c r="N40" i="106" s="1"/>
  <c r="BE52" i="79"/>
  <c r="N44" i="106" s="1"/>
  <c r="BE42" i="79"/>
  <c r="N33" i="106" s="1"/>
  <c r="BE46" i="79"/>
  <c r="N37" i="106" s="1"/>
  <c r="BE9" i="79"/>
  <c r="N7" i="106" s="1"/>
  <c r="BE17" i="79"/>
  <c r="N14" i="106" s="1"/>
  <c r="BE30" i="79"/>
  <c r="N22" i="106" s="1"/>
  <c r="BE38" i="79"/>
  <c r="BE10" i="77"/>
  <c r="K8" i="106" s="1"/>
  <c r="BE13" i="77"/>
  <c r="K11" i="106" s="1"/>
  <c r="BE18" i="77"/>
  <c r="K15" i="106" s="1"/>
  <c r="BE31" i="77"/>
  <c r="K23" i="106" s="1"/>
  <c r="BE40" i="77"/>
  <c r="K30" i="106" s="1"/>
  <c r="BE47" i="77"/>
  <c r="K38" i="106" s="1"/>
  <c r="BE5" i="77"/>
  <c r="K3" i="106" s="1"/>
  <c r="BE9" i="77"/>
  <c r="K7" i="106" s="1"/>
  <c r="BE17" i="77"/>
  <c r="K14" i="106" s="1"/>
  <c r="BE21" i="77"/>
  <c r="K18" i="106" s="1"/>
  <c r="BE30" i="77"/>
  <c r="K22" i="106" s="1"/>
  <c r="BE34" i="77"/>
  <c r="K25" i="106" s="1"/>
  <c r="BE38" i="77"/>
  <c r="BE42" i="77"/>
  <c r="K33" i="106" s="1"/>
  <c r="BE46" i="77"/>
  <c r="K37" i="106" s="1"/>
  <c r="BE49" i="77"/>
  <c r="K41" i="106" s="1"/>
  <c r="BE6" i="77"/>
  <c r="K4" i="106" s="1"/>
  <c r="BE14" i="77"/>
  <c r="BE27" i="77"/>
  <c r="K19" i="106" s="1"/>
  <c r="BE35" i="77"/>
  <c r="K26" i="106" s="1"/>
  <c r="BE43" i="77"/>
  <c r="K34" i="106" s="1"/>
  <c r="BE50" i="77"/>
  <c r="K42" i="106" s="1"/>
  <c r="BE4" i="77"/>
  <c r="K2" i="106" s="1"/>
  <c r="BE7" i="77"/>
  <c r="K5" i="106" s="1"/>
  <c r="BE8" i="77"/>
  <c r="K6" i="106" s="1"/>
  <c r="BE11" i="77"/>
  <c r="K9" i="106" s="1"/>
  <c r="BE12" i="77"/>
  <c r="K10" i="106" s="1"/>
  <c r="BE15" i="77"/>
  <c r="K12" i="106" s="1"/>
  <c r="BE16" i="77"/>
  <c r="K13" i="106" s="1"/>
  <c r="BE19" i="77"/>
  <c r="K16" i="106" s="1"/>
  <c r="BE20" i="77"/>
  <c r="K17" i="106" s="1"/>
  <c r="BE28" i="77"/>
  <c r="K20" i="106" s="1"/>
  <c r="BE29" i="77"/>
  <c r="K21" i="106" s="1"/>
  <c r="BE32" i="77"/>
  <c r="K24" i="106" s="1"/>
  <c r="BE33" i="77"/>
  <c r="BE36" i="77"/>
  <c r="K27" i="106" s="1"/>
  <c r="BE37" i="77"/>
  <c r="K28" i="106" s="1"/>
  <c r="BE41" i="77"/>
  <c r="K31" i="106" s="1"/>
  <c r="K32" i="106"/>
  <c r="BE44" i="77"/>
  <c r="K35" i="106" s="1"/>
  <c r="BE45" i="77"/>
  <c r="K36" i="106" s="1"/>
  <c r="K39" i="106"/>
  <c r="BE48" i="77"/>
  <c r="K40" i="106" s="1"/>
  <c r="BE51" i="77"/>
  <c r="K43" i="106" s="1"/>
  <c r="BE52" i="77"/>
  <c r="K44" i="106" s="1"/>
  <c r="BE7" i="76"/>
  <c r="J5" i="106" s="1"/>
  <c r="BE15" i="76"/>
  <c r="J12" i="106" s="1"/>
  <c r="BE19" i="76"/>
  <c r="J16" i="106" s="1"/>
  <c r="BE28" i="76"/>
  <c r="J20" i="106" s="1"/>
  <c r="BE32" i="76"/>
  <c r="J24" i="106" s="1"/>
  <c r="BE36" i="76"/>
  <c r="J27" i="106" s="1"/>
  <c r="BE51" i="76"/>
  <c r="J43" i="106" s="1"/>
  <c r="BE11" i="76"/>
  <c r="J9" i="106" s="1"/>
  <c r="BE41" i="76"/>
  <c r="J31" i="106" s="1"/>
  <c r="BE44" i="76"/>
  <c r="J35" i="106" s="1"/>
  <c r="J39" i="106"/>
  <c r="BE4" i="76"/>
  <c r="J2" i="106" s="1"/>
  <c r="BE5" i="76"/>
  <c r="J3" i="106" s="1"/>
  <c r="BE8" i="76"/>
  <c r="J6" i="106" s="1"/>
  <c r="BE9" i="76"/>
  <c r="J7" i="106" s="1"/>
  <c r="BE12" i="76"/>
  <c r="J10" i="106" s="1"/>
  <c r="BE13" i="76"/>
  <c r="J11" i="106" s="1"/>
  <c r="BE16" i="76"/>
  <c r="J13" i="106" s="1"/>
  <c r="BE17" i="76"/>
  <c r="J14" i="106" s="1"/>
  <c r="BE20" i="76"/>
  <c r="J17" i="106" s="1"/>
  <c r="BE21" i="76"/>
  <c r="J18" i="106" s="1"/>
  <c r="BE29" i="76"/>
  <c r="J21" i="106" s="1"/>
  <c r="BE30" i="76"/>
  <c r="J22" i="106" s="1"/>
  <c r="BE33" i="76"/>
  <c r="BE34" i="76"/>
  <c r="J25" i="106" s="1"/>
  <c r="BE37" i="76"/>
  <c r="J28" i="106" s="1"/>
  <c r="BE38" i="76"/>
  <c r="J32" i="106"/>
  <c r="BE42" i="76"/>
  <c r="J33" i="106" s="1"/>
  <c r="BE45" i="76"/>
  <c r="J36" i="106" s="1"/>
  <c r="BE46" i="76"/>
  <c r="J37" i="106" s="1"/>
  <c r="BE48" i="76"/>
  <c r="J40" i="106" s="1"/>
  <c r="BE49" i="76"/>
  <c r="J41" i="106" s="1"/>
  <c r="BE52" i="76"/>
  <c r="J44" i="106" s="1"/>
  <c r="BE6" i="76"/>
  <c r="J4" i="106" s="1"/>
  <c r="BE10" i="76"/>
  <c r="J8" i="106" s="1"/>
  <c r="BE14" i="76"/>
  <c r="BE18" i="76"/>
  <c r="J15" i="106" s="1"/>
  <c r="BE27" i="76"/>
  <c r="J19" i="106" s="1"/>
  <c r="BE31" i="76"/>
  <c r="J23" i="106" s="1"/>
  <c r="BE35" i="76"/>
  <c r="J26" i="106" s="1"/>
  <c r="BE40" i="76"/>
  <c r="J30" i="106" s="1"/>
  <c r="BE43" i="76"/>
  <c r="J34" i="106" s="1"/>
  <c r="BE47" i="76"/>
  <c r="J38" i="106" s="1"/>
  <c r="BE50" i="76"/>
  <c r="J42" i="106" s="1"/>
  <c r="BE38" i="75"/>
  <c r="BE4" i="75"/>
  <c r="I2" i="106" s="1"/>
  <c r="BE48" i="75"/>
  <c r="I40" i="106" s="1"/>
  <c r="I32" i="106"/>
  <c r="BE37" i="75"/>
  <c r="I28" i="106" s="1"/>
  <c r="BE29" i="75"/>
  <c r="I21" i="106" s="1"/>
  <c r="BE16" i="75"/>
  <c r="I13" i="106" s="1"/>
  <c r="BE11" i="75"/>
  <c r="I9" i="106" s="1"/>
  <c r="BE10" i="74"/>
  <c r="H8" i="106" s="1"/>
  <c r="BE6" i="74"/>
  <c r="H4" i="106" s="1"/>
  <c r="BE4" i="74"/>
  <c r="H2" i="106" s="1"/>
  <c r="BE49" i="74"/>
  <c r="H41" i="106" s="1"/>
  <c r="BE29" i="74"/>
  <c r="H21" i="106" s="1"/>
  <c r="BE16" i="74"/>
  <c r="H13" i="106" s="1"/>
  <c r="BE12" i="74"/>
  <c r="H10" i="106" s="1"/>
  <c r="BE13" i="75"/>
  <c r="I11" i="106" s="1"/>
  <c r="BE7" i="75"/>
  <c r="I5" i="106" s="1"/>
  <c r="BE51" i="75"/>
  <c r="I43" i="106" s="1"/>
  <c r="BE49" i="75"/>
  <c r="I41" i="106" s="1"/>
  <c r="BE44" i="75"/>
  <c r="I35" i="106" s="1"/>
  <c r="BE35" i="75"/>
  <c r="I26" i="106" s="1"/>
  <c r="BE30" i="75"/>
  <c r="I22" i="106" s="1"/>
  <c r="BE27" i="75"/>
  <c r="I19" i="106" s="1"/>
  <c r="BE17" i="75"/>
  <c r="I14" i="106" s="1"/>
  <c r="BE14" i="75"/>
  <c r="BE9" i="75"/>
  <c r="I7" i="106" s="1"/>
  <c r="BE5" i="75"/>
  <c r="I3" i="106" s="1"/>
  <c r="BE34" i="75"/>
  <c r="I25" i="106" s="1"/>
  <c r="BE28" i="75"/>
  <c r="I20" i="106" s="1"/>
  <c r="BE50" i="75"/>
  <c r="I42" i="106" s="1"/>
  <c r="BE46" i="75"/>
  <c r="I37" i="106" s="1"/>
  <c r="BE43" i="75"/>
  <c r="I34" i="106" s="1"/>
  <c r="BE31" i="75"/>
  <c r="I23" i="106" s="1"/>
  <c r="BE18" i="75"/>
  <c r="I15" i="106" s="1"/>
  <c r="BE10" i="75"/>
  <c r="I8" i="106" s="1"/>
  <c r="BE36" i="75"/>
  <c r="I27" i="106" s="1"/>
  <c r="BE21" i="75"/>
  <c r="I18" i="106" s="1"/>
  <c r="BE47" i="75"/>
  <c r="I38" i="106" s="1"/>
  <c r="BE42" i="75"/>
  <c r="I33" i="106" s="1"/>
  <c r="BE40" i="75"/>
  <c r="I30" i="106" s="1"/>
  <c r="BE15" i="75"/>
  <c r="I12" i="106" s="1"/>
  <c r="BE33" i="75"/>
  <c r="BE32" i="75"/>
  <c r="I24" i="106" s="1"/>
  <c r="BE20" i="75"/>
  <c r="I17" i="106" s="1"/>
  <c r="BE19" i="75"/>
  <c r="I16" i="106" s="1"/>
  <c r="BE12" i="75"/>
  <c r="I10" i="106" s="1"/>
  <c r="BE8" i="75"/>
  <c r="I6" i="106" s="1"/>
  <c r="BE52" i="75"/>
  <c r="I44" i="106" s="1"/>
  <c r="I39" i="106"/>
  <c r="BE45" i="75"/>
  <c r="I36" i="106" s="1"/>
  <c r="BE41" i="75"/>
  <c r="I31" i="106" s="1"/>
  <c r="BE6" i="75"/>
  <c r="I4" i="106" s="1"/>
  <c r="BE48" i="74"/>
  <c r="H40" i="106" s="1"/>
  <c r="BE19" i="74"/>
  <c r="H16" i="106" s="1"/>
  <c r="BE11" i="74"/>
  <c r="H9" i="106" s="1"/>
  <c r="BE41" i="74"/>
  <c r="H31" i="106" s="1"/>
  <c r="BE33" i="74"/>
  <c r="BE52" i="74"/>
  <c r="H44" i="106" s="1"/>
  <c r="H39" i="106"/>
  <c r="BE45" i="74"/>
  <c r="H36" i="106" s="1"/>
  <c r="BE37" i="74"/>
  <c r="H28" i="106" s="1"/>
  <c r="BE8" i="74"/>
  <c r="H6" i="106" s="1"/>
  <c r="BE32" i="74"/>
  <c r="H24" i="106" s="1"/>
  <c r="BE20" i="74"/>
  <c r="H17" i="106" s="1"/>
  <c r="BE51" i="74"/>
  <c r="H43" i="106" s="1"/>
  <c r="BE44" i="74"/>
  <c r="H35" i="106" s="1"/>
  <c r="BE36" i="74"/>
  <c r="H27" i="106" s="1"/>
  <c r="BE28" i="74"/>
  <c r="H20" i="106" s="1"/>
  <c r="BE15" i="74"/>
  <c r="H12" i="106" s="1"/>
  <c r="BE46" i="74"/>
  <c r="H37" i="106" s="1"/>
  <c r="BE34" i="74"/>
  <c r="H25" i="106" s="1"/>
  <c r="BE21" i="74"/>
  <c r="H18" i="106" s="1"/>
  <c r="BE17" i="74"/>
  <c r="H14" i="106" s="1"/>
  <c r="BE13" i="74"/>
  <c r="H11" i="106" s="1"/>
  <c r="BE7" i="74"/>
  <c r="H5" i="106" s="1"/>
  <c r="BE42" i="74"/>
  <c r="H33" i="106" s="1"/>
  <c r="H32" i="106"/>
  <c r="BE50" i="74"/>
  <c r="H42" i="106" s="1"/>
  <c r="BE47" i="74"/>
  <c r="H38" i="106" s="1"/>
  <c r="BE43" i="74"/>
  <c r="H34" i="106" s="1"/>
  <c r="BE40" i="74"/>
  <c r="H30" i="106" s="1"/>
  <c r="BE38" i="74"/>
  <c r="BE35" i="74"/>
  <c r="H26" i="106" s="1"/>
  <c r="BE31" i="74"/>
  <c r="H23" i="106" s="1"/>
  <c r="BE30" i="74"/>
  <c r="H22" i="106" s="1"/>
  <c r="BE27" i="74"/>
  <c r="H19" i="106" s="1"/>
  <c r="BE18" i="74"/>
  <c r="H15" i="106" s="1"/>
  <c r="BE14" i="74"/>
  <c r="BE9" i="74"/>
  <c r="H7" i="106" s="1"/>
  <c r="BE5" i="74"/>
  <c r="H3" i="106" s="1"/>
  <c r="BD38" i="15"/>
  <c r="AI37" i="103" s="1"/>
  <c r="AV37" i="103" s="1"/>
  <c r="K37" i="104" s="1"/>
  <c r="J193" i="90" l="1"/>
  <c r="H193" i="90"/>
  <c r="D190" i="90"/>
  <c r="G190" i="90" s="1"/>
  <c r="H190" i="90" s="1"/>
  <c r="H175" i="90"/>
  <c r="J176" i="90"/>
  <c r="P29" i="103"/>
  <c r="AN29" i="103"/>
  <c r="D148" i="90"/>
  <c r="G148" i="90" s="1"/>
  <c r="J148" i="90" s="1"/>
  <c r="O29" i="103"/>
  <c r="AM29" i="103"/>
  <c r="H157" i="90"/>
  <c r="J175" i="90"/>
  <c r="I155" i="90"/>
  <c r="H174" i="90"/>
  <c r="H176" i="90"/>
  <c r="I179" i="90"/>
  <c r="O30" i="103"/>
  <c r="AM30" i="103"/>
  <c r="I48" i="109"/>
  <c r="H48" i="109"/>
  <c r="J48" i="109"/>
  <c r="H191" i="90"/>
  <c r="I191" i="90"/>
  <c r="J191" i="90"/>
  <c r="J190" i="90"/>
  <c r="I190" i="90"/>
  <c r="I149" i="90"/>
  <c r="J149" i="90"/>
  <c r="H149" i="90"/>
  <c r="H148" i="90"/>
  <c r="H173" i="90"/>
  <c r="J173" i="90"/>
  <c r="I173" i="90"/>
  <c r="D170" i="90"/>
  <c r="G170" i="90" s="1"/>
  <c r="BA38" i="15"/>
  <c r="AF37" i="103" s="1"/>
  <c r="AS37" i="103" s="1"/>
  <c r="H37" i="104" s="1"/>
  <c r="AW38" i="15"/>
  <c r="AB37" i="103" s="1"/>
  <c r="AO37" i="103" s="1"/>
  <c r="D37" i="104" s="1"/>
  <c r="AX38" i="15"/>
  <c r="AC37" i="103" s="1"/>
  <c r="AP37" i="103" s="1"/>
  <c r="E37" i="104" s="1"/>
  <c r="AY38" i="15"/>
  <c r="AD37" i="103" s="1"/>
  <c r="AQ37" i="103" s="1"/>
  <c r="F37" i="104" s="1"/>
  <c r="AZ38" i="15"/>
  <c r="AE37" i="103" s="1"/>
  <c r="AR37" i="103" s="1"/>
  <c r="G37" i="104" s="1"/>
  <c r="BB38" i="15"/>
  <c r="AG37" i="103" s="1"/>
  <c r="AT37" i="103" s="1"/>
  <c r="I37" i="104" s="1"/>
  <c r="BC38" i="15"/>
  <c r="AH37" i="103" s="1"/>
  <c r="AU37" i="103" s="1"/>
  <c r="J37" i="104" s="1"/>
  <c r="D225" i="95"/>
  <c r="AU5" i="73"/>
  <c r="AV5" i="73"/>
  <c r="AW5" i="73"/>
  <c r="AX5" i="73"/>
  <c r="AY5" i="73"/>
  <c r="AZ5" i="73"/>
  <c r="BA5" i="73"/>
  <c r="BB5" i="73"/>
  <c r="BC5" i="73"/>
  <c r="BD5" i="73"/>
  <c r="AU6" i="73"/>
  <c r="AV6" i="73"/>
  <c r="AW6" i="73"/>
  <c r="AX6" i="73"/>
  <c r="AY6" i="73"/>
  <c r="AZ6" i="73"/>
  <c r="BA6" i="73"/>
  <c r="BB6" i="73"/>
  <c r="BC6" i="73"/>
  <c r="BD6" i="73"/>
  <c r="AU7" i="73"/>
  <c r="AV7" i="73"/>
  <c r="AW7" i="73"/>
  <c r="AX7" i="73"/>
  <c r="AY7" i="73"/>
  <c r="AZ7" i="73"/>
  <c r="BA7" i="73"/>
  <c r="BB7" i="73"/>
  <c r="BC7" i="73"/>
  <c r="BD7" i="73"/>
  <c r="AU8" i="73"/>
  <c r="AV8" i="73"/>
  <c r="AW8" i="73"/>
  <c r="AX8" i="73"/>
  <c r="AY8" i="73"/>
  <c r="AZ8" i="73"/>
  <c r="BA8" i="73"/>
  <c r="BB8" i="73"/>
  <c r="BC8" i="73"/>
  <c r="BD8" i="73"/>
  <c r="AU9" i="73"/>
  <c r="AV9" i="73"/>
  <c r="AW9" i="73"/>
  <c r="AX9" i="73"/>
  <c r="AY9" i="73"/>
  <c r="AZ9" i="73"/>
  <c r="BA9" i="73"/>
  <c r="BB9" i="73"/>
  <c r="BC9" i="73"/>
  <c r="BD9" i="73"/>
  <c r="AU10" i="73"/>
  <c r="AV10" i="73"/>
  <c r="AW10" i="73"/>
  <c r="AX10" i="73"/>
  <c r="AY10" i="73"/>
  <c r="AZ10" i="73"/>
  <c r="BA10" i="73"/>
  <c r="BB10" i="73"/>
  <c r="BC10" i="73"/>
  <c r="BD10" i="73"/>
  <c r="AU11" i="73"/>
  <c r="AV11" i="73"/>
  <c r="AW11" i="73"/>
  <c r="AX11" i="73"/>
  <c r="AY11" i="73"/>
  <c r="AZ11" i="73"/>
  <c r="BA11" i="73"/>
  <c r="BB11" i="73"/>
  <c r="BC11" i="73"/>
  <c r="BD11" i="73"/>
  <c r="AU12" i="73"/>
  <c r="AV12" i="73"/>
  <c r="AW12" i="73"/>
  <c r="AX12" i="73"/>
  <c r="AY12" i="73"/>
  <c r="AZ12" i="73"/>
  <c r="BA12" i="73"/>
  <c r="BB12" i="73"/>
  <c r="BC12" i="73"/>
  <c r="BD12" i="73"/>
  <c r="AU13" i="73"/>
  <c r="AV13" i="73"/>
  <c r="AW13" i="73"/>
  <c r="AX13" i="73"/>
  <c r="AY13" i="73"/>
  <c r="AZ13" i="73"/>
  <c r="BA13" i="73"/>
  <c r="BB13" i="73"/>
  <c r="BC13" i="73"/>
  <c r="BD13" i="73"/>
  <c r="AU14" i="73"/>
  <c r="AV14" i="73"/>
  <c r="AW14" i="73"/>
  <c r="AX14" i="73"/>
  <c r="AY14" i="73"/>
  <c r="AZ14" i="73"/>
  <c r="BA14" i="73"/>
  <c r="BB14" i="73"/>
  <c r="BC14" i="73"/>
  <c r="BD14" i="73"/>
  <c r="AU15" i="73"/>
  <c r="AV15" i="73"/>
  <c r="AW15" i="73"/>
  <c r="AX15" i="73"/>
  <c r="AY15" i="73"/>
  <c r="AZ15" i="73"/>
  <c r="BA15" i="73"/>
  <c r="BB15" i="73"/>
  <c r="BC15" i="73"/>
  <c r="BD15" i="73"/>
  <c r="AU16" i="73"/>
  <c r="AV16" i="73"/>
  <c r="AW16" i="73"/>
  <c r="AX16" i="73"/>
  <c r="AY16" i="73"/>
  <c r="AZ16" i="73"/>
  <c r="BA16" i="73"/>
  <c r="BB16" i="73"/>
  <c r="BC16" i="73"/>
  <c r="BD16" i="73"/>
  <c r="AU17" i="73"/>
  <c r="AV17" i="73"/>
  <c r="AW17" i="73"/>
  <c r="AX17" i="73"/>
  <c r="AY17" i="73"/>
  <c r="AZ17" i="73"/>
  <c r="BA17" i="73"/>
  <c r="BB17" i="73"/>
  <c r="BC17" i="73"/>
  <c r="BD17" i="73"/>
  <c r="AU18" i="73"/>
  <c r="AV18" i="73"/>
  <c r="AW18" i="73"/>
  <c r="AX18" i="73"/>
  <c r="AY18" i="73"/>
  <c r="AZ18" i="73"/>
  <c r="BA18" i="73"/>
  <c r="BB18" i="73"/>
  <c r="BC18" i="73"/>
  <c r="BD18" i="73"/>
  <c r="AU19" i="73"/>
  <c r="AV19" i="73"/>
  <c r="AW19" i="73"/>
  <c r="AX19" i="73"/>
  <c r="AY19" i="73"/>
  <c r="AZ19" i="73"/>
  <c r="BA19" i="73"/>
  <c r="BB19" i="73"/>
  <c r="BC19" i="73"/>
  <c r="BD19" i="73"/>
  <c r="AU20" i="73"/>
  <c r="AV20" i="73"/>
  <c r="AW20" i="73"/>
  <c r="AX20" i="73"/>
  <c r="AY20" i="73"/>
  <c r="AZ20" i="73"/>
  <c r="BA20" i="73"/>
  <c r="BB20" i="73"/>
  <c r="BC20" i="73"/>
  <c r="BD20" i="73"/>
  <c r="AU21" i="73"/>
  <c r="AV21" i="73"/>
  <c r="AW21" i="73"/>
  <c r="AX21" i="73"/>
  <c r="AY21" i="73"/>
  <c r="AZ21" i="73"/>
  <c r="BA21" i="73"/>
  <c r="BB21" i="73"/>
  <c r="BC21" i="73"/>
  <c r="BD21" i="73"/>
  <c r="AU27" i="73"/>
  <c r="AV27" i="73"/>
  <c r="AX27" i="73"/>
  <c r="AY27" i="73"/>
  <c r="AZ27" i="73"/>
  <c r="BA27" i="73"/>
  <c r="BB27" i="73"/>
  <c r="BC27" i="73"/>
  <c r="BD27" i="73"/>
  <c r="AU28" i="73"/>
  <c r="AV28" i="73"/>
  <c r="AW28" i="73"/>
  <c r="AX28" i="73"/>
  <c r="AY28" i="73"/>
  <c r="AZ28" i="73"/>
  <c r="BA28" i="73"/>
  <c r="BB28" i="73"/>
  <c r="BC28" i="73"/>
  <c r="BD28" i="73"/>
  <c r="AU29" i="73"/>
  <c r="AV29" i="73"/>
  <c r="AW29" i="73"/>
  <c r="AX29" i="73"/>
  <c r="AY29" i="73"/>
  <c r="AZ29" i="73"/>
  <c r="BA29" i="73"/>
  <c r="BB29" i="73"/>
  <c r="BC29" i="73"/>
  <c r="BD29" i="73"/>
  <c r="AU30" i="73"/>
  <c r="AV30" i="73"/>
  <c r="AW30" i="73"/>
  <c r="AX30" i="73"/>
  <c r="AY30" i="73"/>
  <c r="AZ30" i="73"/>
  <c r="BA30" i="73"/>
  <c r="BB30" i="73"/>
  <c r="BC30" i="73"/>
  <c r="BD30" i="73"/>
  <c r="AU31" i="73"/>
  <c r="AV31" i="73"/>
  <c r="AW31" i="73"/>
  <c r="AX31" i="73"/>
  <c r="AY31" i="73"/>
  <c r="AZ31" i="73"/>
  <c r="BA31" i="73"/>
  <c r="BB31" i="73"/>
  <c r="BC31" i="73"/>
  <c r="BD31" i="73"/>
  <c r="AU32" i="73"/>
  <c r="AV32" i="73"/>
  <c r="AW32" i="73"/>
  <c r="AX32" i="73"/>
  <c r="AY32" i="73"/>
  <c r="AZ32" i="73"/>
  <c r="BA32" i="73"/>
  <c r="BB32" i="73"/>
  <c r="BC32" i="73"/>
  <c r="BD32" i="73"/>
  <c r="AU33" i="73"/>
  <c r="AV33" i="73"/>
  <c r="AW33" i="73"/>
  <c r="AX33" i="73"/>
  <c r="AY33" i="73"/>
  <c r="AZ33" i="73"/>
  <c r="BA33" i="73"/>
  <c r="BB33" i="73"/>
  <c r="BC33" i="73"/>
  <c r="BD33" i="73"/>
  <c r="AU34" i="73"/>
  <c r="AV34" i="73"/>
  <c r="AW34" i="73"/>
  <c r="AX34" i="73"/>
  <c r="AY34" i="73"/>
  <c r="AZ34" i="73"/>
  <c r="BA34" i="73"/>
  <c r="BB34" i="73"/>
  <c r="BC34" i="73"/>
  <c r="BD34" i="73"/>
  <c r="AU35" i="73"/>
  <c r="AV35" i="73"/>
  <c r="AW35" i="73"/>
  <c r="AX35" i="73"/>
  <c r="AY35" i="73"/>
  <c r="AZ35" i="73"/>
  <c r="BA35" i="73"/>
  <c r="BB35" i="73"/>
  <c r="BC35" i="73"/>
  <c r="BD35" i="73"/>
  <c r="AU36" i="73"/>
  <c r="AV36" i="73"/>
  <c r="AW36" i="73"/>
  <c r="AX36" i="73"/>
  <c r="AY36" i="73"/>
  <c r="AZ36" i="73"/>
  <c r="BA36" i="73"/>
  <c r="BB36" i="73"/>
  <c r="BC36" i="73"/>
  <c r="BD36" i="73"/>
  <c r="AU37" i="73"/>
  <c r="AV37" i="73"/>
  <c r="AW37" i="73"/>
  <c r="AX37" i="73"/>
  <c r="AY37" i="73"/>
  <c r="AZ37" i="73"/>
  <c r="BA37" i="73"/>
  <c r="BB37" i="73"/>
  <c r="BC37" i="73"/>
  <c r="BD37" i="73"/>
  <c r="AU38" i="73"/>
  <c r="AV38" i="73"/>
  <c r="AW38" i="73"/>
  <c r="AX38" i="73"/>
  <c r="AY38" i="73"/>
  <c r="AZ38" i="73"/>
  <c r="BA38" i="73"/>
  <c r="BB38" i="73"/>
  <c r="BC38" i="73"/>
  <c r="BD38" i="73"/>
  <c r="AU40" i="73"/>
  <c r="AV40" i="73"/>
  <c r="AW40" i="73"/>
  <c r="AX40" i="73"/>
  <c r="AY40" i="73"/>
  <c r="AZ40" i="73"/>
  <c r="BA40" i="73"/>
  <c r="BB40" i="73"/>
  <c r="BC40" i="73"/>
  <c r="BD40" i="73"/>
  <c r="AU41" i="73"/>
  <c r="AV41" i="73"/>
  <c r="AW41" i="73"/>
  <c r="AX41" i="73"/>
  <c r="AY41" i="73"/>
  <c r="AZ41" i="73"/>
  <c r="BA41" i="73"/>
  <c r="BB41" i="73"/>
  <c r="BC41" i="73"/>
  <c r="BD41" i="73"/>
  <c r="AU42" i="73"/>
  <c r="AV42" i="73"/>
  <c r="AW42" i="73"/>
  <c r="AX42" i="73"/>
  <c r="AY42" i="73"/>
  <c r="AZ42" i="73"/>
  <c r="BA42" i="73"/>
  <c r="BB42" i="73"/>
  <c r="BC42" i="73"/>
  <c r="BD42" i="73"/>
  <c r="AU43" i="73"/>
  <c r="AV43" i="73"/>
  <c r="AW43" i="73"/>
  <c r="AX43" i="73"/>
  <c r="AY43" i="73"/>
  <c r="AZ43" i="73"/>
  <c r="BA43" i="73"/>
  <c r="BB43" i="73"/>
  <c r="BC43" i="73"/>
  <c r="BD43" i="73"/>
  <c r="AU44" i="73"/>
  <c r="AV44" i="73"/>
  <c r="AW44" i="73"/>
  <c r="AX44" i="73"/>
  <c r="AY44" i="73"/>
  <c r="AZ44" i="73"/>
  <c r="BA44" i="73"/>
  <c r="BB44" i="73"/>
  <c r="BC44" i="73"/>
  <c r="BD44" i="73"/>
  <c r="AU45" i="73"/>
  <c r="AV45" i="73"/>
  <c r="AW45" i="73"/>
  <c r="AX45" i="73"/>
  <c r="AY45" i="73"/>
  <c r="AZ45" i="73"/>
  <c r="BA45" i="73"/>
  <c r="BB45" i="73"/>
  <c r="BC45" i="73"/>
  <c r="BD45" i="73"/>
  <c r="AU46" i="73"/>
  <c r="AV46" i="73"/>
  <c r="AW46" i="73"/>
  <c r="AX46" i="73"/>
  <c r="AY46" i="73"/>
  <c r="AZ46" i="73"/>
  <c r="BA46" i="73"/>
  <c r="BB46" i="73"/>
  <c r="BC46" i="73"/>
  <c r="BD46" i="73"/>
  <c r="AU47" i="73"/>
  <c r="AV47" i="73"/>
  <c r="AW47" i="73"/>
  <c r="AX47" i="73"/>
  <c r="AY47" i="73"/>
  <c r="AZ47" i="73"/>
  <c r="BA47" i="73"/>
  <c r="BB47" i="73"/>
  <c r="BC47" i="73"/>
  <c r="BD47" i="73"/>
  <c r="AU48" i="73"/>
  <c r="AV48" i="73"/>
  <c r="AW48" i="73"/>
  <c r="AX48" i="73"/>
  <c r="AY48" i="73"/>
  <c r="AZ48" i="73"/>
  <c r="BA48" i="73"/>
  <c r="BB48" i="73"/>
  <c r="BC48" i="73"/>
  <c r="BD48" i="73"/>
  <c r="AU49" i="73"/>
  <c r="AV49" i="73"/>
  <c r="AW49" i="73"/>
  <c r="AX49" i="73"/>
  <c r="AY49" i="73"/>
  <c r="AZ49" i="73"/>
  <c r="BA49" i="73"/>
  <c r="BB49" i="73"/>
  <c r="BC49" i="73"/>
  <c r="BD49" i="73"/>
  <c r="AU50" i="73"/>
  <c r="AV50" i="73"/>
  <c r="AW50" i="73"/>
  <c r="AX50" i="73"/>
  <c r="AY50" i="73"/>
  <c r="AZ50" i="73"/>
  <c r="BA50" i="73"/>
  <c r="BB50" i="73"/>
  <c r="BC50" i="73"/>
  <c r="BD50" i="73"/>
  <c r="AU51" i="73"/>
  <c r="AV51" i="73"/>
  <c r="AW51" i="73"/>
  <c r="AX51" i="73"/>
  <c r="AY51" i="73"/>
  <c r="AZ51" i="73"/>
  <c r="BA51" i="73"/>
  <c r="BB51" i="73"/>
  <c r="BC51" i="73"/>
  <c r="BD51" i="73"/>
  <c r="AU52" i="73"/>
  <c r="AV52" i="73"/>
  <c r="AW52" i="73"/>
  <c r="AX52" i="73"/>
  <c r="AY52" i="73"/>
  <c r="AZ52" i="73"/>
  <c r="BA52" i="73"/>
  <c r="BB52" i="73"/>
  <c r="BC52" i="73"/>
  <c r="BD52" i="73"/>
  <c r="BD4" i="73"/>
  <c r="BC4" i="73"/>
  <c r="BB4" i="73"/>
  <c r="BA4" i="73"/>
  <c r="AZ4" i="73"/>
  <c r="AY4" i="73"/>
  <c r="AX4" i="73"/>
  <c r="AW4" i="73"/>
  <c r="AV4" i="73"/>
  <c r="AU4" i="73"/>
  <c r="AW4" i="72"/>
  <c r="AU5" i="72"/>
  <c r="AV5" i="72"/>
  <c r="AW5" i="72"/>
  <c r="AX5" i="72"/>
  <c r="AY5" i="72"/>
  <c r="AZ5" i="72"/>
  <c r="BA5" i="72"/>
  <c r="BB5" i="72"/>
  <c r="BC5" i="72"/>
  <c r="BD5" i="72"/>
  <c r="AU6" i="72"/>
  <c r="AV6" i="72"/>
  <c r="AW6" i="72"/>
  <c r="AX6" i="72"/>
  <c r="AY6" i="72"/>
  <c r="AZ6" i="72"/>
  <c r="BA6" i="72"/>
  <c r="BB6" i="72"/>
  <c r="BC6" i="72"/>
  <c r="BD6" i="72"/>
  <c r="AU7" i="72"/>
  <c r="AV7" i="72"/>
  <c r="AW7" i="72"/>
  <c r="AX7" i="72"/>
  <c r="AY7" i="72"/>
  <c r="AZ7" i="72"/>
  <c r="BA7" i="72"/>
  <c r="BB7" i="72"/>
  <c r="BC7" i="72"/>
  <c r="BD7" i="72"/>
  <c r="AU8" i="72"/>
  <c r="AV8" i="72"/>
  <c r="AW8" i="72"/>
  <c r="AX8" i="72"/>
  <c r="AY8" i="72"/>
  <c r="AZ8" i="72"/>
  <c r="BA8" i="72"/>
  <c r="BB8" i="72"/>
  <c r="BC8" i="72"/>
  <c r="BD8" i="72"/>
  <c r="AU9" i="72"/>
  <c r="AV9" i="72"/>
  <c r="AW9" i="72"/>
  <c r="AX9" i="72"/>
  <c r="AY9" i="72"/>
  <c r="AZ9" i="72"/>
  <c r="BA9" i="72"/>
  <c r="BB9" i="72"/>
  <c r="BC9" i="72"/>
  <c r="BD9" i="72"/>
  <c r="AU10" i="72"/>
  <c r="AV10" i="72"/>
  <c r="AW10" i="72"/>
  <c r="AX10" i="72"/>
  <c r="AY10" i="72"/>
  <c r="AZ10" i="72"/>
  <c r="BA10" i="72"/>
  <c r="BB10" i="72"/>
  <c r="BC10" i="72"/>
  <c r="BD10" i="72"/>
  <c r="AU11" i="72"/>
  <c r="AV11" i="72"/>
  <c r="AW11" i="72"/>
  <c r="AX11" i="72"/>
  <c r="AY11" i="72"/>
  <c r="AZ11" i="72"/>
  <c r="BA11" i="72"/>
  <c r="BB11" i="72"/>
  <c r="BC11" i="72"/>
  <c r="BD11" i="72"/>
  <c r="AU12" i="72"/>
  <c r="AV12" i="72"/>
  <c r="AW12" i="72"/>
  <c r="AX12" i="72"/>
  <c r="AY12" i="72"/>
  <c r="AZ12" i="72"/>
  <c r="BA12" i="72"/>
  <c r="BB12" i="72"/>
  <c r="BC12" i="72"/>
  <c r="BD12" i="72"/>
  <c r="AU13" i="72"/>
  <c r="AV13" i="72"/>
  <c r="AW13" i="72"/>
  <c r="AX13" i="72"/>
  <c r="AY13" i="72"/>
  <c r="AZ13" i="72"/>
  <c r="BA13" i="72"/>
  <c r="BB13" i="72"/>
  <c r="BC13" i="72"/>
  <c r="BD13" i="72"/>
  <c r="AU14" i="72"/>
  <c r="BG14" i="72" s="1"/>
  <c r="AV14" i="72"/>
  <c r="BH14" i="72" s="1"/>
  <c r="AW14" i="72"/>
  <c r="BI14" i="72" s="1"/>
  <c r="AX14" i="72"/>
  <c r="BJ14" i="72" s="1"/>
  <c r="AY14" i="72"/>
  <c r="BK14" i="72" s="1"/>
  <c r="AZ14" i="72"/>
  <c r="BL14" i="72" s="1"/>
  <c r="BA14" i="72"/>
  <c r="BM14" i="72" s="1"/>
  <c r="BB14" i="72"/>
  <c r="BN14" i="72" s="1"/>
  <c r="BC14" i="72"/>
  <c r="BO14" i="72" s="1"/>
  <c r="BD14" i="72"/>
  <c r="BP14" i="72" s="1"/>
  <c r="AU15" i="72"/>
  <c r="AV15" i="72"/>
  <c r="AW15" i="72"/>
  <c r="AX15" i="72"/>
  <c r="AY15" i="72"/>
  <c r="AZ15" i="72"/>
  <c r="BA15" i="72"/>
  <c r="BB15" i="72"/>
  <c r="BC15" i="72"/>
  <c r="BD15" i="72"/>
  <c r="AU16" i="72"/>
  <c r="AV16" i="72"/>
  <c r="AW16" i="72"/>
  <c r="AX16" i="72"/>
  <c r="AY16" i="72"/>
  <c r="AZ16" i="72"/>
  <c r="BA16" i="72"/>
  <c r="BB16" i="72"/>
  <c r="BC16" i="72"/>
  <c r="BD16" i="72"/>
  <c r="AU17" i="72"/>
  <c r="AV17" i="72"/>
  <c r="AW17" i="72"/>
  <c r="AX17" i="72"/>
  <c r="AY17" i="72"/>
  <c r="AZ17" i="72"/>
  <c r="BA17" i="72"/>
  <c r="BB17" i="72"/>
  <c r="BC17" i="72"/>
  <c r="BD17" i="72"/>
  <c r="AU18" i="72"/>
  <c r="AV18" i="72"/>
  <c r="AW18" i="72"/>
  <c r="AX18" i="72"/>
  <c r="AY18" i="72"/>
  <c r="AZ18" i="72"/>
  <c r="BA18" i="72"/>
  <c r="BB18" i="72"/>
  <c r="BC18" i="72"/>
  <c r="BD18" i="72"/>
  <c r="AU19" i="72"/>
  <c r="AV19" i="72"/>
  <c r="AW19" i="72"/>
  <c r="AX19" i="72"/>
  <c r="AY19" i="72"/>
  <c r="AZ19" i="72"/>
  <c r="BA19" i="72"/>
  <c r="BB19" i="72"/>
  <c r="BC19" i="72"/>
  <c r="BD19" i="72"/>
  <c r="AU20" i="72"/>
  <c r="AV20" i="72"/>
  <c r="AW20" i="72"/>
  <c r="AX20" i="72"/>
  <c r="AY20" i="72"/>
  <c r="AZ20" i="72"/>
  <c r="BA20" i="72"/>
  <c r="BB20" i="72"/>
  <c r="BC20" i="72"/>
  <c r="BD20" i="72"/>
  <c r="AU21" i="72"/>
  <c r="AV21" i="72"/>
  <c r="AW21" i="72"/>
  <c r="AX21" i="72"/>
  <c r="AY21" i="72"/>
  <c r="AZ21" i="72"/>
  <c r="BA21" i="72"/>
  <c r="BB21" i="72"/>
  <c r="BC21" i="72"/>
  <c r="BD21" i="72"/>
  <c r="AU27" i="72"/>
  <c r="AV27" i="72"/>
  <c r="AW27" i="72"/>
  <c r="AX27" i="72"/>
  <c r="AY27" i="72"/>
  <c r="AZ27" i="72"/>
  <c r="BA27" i="72"/>
  <c r="BB27" i="72"/>
  <c r="BC27" i="72"/>
  <c r="BD27" i="72"/>
  <c r="AU28" i="72"/>
  <c r="AV28" i="72"/>
  <c r="AW28" i="72"/>
  <c r="AX28" i="72"/>
  <c r="AY28" i="72"/>
  <c r="AZ28" i="72"/>
  <c r="BA28" i="72"/>
  <c r="BB28" i="72"/>
  <c r="BC28" i="72"/>
  <c r="BD28" i="72"/>
  <c r="AU29" i="72"/>
  <c r="AV29" i="72"/>
  <c r="AW29" i="72"/>
  <c r="AX29" i="72"/>
  <c r="AY29" i="72"/>
  <c r="AZ29" i="72"/>
  <c r="BA29" i="72"/>
  <c r="BB29" i="72"/>
  <c r="BC29" i="72"/>
  <c r="BD29" i="72"/>
  <c r="AU30" i="72"/>
  <c r="AV30" i="72"/>
  <c r="AW30" i="72"/>
  <c r="AX30" i="72"/>
  <c r="AY30" i="72"/>
  <c r="AZ30" i="72"/>
  <c r="BA30" i="72"/>
  <c r="BB30" i="72"/>
  <c r="BC30" i="72"/>
  <c r="BD30" i="72"/>
  <c r="AU31" i="72"/>
  <c r="AV31" i="72"/>
  <c r="AW31" i="72"/>
  <c r="AX31" i="72"/>
  <c r="AY31" i="72"/>
  <c r="AZ31" i="72"/>
  <c r="BA31" i="72"/>
  <c r="BB31" i="72"/>
  <c r="BC31" i="72"/>
  <c r="BD31" i="72"/>
  <c r="AU32" i="72"/>
  <c r="AV32" i="72"/>
  <c r="AW32" i="72"/>
  <c r="AX32" i="72"/>
  <c r="AY32" i="72"/>
  <c r="AZ32" i="72"/>
  <c r="BA32" i="72"/>
  <c r="BB32" i="72"/>
  <c r="BC32" i="72"/>
  <c r="BD32" i="72"/>
  <c r="AU33" i="72"/>
  <c r="AV33" i="72"/>
  <c r="AW33" i="72"/>
  <c r="AX33" i="72"/>
  <c r="AY33" i="72"/>
  <c r="AZ33" i="72"/>
  <c r="BA33" i="72"/>
  <c r="BB33" i="72"/>
  <c r="BC33" i="72"/>
  <c r="BD33" i="72"/>
  <c r="AU34" i="72"/>
  <c r="AV34" i="72"/>
  <c r="AW34" i="72"/>
  <c r="AX34" i="72"/>
  <c r="AY34" i="72"/>
  <c r="AZ34" i="72"/>
  <c r="BA34" i="72"/>
  <c r="BB34" i="72"/>
  <c r="BC34" i="72"/>
  <c r="BD34" i="72"/>
  <c r="AU35" i="72"/>
  <c r="AV35" i="72"/>
  <c r="AW35" i="72"/>
  <c r="AX35" i="72"/>
  <c r="AY35" i="72"/>
  <c r="AZ35" i="72"/>
  <c r="BA35" i="72"/>
  <c r="BB35" i="72"/>
  <c r="BC35" i="72"/>
  <c r="BD35" i="72"/>
  <c r="AU36" i="72"/>
  <c r="AV36" i="72"/>
  <c r="AW36" i="72"/>
  <c r="AX36" i="72"/>
  <c r="AY36" i="72"/>
  <c r="AZ36" i="72"/>
  <c r="BA36" i="72"/>
  <c r="BB36" i="72"/>
  <c r="BC36" i="72"/>
  <c r="BD36" i="72"/>
  <c r="AU37" i="72"/>
  <c r="AV37" i="72"/>
  <c r="AW37" i="72"/>
  <c r="AX37" i="72"/>
  <c r="AY37" i="72"/>
  <c r="AZ37" i="72"/>
  <c r="BA37" i="72"/>
  <c r="BB37" i="72"/>
  <c r="BC37" i="72"/>
  <c r="BD37" i="72"/>
  <c r="AU38" i="72"/>
  <c r="AV38" i="72"/>
  <c r="AW38" i="72"/>
  <c r="AX38" i="72"/>
  <c r="AY38" i="72"/>
  <c r="AZ38" i="72"/>
  <c r="BA38" i="72"/>
  <c r="BB38" i="72"/>
  <c r="BC38" i="72"/>
  <c r="BD38" i="72"/>
  <c r="AU40" i="72"/>
  <c r="AV40" i="72"/>
  <c r="AW40" i="72"/>
  <c r="AX40" i="72"/>
  <c r="AY40" i="72"/>
  <c r="AZ40" i="72"/>
  <c r="BA40" i="72"/>
  <c r="BB40" i="72"/>
  <c r="BC40" i="72"/>
  <c r="BD40" i="72"/>
  <c r="AU41" i="72"/>
  <c r="AV41" i="72"/>
  <c r="AW41" i="72"/>
  <c r="AX41" i="72"/>
  <c r="AY41" i="72"/>
  <c r="AZ41" i="72"/>
  <c r="BA41" i="72"/>
  <c r="BB41" i="72"/>
  <c r="BC41" i="72"/>
  <c r="BD41" i="72"/>
  <c r="AU42" i="72"/>
  <c r="AV42" i="72"/>
  <c r="AW42" i="72"/>
  <c r="AX42" i="72"/>
  <c r="AY42" i="72"/>
  <c r="AZ42" i="72"/>
  <c r="BA42" i="72"/>
  <c r="BB42" i="72"/>
  <c r="BC42" i="72"/>
  <c r="BD42" i="72"/>
  <c r="AU43" i="72"/>
  <c r="AV43" i="72"/>
  <c r="AW43" i="72"/>
  <c r="AX43" i="72"/>
  <c r="AY43" i="72"/>
  <c r="AZ43" i="72"/>
  <c r="BA43" i="72"/>
  <c r="BB43" i="72"/>
  <c r="BC43" i="72"/>
  <c r="BD43" i="72"/>
  <c r="AU44" i="72"/>
  <c r="AV44" i="72"/>
  <c r="AW44" i="72"/>
  <c r="AX44" i="72"/>
  <c r="AY44" i="72"/>
  <c r="AZ44" i="72"/>
  <c r="BA44" i="72"/>
  <c r="BB44" i="72"/>
  <c r="BC44" i="72"/>
  <c r="BD44" i="72"/>
  <c r="AU45" i="72"/>
  <c r="AV45" i="72"/>
  <c r="AW45" i="72"/>
  <c r="AX45" i="72"/>
  <c r="AY45" i="72"/>
  <c r="AZ45" i="72"/>
  <c r="BA45" i="72"/>
  <c r="BB45" i="72"/>
  <c r="BC45" i="72"/>
  <c r="BD45" i="72"/>
  <c r="AU46" i="72"/>
  <c r="AV46" i="72"/>
  <c r="AW46" i="72"/>
  <c r="AX46" i="72"/>
  <c r="AY46" i="72"/>
  <c r="AZ46" i="72"/>
  <c r="BA46" i="72"/>
  <c r="BB46" i="72"/>
  <c r="BC46" i="72"/>
  <c r="BD46" i="72"/>
  <c r="AU47" i="72"/>
  <c r="AV47" i="72"/>
  <c r="AW47" i="72"/>
  <c r="AX47" i="72"/>
  <c r="AY47" i="72"/>
  <c r="AZ47" i="72"/>
  <c r="BA47" i="72"/>
  <c r="BB47" i="72"/>
  <c r="BC47" i="72"/>
  <c r="BD47" i="72"/>
  <c r="AU48" i="72"/>
  <c r="AV48" i="72"/>
  <c r="AW48" i="72"/>
  <c r="AX48" i="72"/>
  <c r="AY48" i="72"/>
  <c r="AZ48" i="72"/>
  <c r="BA48" i="72"/>
  <c r="BB48" i="72"/>
  <c r="BC48" i="72"/>
  <c r="BD48" i="72"/>
  <c r="AU49" i="72"/>
  <c r="AV49" i="72"/>
  <c r="AW49" i="72"/>
  <c r="AX49" i="72"/>
  <c r="AY49" i="72"/>
  <c r="AZ49" i="72"/>
  <c r="BA49" i="72"/>
  <c r="BB49" i="72"/>
  <c r="BC49" i="72"/>
  <c r="BD49" i="72"/>
  <c r="AU50" i="72"/>
  <c r="AV50" i="72"/>
  <c r="AW50" i="72"/>
  <c r="AX50" i="72"/>
  <c r="AY50" i="72"/>
  <c r="AZ50" i="72"/>
  <c r="BA50" i="72"/>
  <c r="BB50" i="72"/>
  <c r="BC50" i="72"/>
  <c r="BD50" i="72"/>
  <c r="AU51" i="72"/>
  <c r="AV51" i="72"/>
  <c r="AW51" i="72"/>
  <c r="AX51" i="72"/>
  <c r="AY51" i="72"/>
  <c r="AZ51" i="72"/>
  <c r="BA51" i="72"/>
  <c r="BB51" i="72"/>
  <c r="BC51" i="72"/>
  <c r="BD51" i="72"/>
  <c r="AU52" i="72"/>
  <c r="AV52" i="72"/>
  <c r="AW52" i="72"/>
  <c r="AX52" i="72"/>
  <c r="AY52" i="72"/>
  <c r="AZ52" i="72"/>
  <c r="BA52" i="72"/>
  <c r="BB52" i="72"/>
  <c r="BC52" i="72"/>
  <c r="BD52" i="72"/>
  <c r="BD4" i="72"/>
  <c r="BC4" i="72"/>
  <c r="BB4" i="72"/>
  <c r="BA4" i="72"/>
  <c r="AZ4" i="72"/>
  <c r="AY4" i="72"/>
  <c r="AX4" i="72"/>
  <c r="AV4" i="72"/>
  <c r="AU4" i="72"/>
  <c r="A27" i="72"/>
  <c r="B27" i="72"/>
  <c r="B27" i="103" s="1"/>
  <c r="B27" i="104" s="1"/>
  <c r="C27" i="72"/>
  <c r="C27" i="103" s="1"/>
  <c r="C27" i="104" s="1"/>
  <c r="A28" i="72"/>
  <c r="B28" i="72"/>
  <c r="B28" i="103" s="1"/>
  <c r="B28" i="104" s="1"/>
  <c r="C28" i="72"/>
  <c r="C28" i="103" s="1"/>
  <c r="C28" i="104" s="1"/>
  <c r="A29" i="72"/>
  <c r="B29" i="72"/>
  <c r="B29" i="103" s="1"/>
  <c r="B29" i="104" s="1"/>
  <c r="C29" i="72"/>
  <c r="C29" i="103" s="1"/>
  <c r="C29" i="104" s="1"/>
  <c r="A30" i="72"/>
  <c r="B30" i="72"/>
  <c r="B30" i="103" s="1"/>
  <c r="B30" i="104" s="1"/>
  <c r="C30" i="72"/>
  <c r="C30" i="103" s="1"/>
  <c r="C30" i="104" s="1"/>
  <c r="A31" i="72"/>
  <c r="B31" i="72"/>
  <c r="B31" i="103" s="1"/>
  <c r="B31" i="104" s="1"/>
  <c r="C31" i="72"/>
  <c r="C31" i="103" s="1"/>
  <c r="C31" i="104" s="1"/>
  <c r="A32" i="72"/>
  <c r="B32" i="72"/>
  <c r="B32" i="103" s="1"/>
  <c r="B32" i="104" s="1"/>
  <c r="C32" i="72"/>
  <c r="C32" i="103" s="1"/>
  <c r="C32" i="104" s="1"/>
  <c r="A33" i="72"/>
  <c r="B33" i="72"/>
  <c r="C33" i="72"/>
  <c r="A34" i="72"/>
  <c r="B34" i="72"/>
  <c r="B33" i="103" s="1"/>
  <c r="B33" i="104" s="1"/>
  <c r="C34" i="72"/>
  <c r="C33" i="103" s="1"/>
  <c r="C33" i="104" s="1"/>
  <c r="A35" i="72"/>
  <c r="B35" i="72"/>
  <c r="B34" i="103" s="1"/>
  <c r="B34" i="104" s="1"/>
  <c r="C35" i="72"/>
  <c r="C34" i="103" s="1"/>
  <c r="C34" i="104" s="1"/>
  <c r="A36" i="72"/>
  <c r="B36" i="72"/>
  <c r="B35" i="103" s="1"/>
  <c r="B35" i="104" s="1"/>
  <c r="C36" i="72"/>
  <c r="C35" i="103" s="1"/>
  <c r="C35" i="104" s="1"/>
  <c r="A37" i="72"/>
  <c r="B37" i="72"/>
  <c r="B36" i="103" s="1"/>
  <c r="B36" i="104" s="1"/>
  <c r="C37" i="72"/>
  <c r="C36" i="103" s="1"/>
  <c r="C36" i="104" s="1"/>
  <c r="A38" i="72"/>
  <c r="B38" i="72"/>
  <c r="B37" i="103" s="1"/>
  <c r="B37" i="104" s="1"/>
  <c r="C38" i="72"/>
  <c r="C37" i="103" s="1"/>
  <c r="C37" i="104" s="1"/>
  <c r="B40" i="72"/>
  <c r="B39" i="103" s="1"/>
  <c r="B39" i="104" s="1"/>
  <c r="C40" i="72"/>
  <c r="C39" i="103" s="1"/>
  <c r="C39" i="104" s="1"/>
  <c r="B41" i="72"/>
  <c r="B40" i="103" s="1"/>
  <c r="B40" i="104" s="1"/>
  <c r="C41" i="72"/>
  <c r="C40" i="103" s="1"/>
  <c r="C40" i="104" s="1"/>
  <c r="C42" i="72"/>
  <c r="C41" i="103" s="1"/>
  <c r="C41" i="104" s="1"/>
  <c r="A43" i="72"/>
  <c r="B43" i="72"/>
  <c r="B42" i="103" s="1"/>
  <c r="B42" i="104" s="1"/>
  <c r="C43" i="72"/>
  <c r="C42" i="103" s="1"/>
  <c r="C42" i="104" s="1"/>
  <c r="A44" i="72"/>
  <c r="B44" i="72"/>
  <c r="B43" i="103" s="1"/>
  <c r="B43" i="104" s="1"/>
  <c r="C44" i="72"/>
  <c r="C43" i="103" s="1"/>
  <c r="C43" i="104" s="1"/>
  <c r="A45" i="72"/>
  <c r="B45" i="72"/>
  <c r="B44" i="103" s="1"/>
  <c r="B44" i="104" s="1"/>
  <c r="C45" i="72"/>
  <c r="C44" i="103" s="1"/>
  <c r="C44" i="104" s="1"/>
  <c r="A46" i="72"/>
  <c r="B46" i="72"/>
  <c r="B45" i="103" s="1"/>
  <c r="B45" i="104" s="1"/>
  <c r="C46" i="72"/>
  <c r="C45" i="103" s="1"/>
  <c r="C45" i="104" s="1"/>
  <c r="A47" i="72"/>
  <c r="B47" i="72"/>
  <c r="B46" i="103" s="1"/>
  <c r="B46" i="104" s="1"/>
  <c r="C47" i="72"/>
  <c r="C46" i="103" s="1"/>
  <c r="C46" i="104" s="1"/>
  <c r="B48" i="72"/>
  <c r="B47" i="103" s="1"/>
  <c r="C48" i="72"/>
  <c r="C47" i="103" s="1"/>
  <c r="A49" i="72"/>
  <c r="B49" i="72"/>
  <c r="B48" i="103" s="1"/>
  <c r="C49" i="72"/>
  <c r="C48" i="103" s="1"/>
  <c r="A50" i="72"/>
  <c r="B50" i="72"/>
  <c r="B49" i="103" s="1"/>
  <c r="C50" i="72"/>
  <c r="C49" i="103" s="1"/>
  <c r="A51" i="72"/>
  <c r="B51" i="72"/>
  <c r="B50" i="103" s="1"/>
  <c r="C51" i="72"/>
  <c r="C50" i="103" s="1"/>
  <c r="A52" i="72"/>
  <c r="B52" i="72"/>
  <c r="B51" i="103" s="1"/>
  <c r="C52" i="72"/>
  <c r="C51" i="103" s="1"/>
  <c r="A4" i="72"/>
  <c r="I148" i="90" l="1"/>
  <c r="I170" i="90"/>
  <c r="H170" i="90"/>
  <c r="J170" i="90"/>
  <c r="BE16" i="72"/>
  <c r="BE17" i="72"/>
  <c r="D221" i="95"/>
  <c r="D218" i="95"/>
  <c r="D224" i="95"/>
  <c r="D217" i="95"/>
  <c r="D222" i="95"/>
  <c r="D220" i="95"/>
  <c r="D219" i="95"/>
  <c r="D223" i="95"/>
  <c r="BE38" i="15"/>
  <c r="AJ37" i="103" s="1"/>
  <c r="AW37" i="103" s="1"/>
  <c r="L37" i="104" s="1"/>
  <c r="BE4" i="72"/>
  <c r="BE11" i="72"/>
  <c r="BE47" i="72"/>
  <c r="BE38" i="72"/>
  <c r="BE40" i="72"/>
  <c r="BE13" i="72"/>
  <c r="BE17" i="73"/>
  <c r="G14" i="106" s="1"/>
  <c r="BE13" i="73"/>
  <c r="G11" i="106" s="1"/>
  <c r="BE48" i="73"/>
  <c r="G40" i="106" s="1"/>
  <c r="G32" i="106"/>
  <c r="BE33" i="73"/>
  <c r="BE20" i="73"/>
  <c r="G17" i="106" s="1"/>
  <c r="BE16" i="73"/>
  <c r="G13" i="106" s="1"/>
  <c r="BE8" i="73"/>
  <c r="G6" i="106" s="1"/>
  <c r="BE52" i="73"/>
  <c r="G44" i="106" s="1"/>
  <c r="BE37" i="73"/>
  <c r="G28" i="106" s="1"/>
  <c r="BE49" i="73"/>
  <c r="G41" i="106" s="1"/>
  <c r="BE35" i="73"/>
  <c r="G26" i="106" s="1"/>
  <c r="BE21" i="73"/>
  <c r="G18" i="106" s="1"/>
  <c r="BE51" i="73"/>
  <c r="G43" i="106" s="1"/>
  <c r="BE50" i="73"/>
  <c r="G42" i="106" s="1"/>
  <c r="G39" i="106"/>
  <c r="BE44" i="73"/>
  <c r="G35" i="106" s="1"/>
  <c r="BE41" i="73"/>
  <c r="G31" i="106" s="1"/>
  <c r="BE36" i="73"/>
  <c r="G27" i="106" s="1"/>
  <c r="BE32" i="73"/>
  <c r="G24" i="106" s="1"/>
  <c r="BE28" i="73"/>
  <c r="G20" i="106" s="1"/>
  <c r="BE27" i="73"/>
  <c r="G19" i="106" s="1"/>
  <c r="BE19" i="73"/>
  <c r="G16" i="106" s="1"/>
  <c r="BE14" i="73"/>
  <c r="BE6" i="73"/>
  <c r="G4" i="106" s="1"/>
  <c r="BE5" i="73"/>
  <c r="G3" i="106" s="1"/>
  <c r="BE12" i="73"/>
  <c r="G10" i="106" s="1"/>
  <c r="BE15" i="73"/>
  <c r="G12" i="106" s="1"/>
  <c r="BE11" i="73"/>
  <c r="G9" i="106" s="1"/>
  <c r="BE7" i="73"/>
  <c r="G5" i="106" s="1"/>
  <c r="BE45" i="73"/>
  <c r="G36" i="106" s="1"/>
  <c r="BE43" i="73"/>
  <c r="G34" i="106" s="1"/>
  <c r="BE34" i="73"/>
  <c r="G25" i="106" s="1"/>
  <c r="BE47" i="73"/>
  <c r="G38" i="106" s="1"/>
  <c r="BE46" i="73"/>
  <c r="G37" i="106" s="1"/>
  <c r="BE40" i="73"/>
  <c r="G30" i="106" s="1"/>
  <c r="BE38" i="73"/>
  <c r="BE31" i="73"/>
  <c r="G23" i="106" s="1"/>
  <c r="BE30" i="73"/>
  <c r="G22" i="106" s="1"/>
  <c r="BE18" i="73"/>
  <c r="G15" i="106" s="1"/>
  <c r="BE4" i="73"/>
  <c r="G2" i="106" s="1"/>
  <c r="BE29" i="73"/>
  <c r="G21" i="106" s="1"/>
  <c r="BE42" i="73"/>
  <c r="G33" i="106" s="1"/>
  <c r="BE10" i="73"/>
  <c r="G8" i="106" s="1"/>
  <c r="BE9" i="73"/>
  <c r="G7" i="106" s="1"/>
  <c r="BE45" i="72"/>
  <c r="BE33" i="72"/>
  <c r="BE19" i="72"/>
  <c r="BE30" i="72"/>
  <c r="BE9" i="72"/>
  <c r="BE48" i="72"/>
  <c r="BE37" i="72"/>
  <c r="BE32" i="72"/>
  <c r="BE20" i="72"/>
  <c r="BE12" i="72"/>
  <c r="BE5" i="72"/>
  <c r="BE51" i="72"/>
  <c r="BE49" i="72"/>
  <c r="BE31" i="72"/>
  <c r="BE42" i="72"/>
  <c r="BE28" i="72"/>
  <c r="BE10" i="72"/>
  <c r="BE52" i="72"/>
  <c r="BE34" i="72"/>
  <c r="BE18" i="72"/>
  <c r="BE46" i="72"/>
  <c r="BE41" i="72"/>
  <c r="BE29" i="72"/>
  <c r="BE21" i="72"/>
  <c r="BE44" i="72"/>
  <c r="BE36" i="72"/>
  <c r="BE15" i="72"/>
  <c r="BE7" i="72"/>
  <c r="BE50" i="72"/>
  <c r="BE43" i="72"/>
  <c r="BE35" i="72"/>
  <c r="BE27" i="72"/>
  <c r="BE14" i="72"/>
  <c r="BQ14" i="72" s="1"/>
  <c r="BE6" i="72"/>
  <c r="BE8" i="72"/>
  <c r="BG10" i="72"/>
  <c r="BI10" i="72"/>
  <c r="BJ10" i="72"/>
  <c r="BK10" i="72"/>
  <c r="BL10" i="72"/>
  <c r="BM10" i="72"/>
  <c r="BN10" i="72"/>
  <c r="BO10" i="72"/>
  <c r="BP10" i="72"/>
  <c r="BJ11" i="72"/>
  <c r="BG13" i="72"/>
  <c r="BH13" i="72"/>
  <c r="BI13" i="72"/>
  <c r="BJ13" i="72"/>
  <c r="BK13" i="72"/>
  <c r="BL13" i="72"/>
  <c r="BM13" i="72"/>
  <c r="BN13" i="72"/>
  <c r="BO13" i="72"/>
  <c r="BP13" i="72"/>
  <c r="BG18" i="72"/>
  <c r="BJ18" i="72"/>
  <c r="BG28" i="72"/>
  <c r="BH28" i="72"/>
  <c r="BI28" i="72"/>
  <c r="BJ28" i="72"/>
  <c r="BK28" i="72"/>
  <c r="BL28" i="72"/>
  <c r="BM28" i="72"/>
  <c r="BN28" i="72"/>
  <c r="BO28" i="72"/>
  <c r="BP28" i="72"/>
  <c r="BG29" i="72"/>
  <c r="BH29" i="72"/>
  <c r="BI29" i="72"/>
  <c r="BJ29" i="72"/>
  <c r="BK29" i="72"/>
  <c r="BL29" i="72"/>
  <c r="BM29" i="72"/>
  <c r="BN29" i="72"/>
  <c r="BO29" i="72"/>
  <c r="BP29" i="72"/>
  <c r="BG30" i="72"/>
  <c r="BH30" i="72"/>
  <c r="BI30" i="72"/>
  <c r="BJ30" i="72"/>
  <c r="BK30" i="72"/>
  <c r="BL30" i="72"/>
  <c r="BM30" i="72"/>
  <c r="BN30" i="72"/>
  <c r="BO30" i="72"/>
  <c r="BP30" i="72"/>
  <c r="BG33" i="72"/>
  <c r="BH33" i="72"/>
  <c r="BI33" i="72"/>
  <c r="BJ33" i="72"/>
  <c r="BK33" i="72"/>
  <c r="BL33" i="72"/>
  <c r="BM33" i="72"/>
  <c r="BN33" i="72"/>
  <c r="BO33" i="72"/>
  <c r="BP33" i="72"/>
  <c r="BG34" i="72"/>
  <c r="BH34" i="72"/>
  <c r="BI34" i="72"/>
  <c r="BJ34" i="72"/>
  <c r="BK34" i="72"/>
  <c r="BL34" i="72"/>
  <c r="BM34" i="72"/>
  <c r="BN34" i="72"/>
  <c r="BO34" i="72"/>
  <c r="BP34" i="72"/>
  <c r="BG36" i="72"/>
  <c r="BI36" i="72"/>
  <c r="BJ36" i="72"/>
  <c r="BK36" i="72"/>
  <c r="BL36" i="72"/>
  <c r="BM36" i="72"/>
  <c r="BN36" i="72"/>
  <c r="BO36" i="72"/>
  <c r="BP36" i="72"/>
  <c r="BG37" i="72"/>
  <c r="BI37" i="72"/>
  <c r="BJ37" i="72"/>
  <c r="BK37" i="72"/>
  <c r="BL37" i="72"/>
  <c r="BM37" i="72"/>
  <c r="BN37" i="72"/>
  <c r="BO37" i="72"/>
  <c r="BP37" i="72"/>
  <c r="BG41" i="72"/>
  <c r="BI41" i="72"/>
  <c r="BJ41" i="72"/>
  <c r="BK41" i="72"/>
  <c r="BL41" i="72"/>
  <c r="BM41" i="72"/>
  <c r="BN41" i="72"/>
  <c r="BO41" i="72"/>
  <c r="BP41" i="72"/>
  <c r="BG42" i="72"/>
  <c r="BI42" i="72"/>
  <c r="BJ42" i="72"/>
  <c r="BK42" i="72"/>
  <c r="BL42" i="72"/>
  <c r="BM42" i="72"/>
  <c r="BN42" i="72"/>
  <c r="BO42" i="72"/>
  <c r="BP42" i="72"/>
  <c r="BG46" i="72"/>
  <c r="BI46" i="72"/>
  <c r="BJ46" i="72"/>
  <c r="BK46" i="72"/>
  <c r="BL46" i="72"/>
  <c r="BM46" i="72"/>
  <c r="BN46" i="72"/>
  <c r="BO46" i="72"/>
  <c r="BP46" i="72"/>
  <c r="BG47" i="72"/>
  <c r="BI47" i="72"/>
  <c r="BJ47" i="72"/>
  <c r="BK47" i="72"/>
  <c r="BL47" i="72"/>
  <c r="BM47" i="72"/>
  <c r="BN47" i="72"/>
  <c r="BO47" i="72"/>
  <c r="BP47" i="72"/>
  <c r="BG48" i="72"/>
  <c r="BI48" i="72"/>
  <c r="BJ48" i="72"/>
  <c r="BK48" i="72"/>
  <c r="BL48" i="72"/>
  <c r="BM48" i="72"/>
  <c r="BN48" i="72"/>
  <c r="BO48" i="72"/>
  <c r="BP48" i="72"/>
  <c r="U4" i="103"/>
  <c r="D216" i="95" l="1"/>
  <c r="BI20" i="72"/>
  <c r="BO21" i="72"/>
  <c r="BK15" i="72"/>
  <c r="BK6" i="72"/>
  <c r="BI7" i="72"/>
  <c r="BM9" i="72"/>
  <c r="BH8" i="72"/>
  <c r="BI31" i="72"/>
  <c r="BM27" i="72"/>
  <c r="BG32" i="72"/>
  <c r="BL5" i="72"/>
  <c r="BP11" i="72"/>
  <c r="BH19" i="72"/>
  <c r="BJ43" i="72"/>
  <c r="BI8" i="72"/>
  <c r="BM5" i="72"/>
  <c r="BG12" i="72"/>
  <c r="BI19" i="72"/>
  <c r="BK43" i="72"/>
  <c r="BG9" i="72"/>
  <c r="BN17" i="72"/>
  <c r="BL35" i="72"/>
  <c r="BN6" i="72"/>
  <c r="BJ20" i="72"/>
  <c r="BN31" i="72"/>
  <c r="BH38" i="72"/>
  <c r="BL44" i="72"/>
  <c r="BP49" i="72"/>
  <c r="BM12" i="72"/>
  <c r="BG6" i="72"/>
  <c r="BK12" i="72"/>
  <c r="BK20" i="72"/>
  <c r="BO31" i="72"/>
  <c r="BI38" i="72"/>
  <c r="BM44" i="72"/>
  <c r="BG50" i="72"/>
  <c r="BK38" i="72"/>
  <c r="BJ5" i="72"/>
  <c r="BN11" i="72"/>
  <c r="BN19" i="72"/>
  <c r="BH31" i="72"/>
  <c r="BP43" i="72"/>
  <c r="BJ49" i="72"/>
  <c r="BO11" i="72"/>
  <c r="BJ6" i="72"/>
  <c r="BN12" i="72"/>
  <c r="BP19" i="72"/>
  <c r="BJ31" i="72"/>
  <c r="BH44" i="72"/>
  <c r="BL49" i="72"/>
  <c r="BO9" i="72"/>
  <c r="BM35" i="72"/>
  <c r="BO12" i="72"/>
  <c r="BG20" i="72"/>
  <c r="BK31" i="72"/>
  <c r="BI44" i="72"/>
  <c r="BM49" i="72"/>
  <c r="BK11" i="72"/>
  <c r="BL18" i="72"/>
  <c r="BH48" i="72"/>
  <c r="BM6" i="72"/>
  <c r="BM31" i="72"/>
  <c r="BL7" i="72"/>
  <c r="BH21" i="72"/>
  <c r="BL32" i="72"/>
  <c r="BP38" i="72"/>
  <c r="BJ45" i="72"/>
  <c r="BN50" i="72"/>
  <c r="BO15" i="72"/>
  <c r="BO6" i="72"/>
  <c r="BI21" i="72"/>
  <c r="BM32" i="72"/>
  <c r="BG40" i="72"/>
  <c r="BK45" i="72"/>
  <c r="BO50" i="72"/>
  <c r="BM16" i="72"/>
  <c r="BH6" i="72"/>
  <c r="BL12" i="72"/>
  <c r="BL20" i="72"/>
  <c r="BP31" i="72"/>
  <c r="BJ38" i="72"/>
  <c r="BN44" i="72"/>
  <c r="BH50" i="72"/>
  <c r="BG15" i="72"/>
  <c r="BI40" i="72"/>
  <c r="BH7" i="72"/>
  <c r="BN20" i="72"/>
  <c r="BH32" i="72"/>
  <c r="BL38" i="72"/>
  <c r="BP44" i="72"/>
  <c r="BJ50" i="72"/>
  <c r="BI12" i="72"/>
  <c r="BO38" i="72"/>
  <c r="BO20" i="72"/>
  <c r="BI32" i="72"/>
  <c r="BM38" i="72"/>
  <c r="BG45" i="72"/>
  <c r="BK50" i="72"/>
  <c r="BM40" i="72"/>
  <c r="BN5" i="72"/>
  <c r="BH12" i="72"/>
  <c r="BJ19" i="72"/>
  <c r="BH37" i="72"/>
  <c r="BL43" i="72"/>
  <c r="BK7" i="72"/>
  <c r="BO49" i="72"/>
  <c r="BJ8" i="72"/>
  <c r="BL15" i="72"/>
  <c r="BP21" i="72"/>
  <c r="BN40" i="72"/>
  <c r="BH46" i="72"/>
  <c r="BL51" i="72"/>
  <c r="BK17" i="72"/>
  <c r="BO44" i="72"/>
  <c r="BM7" i="72"/>
  <c r="BM15" i="72"/>
  <c r="BG27" i="72"/>
  <c r="BO40" i="72"/>
  <c r="BM51" i="72"/>
  <c r="BG19" i="72"/>
  <c r="BI43" i="72"/>
  <c r="BP6" i="72"/>
  <c r="BJ21" i="72"/>
  <c r="BN32" i="72"/>
  <c r="BH40" i="72"/>
  <c r="BL45" i="72"/>
  <c r="BP50" i="72"/>
  <c r="BI18" i="72"/>
  <c r="BP7" i="72"/>
  <c r="BH15" i="72"/>
  <c r="BL21" i="72"/>
  <c r="BP32" i="72"/>
  <c r="BJ40" i="72"/>
  <c r="BN45" i="72"/>
  <c r="BH51" i="72"/>
  <c r="BI16" i="72"/>
  <c r="BG8" i="72"/>
  <c r="BI15" i="72"/>
  <c r="BM21" i="72"/>
  <c r="BK40" i="72"/>
  <c r="BO45" i="72"/>
  <c r="BI51" i="72"/>
  <c r="BG17" i="72"/>
  <c r="BL6" i="72"/>
  <c r="BP12" i="72"/>
  <c r="BH20" i="72"/>
  <c r="BL31" i="72"/>
  <c r="BJ44" i="72"/>
  <c r="BN49" i="72"/>
  <c r="BK51" i="72"/>
  <c r="BH9" i="72"/>
  <c r="BJ16" i="72"/>
  <c r="BN27" i="72"/>
  <c r="BJ52" i="72"/>
  <c r="BO19" i="72"/>
  <c r="BK8" i="72"/>
  <c r="BK16" i="72"/>
  <c r="BO27" i="72"/>
  <c r="BK52" i="72"/>
  <c r="BK21" i="72"/>
  <c r="BN7" i="72"/>
  <c r="BN15" i="72"/>
  <c r="BH27" i="72"/>
  <c r="BP40" i="72"/>
  <c r="BN51" i="72"/>
  <c r="BM20" i="72"/>
  <c r="BG44" i="72"/>
  <c r="BN8" i="72"/>
  <c r="BP15" i="72"/>
  <c r="BJ27" i="72"/>
  <c r="BH41" i="72"/>
  <c r="BP51" i="72"/>
  <c r="BO17" i="72"/>
  <c r="BM43" i="72"/>
  <c r="BO8" i="72"/>
  <c r="BG16" i="72"/>
  <c r="BK27" i="72"/>
  <c r="BG52" i="72"/>
  <c r="BK19" i="72"/>
  <c r="BK44" i="72"/>
  <c r="BJ7" i="72"/>
  <c r="BP20" i="72"/>
  <c r="BJ32" i="72"/>
  <c r="BN38" i="72"/>
  <c r="BH45" i="72"/>
  <c r="BL50" i="72"/>
  <c r="BG38" i="72"/>
  <c r="BP9" i="72"/>
  <c r="BH17" i="72"/>
  <c r="BI9" i="72"/>
  <c r="BI17" i="72"/>
  <c r="BG35" i="72"/>
  <c r="BL8" i="72"/>
  <c r="BL16" i="72"/>
  <c r="BP27" i="72"/>
  <c r="BH47" i="72"/>
  <c r="BL52" i="72"/>
  <c r="BM45" i="72"/>
  <c r="BL9" i="72"/>
  <c r="BN16" i="72"/>
  <c r="BN52" i="72"/>
  <c r="BO16" i="72"/>
  <c r="BO52" i="72"/>
  <c r="BJ15" i="72"/>
  <c r="BN21" i="72"/>
  <c r="BL40" i="72"/>
  <c r="BP45" i="72"/>
  <c r="BJ51" i="72"/>
  <c r="BP17" i="72"/>
  <c r="BN35" i="72"/>
  <c r="BH42" i="72"/>
  <c r="BI6" i="72"/>
  <c r="BK49" i="72"/>
  <c r="BO35" i="72"/>
  <c r="BK5" i="72"/>
  <c r="BG51" i="72"/>
  <c r="BJ9" i="72"/>
  <c r="BJ17" i="72"/>
  <c r="BH35" i="72"/>
  <c r="BM4" i="72"/>
  <c r="BI27" i="72"/>
  <c r="BL17" i="72"/>
  <c r="BJ35" i="72"/>
  <c r="BM17" i="72"/>
  <c r="BK35" i="72"/>
  <c r="BG49" i="72"/>
  <c r="BP8" i="72"/>
  <c r="BH16" i="72"/>
  <c r="BL27" i="72"/>
  <c r="BH52" i="72"/>
  <c r="BM18" i="72"/>
  <c r="BH5" i="72"/>
  <c r="BL11" i="72"/>
  <c r="BN18" i="72"/>
  <c r="BO7" i="72"/>
  <c r="BI35" i="72"/>
  <c r="BO51" i="72"/>
  <c r="BO18" i="72"/>
  <c r="BG43" i="72"/>
  <c r="BM8" i="72"/>
  <c r="BH10" i="72"/>
  <c r="BH18" i="72"/>
  <c r="BP35" i="72"/>
  <c r="BG7" i="72"/>
  <c r="BO32" i="72"/>
  <c r="BI50" i="72"/>
  <c r="BH11" i="72"/>
  <c r="BH36" i="72"/>
  <c r="BG5" i="72"/>
  <c r="BI52" i="72"/>
  <c r="BI11" i="72"/>
  <c r="BK18" i="72"/>
  <c r="BO5" i="72"/>
  <c r="BK32" i="72"/>
  <c r="BM50" i="72"/>
  <c r="BN9" i="72"/>
  <c r="BP16" i="72"/>
  <c r="BP52" i="72"/>
  <c r="BG21" i="72"/>
  <c r="BI45" i="72"/>
  <c r="BP5" i="72"/>
  <c r="BJ12" i="72"/>
  <c r="BL19" i="72"/>
  <c r="BN43" i="72"/>
  <c r="BH49" i="72"/>
  <c r="BI5" i="72"/>
  <c r="BM11" i="72"/>
  <c r="BM19" i="72"/>
  <c r="BG31" i="72"/>
  <c r="BO43" i="72"/>
  <c r="BI49" i="72"/>
  <c r="BG11" i="72"/>
  <c r="BP18" i="72"/>
  <c r="BH43" i="72"/>
  <c r="BK9" i="72"/>
  <c r="BM52" i="72"/>
  <c r="F39" i="106"/>
  <c r="F41" i="106"/>
  <c r="F7" i="106"/>
  <c r="F2" i="106"/>
  <c r="F14" i="106"/>
  <c r="F5" i="106"/>
  <c r="F6" i="106"/>
  <c r="F12" i="106"/>
  <c r="F15" i="106"/>
  <c r="F43" i="106"/>
  <c r="F22" i="106"/>
  <c r="F13" i="106"/>
  <c r="F11" i="106"/>
  <c r="F4" i="106"/>
  <c r="F25" i="106"/>
  <c r="F16" i="106"/>
  <c r="F18" i="106"/>
  <c r="F32" i="106"/>
  <c r="F30" i="106"/>
  <c r="F27" i="106"/>
  <c r="F3" i="106"/>
  <c r="F35" i="106"/>
  <c r="F44" i="106"/>
  <c r="F10" i="106"/>
  <c r="F19" i="106"/>
  <c r="F8" i="106"/>
  <c r="F17" i="106"/>
  <c r="F26" i="106"/>
  <c r="F21" i="106"/>
  <c r="F20" i="106"/>
  <c r="F24" i="106"/>
  <c r="F36" i="106"/>
  <c r="F29" i="106"/>
  <c r="G29" i="106" s="1"/>
  <c r="H29" i="106" s="1"/>
  <c r="I29" i="106" s="1"/>
  <c r="J29" i="106" s="1"/>
  <c r="K29" i="106" s="1"/>
  <c r="L29" i="106" s="1"/>
  <c r="M29" i="106" s="1"/>
  <c r="N29" i="106" s="1"/>
  <c r="O29" i="106" s="1"/>
  <c r="P29" i="106" s="1"/>
  <c r="Q29" i="106" s="1"/>
  <c r="F31" i="106"/>
  <c r="F28" i="106"/>
  <c r="F38" i="106"/>
  <c r="F34" i="106"/>
  <c r="F33" i="106"/>
  <c r="F42" i="106"/>
  <c r="F37" i="106"/>
  <c r="F23" i="106"/>
  <c r="F40" i="106"/>
  <c r="F9" i="106"/>
  <c r="B181" i="95"/>
  <c r="C181" i="95" s="1"/>
  <c r="B42" i="91"/>
  <c r="C42" i="91" s="1"/>
  <c r="B292" i="95"/>
  <c r="C292" i="95" s="1"/>
  <c r="B41" i="91"/>
  <c r="C41" i="91" s="1"/>
  <c r="B315" i="95"/>
  <c r="C315" i="95" s="1"/>
  <c r="B291" i="95"/>
  <c r="C291" i="95" s="1"/>
  <c r="B198" i="95"/>
  <c r="C198" i="95" s="1"/>
  <c r="B180" i="95"/>
  <c r="C180" i="95" s="1"/>
  <c r="C33" i="92"/>
  <c r="B40" i="91"/>
  <c r="C40" i="91" s="1"/>
  <c r="B322" i="95"/>
  <c r="C322" i="95" s="1"/>
  <c r="B290" i="95"/>
  <c r="C290" i="95" s="1"/>
  <c r="B197" i="95"/>
  <c r="C197" i="95" s="1"/>
  <c r="B179" i="95"/>
  <c r="C179" i="95" s="1"/>
  <c r="C32" i="92"/>
  <c r="B39" i="91"/>
  <c r="C39" i="91" s="1"/>
  <c r="B321" i="95"/>
  <c r="C321" i="95" s="1"/>
  <c r="B314" i="95"/>
  <c r="B289" i="95"/>
  <c r="C289" i="95" s="1"/>
  <c r="B196" i="95"/>
  <c r="C196" i="95" s="1"/>
  <c r="B178" i="95"/>
  <c r="C178" i="95" s="1"/>
  <c r="C31" i="92"/>
  <c r="B288" i="95"/>
  <c r="C288" i="95" s="1"/>
  <c r="C30" i="92"/>
  <c r="B37" i="91"/>
  <c r="C37" i="91" s="1"/>
  <c r="B319" i="95"/>
  <c r="C319" i="95" s="1"/>
  <c r="B287" i="95"/>
  <c r="C287" i="95" s="1"/>
  <c r="B202" i="95"/>
  <c r="C202" i="95" s="1"/>
  <c r="B195" i="95"/>
  <c r="B176" i="95"/>
  <c r="C176" i="95" s="1"/>
  <c r="C29" i="92"/>
  <c r="B316" i="95"/>
  <c r="C316" i="95" s="1"/>
  <c r="C34" i="92"/>
  <c r="B320" i="95"/>
  <c r="C320" i="95" s="1"/>
  <c r="B36" i="91"/>
  <c r="C36" i="91" s="1"/>
  <c r="B318" i="95"/>
  <c r="C318" i="95" s="1"/>
  <c r="B294" i="95"/>
  <c r="C294" i="95" s="1"/>
  <c r="B201" i="95"/>
  <c r="C201" i="95" s="1"/>
  <c r="B183" i="95"/>
  <c r="C183" i="95" s="1"/>
  <c r="C36" i="92"/>
  <c r="B199" i="95"/>
  <c r="C199" i="95" s="1"/>
  <c r="B38" i="91"/>
  <c r="C38" i="91" s="1"/>
  <c r="B203" i="95"/>
  <c r="C203" i="95" s="1"/>
  <c r="B177" i="95"/>
  <c r="C177" i="95" s="1"/>
  <c r="B35" i="91"/>
  <c r="C35" i="91" s="1"/>
  <c r="B317" i="95"/>
  <c r="C317" i="95" s="1"/>
  <c r="B293" i="95"/>
  <c r="C293" i="95" s="1"/>
  <c r="B286" i="95"/>
  <c r="B200" i="95"/>
  <c r="C200" i="95" s="1"/>
  <c r="B182" i="95"/>
  <c r="C182" i="95" s="1"/>
  <c r="B175" i="95"/>
  <c r="C35" i="92"/>
  <c r="BQ41" i="72"/>
  <c r="BQ19" i="72"/>
  <c r="BQ5" i="72"/>
  <c r="BQ50" i="72"/>
  <c r="BQ15" i="72"/>
  <c r="BQ13" i="72"/>
  <c r="BQ52" i="72"/>
  <c r="BQ48" i="72"/>
  <c r="BQ47" i="72"/>
  <c r="BQ46" i="72"/>
  <c r="BQ42" i="72"/>
  <c r="BQ40" i="72"/>
  <c r="BQ9" i="72"/>
  <c r="BQ20" i="72"/>
  <c r="BQ6" i="72"/>
  <c r="BQ44" i="72"/>
  <c r="BQ12" i="72"/>
  <c r="BQ10" i="72"/>
  <c r="BQ7" i="72"/>
  <c r="BQ51" i="72"/>
  <c r="BQ45" i="72"/>
  <c r="BQ16" i="72"/>
  <c r="BQ29" i="72"/>
  <c r="BQ36" i="72"/>
  <c r="BQ37" i="72"/>
  <c r="BQ30" i="72"/>
  <c r="BQ35" i="72"/>
  <c r="BQ28" i="72"/>
  <c r="BQ31" i="72"/>
  <c r="BQ27" i="72"/>
  <c r="BQ34" i="72"/>
  <c r="BQ33" i="72"/>
  <c r="D29" i="106" l="1"/>
  <c r="D13" i="106"/>
  <c r="D41" i="106"/>
  <c r="D32" i="106"/>
  <c r="D15" i="106"/>
  <c r="D12" i="106"/>
  <c r="D26" i="106"/>
  <c r="D36" i="106"/>
  <c r="D10" i="106"/>
  <c r="D30" i="106"/>
  <c r="D42" i="106"/>
  <c r="D34" i="106"/>
  <c r="BQ49" i="72"/>
  <c r="D43" i="106"/>
  <c r="D33" i="106"/>
  <c r="D9" i="106"/>
  <c r="D38" i="106"/>
  <c r="BQ43" i="72"/>
  <c r="BQ18" i="72"/>
  <c r="D44" i="106"/>
  <c r="D18" i="106"/>
  <c r="D3" i="106"/>
  <c r="D28" i="106"/>
  <c r="D5" i="106"/>
  <c r="D35" i="106"/>
  <c r="D37" i="106"/>
  <c r="D23" i="106"/>
  <c r="D27" i="106"/>
  <c r="D14" i="106"/>
  <c r="D4" i="106"/>
  <c r="D16" i="106"/>
  <c r="BQ38" i="72"/>
  <c r="BQ21" i="72"/>
  <c r="BQ17" i="72"/>
  <c r="D39" i="106"/>
  <c r="D17" i="106"/>
  <c r="D40" i="106"/>
  <c r="D31" i="106"/>
  <c r="D19" i="106"/>
  <c r="D6" i="106"/>
  <c r="D24" i="106"/>
  <c r="D7" i="106"/>
  <c r="D8" i="106"/>
  <c r="BQ11" i="72"/>
  <c r="BQ32" i="72"/>
  <c r="BQ8" i="72"/>
  <c r="C57" i="91"/>
  <c r="B57" i="91"/>
  <c r="B33" i="91"/>
  <c r="C34" i="91"/>
  <c r="C33" i="91" s="1"/>
  <c r="B285" i="95"/>
  <c r="C286" i="95"/>
  <c r="C285" i="95" s="1"/>
  <c r="B313" i="95"/>
  <c r="C314" i="95"/>
  <c r="C313" i="95" s="1"/>
  <c r="B27" i="92"/>
  <c r="C28" i="92"/>
  <c r="C27" i="92" s="1"/>
  <c r="B194" i="95"/>
  <c r="C195" i="95"/>
  <c r="C194" i="95" s="1"/>
  <c r="B174" i="95"/>
  <c r="C175" i="95"/>
  <c r="C174" i="95" s="1"/>
  <c r="D50" i="15" l="1"/>
  <c r="AU50" i="15" s="1"/>
  <c r="E50" i="15"/>
  <c r="AV50" i="15" s="1"/>
  <c r="AA49" i="103" s="1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AU51" i="15" s="1"/>
  <c r="E51" i="15"/>
  <c r="AV51" i="15" s="1"/>
  <c r="AA50" i="103" s="1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AU52" i="15" s="1"/>
  <c r="E52" i="15"/>
  <c r="AV52" i="15" s="1"/>
  <c r="AA51" i="103" s="1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28" i="110" l="1"/>
  <c r="G28" i="110" s="1"/>
  <c r="Z49" i="103"/>
  <c r="D50" i="110"/>
  <c r="Z50" i="103"/>
  <c r="D71" i="110"/>
  <c r="G71" i="110" s="1"/>
  <c r="Z51" i="103"/>
  <c r="G50" i="110"/>
  <c r="G314" i="95"/>
  <c r="D9" i="94"/>
  <c r="D68" i="94"/>
  <c r="G58" i="91"/>
  <c r="D286" i="95"/>
  <c r="G286" i="95" s="1"/>
  <c r="D88" i="94"/>
  <c r="D34" i="91"/>
  <c r="G34" i="91" s="1"/>
  <c r="D262" i="95"/>
  <c r="D195" i="95"/>
  <c r="G195" i="95" s="1"/>
  <c r="D110" i="94"/>
  <c r="D27" i="94"/>
  <c r="D130" i="94"/>
  <c r="D48" i="94"/>
  <c r="BC46" i="15"/>
  <c r="AH45" i="103" s="1"/>
  <c r="AU45" i="103" s="1"/>
  <c r="J45" i="104" s="1"/>
  <c r="AX43" i="15"/>
  <c r="D322" i="95"/>
  <c r="BC37" i="15"/>
  <c r="AH36" i="103" s="1"/>
  <c r="AU36" i="103" s="1"/>
  <c r="J36" i="104" s="1"/>
  <c r="BA46" i="15"/>
  <c r="AF45" i="103" s="1"/>
  <c r="AS45" i="103" s="1"/>
  <c r="H45" i="104" s="1"/>
  <c r="BD49" i="15"/>
  <c r="AZ51" i="15"/>
  <c r="BB48" i="15"/>
  <c r="AG47" i="103" s="1"/>
  <c r="AT47" i="103" s="1"/>
  <c r="AX50" i="15"/>
  <c r="AX52" i="15"/>
  <c r="AZ44" i="15"/>
  <c r="BA37" i="15"/>
  <c r="AF36" i="103" s="1"/>
  <c r="AS36" i="103" s="1"/>
  <c r="H36" i="104" s="1"/>
  <c r="AW52" i="15"/>
  <c r="AW45" i="15"/>
  <c r="BB51" i="15"/>
  <c r="AX46" i="15"/>
  <c r="AC45" i="103" s="1"/>
  <c r="AP45" i="103" s="1"/>
  <c r="E45" i="104" s="1"/>
  <c r="BB44" i="15"/>
  <c r="AX37" i="15"/>
  <c r="AC36" i="103" s="1"/>
  <c r="AP36" i="103" s="1"/>
  <c r="E36" i="104" s="1"/>
  <c r="BD51" i="15"/>
  <c r="BB50" i="15"/>
  <c r="AY49" i="15"/>
  <c r="AZ43" i="15"/>
  <c r="D316" i="95"/>
  <c r="AZ49" i="15"/>
  <c r="AX48" i="15"/>
  <c r="AC47" i="103" s="1"/>
  <c r="AP47" i="103" s="1"/>
  <c r="BC44" i="15"/>
  <c r="BA44" i="15"/>
  <c r="AW43" i="15"/>
  <c r="D318" i="95"/>
  <c r="AY37" i="15"/>
  <c r="AD36" i="103" s="1"/>
  <c r="AQ36" i="103" s="1"/>
  <c r="F36" i="104" s="1"/>
  <c r="AZ50" i="15"/>
  <c r="BD48" i="15"/>
  <c r="AI47" i="103" s="1"/>
  <c r="AV47" i="103" s="1"/>
  <c r="BA51" i="15"/>
  <c r="AY52" i="15"/>
  <c r="BC50" i="15"/>
  <c r="BA50" i="15"/>
  <c r="AW49" i="15"/>
  <c r="AZ48" i="15"/>
  <c r="AE47" i="103" s="1"/>
  <c r="AR47" i="103" s="1"/>
  <c r="BD47" i="15"/>
  <c r="AI46" i="103" s="1"/>
  <c r="AV46" i="103" s="1"/>
  <c r="K46" i="104" s="1"/>
  <c r="BB46" i="15"/>
  <c r="AG45" i="103" s="1"/>
  <c r="AT45" i="103" s="1"/>
  <c r="I45" i="104" s="1"/>
  <c r="AY45" i="15"/>
  <c r="BC43" i="15"/>
  <c r="BA43" i="15"/>
  <c r="D315" i="95"/>
  <c r="G315" i="95" s="1"/>
  <c r="BB37" i="15"/>
  <c r="AG36" i="103" s="1"/>
  <c r="AT36" i="103" s="1"/>
  <c r="I36" i="104" s="1"/>
  <c r="AY47" i="15"/>
  <c r="AD46" i="103" s="1"/>
  <c r="AQ46" i="103" s="1"/>
  <c r="F46" i="104" s="1"/>
  <c r="AW44" i="15"/>
  <c r="BC51" i="15"/>
  <c r="AW50" i="15"/>
  <c r="BB47" i="15"/>
  <c r="AG46" i="103" s="1"/>
  <c r="AT46" i="103" s="1"/>
  <c r="I46" i="104" s="1"/>
  <c r="AY46" i="15"/>
  <c r="AD45" i="103" s="1"/>
  <c r="AQ45" i="103" s="1"/>
  <c r="F45" i="104" s="1"/>
  <c r="BB52" i="15"/>
  <c r="AY51" i="15"/>
  <c r="BC49" i="15"/>
  <c r="BA49" i="15"/>
  <c r="AW48" i="15"/>
  <c r="AB47" i="103" s="1"/>
  <c r="AO47" i="103" s="1"/>
  <c r="AX47" i="15"/>
  <c r="AC46" i="103" s="1"/>
  <c r="AP46" i="103" s="1"/>
  <c r="E46" i="104" s="1"/>
  <c r="BD46" i="15"/>
  <c r="AI45" i="103" s="1"/>
  <c r="AV45" i="103" s="1"/>
  <c r="K45" i="104" s="1"/>
  <c r="BB45" i="15"/>
  <c r="AY44" i="15"/>
  <c r="D321" i="95"/>
  <c r="D319" i="95"/>
  <c r="BD37" i="15"/>
  <c r="AI36" i="103" s="1"/>
  <c r="AV36" i="103" s="1"/>
  <c r="K36" i="104" s="1"/>
  <c r="AX49" i="15"/>
  <c r="BA45" i="15"/>
  <c r="BD52" i="15"/>
  <c r="AY50" i="15"/>
  <c r="BC48" i="15"/>
  <c r="AH47" i="103" s="1"/>
  <c r="AU47" i="103" s="1"/>
  <c r="BA48" i="15"/>
  <c r="AF47" i="103" s="1"/>
  <c r="AS47" i="103" s="1"/>
  <c r="AZ47" i="15"/>
  <c r="AE46" i="103" s="1"/>
  <c r="AR46" i="103" s="1"/>
  <c r="G46" i="104" s="1"/>
  <c r="BD45" i="15"/>
  <c r="AY43" i="15"/>
  <c r="BC52" i="15"/>
  <c r="AW51" i="15"/>
  <c r="BC45" i="15"/>
  <c r="AW47" i="15"/>
  <c r="AB46" i="103" s="1"/>
  <c r="AO46" i="103" s="1"/>
  <c r="D46" i="104" s="1"/>
  <c r="AZ46" i="15"/>
  <c r="AE45" i="103" s="1"/>
  <c r="AR45" i="103" s="1"/>
  <c r="G45" i="104" s="1"/>
  <c r="AX45" i="15"/>
  <c r="BD44" i="15"/>
  <c r="BB43" i="15"/>
  <c r="D317" i="95"/>
  <c r="AZ37" i="15"/>
  <c r="AE36" i="103" s="1"/>
  <c r="AR36" i="103" s="1"/>
  <c r="G36" i="104" s="1"/>
  <c r="BA52" i="15"/>
  <c r="AZ52" i="15"/>
  <c r="AX51" i="15"/>
  <c r="BD50" i="15"/>
  <c r="BB49" i="15"/>
  <c r="AY48" i="15"/>
  <c r="AD47" i="103" s="1"/>
  <c r="AQ47" i="103" s="1"/>
  <c r="BC47" i="15"/>
  <c r="AH46" i="103" s="1"/>
  <c r="AU46" i="103" s="1"/>
  <c r="J46" i="104" s="1"/>
  <c r="BA47" i="15"/>
  <c r="AF46" i="103" s="1"/>
  <c r="AS46" i="103" s="1"/>
  <c r="H46" i="104" s="1"/>
  <c r="AW46" i="15"/>
  <c r="AB45" i="103" s="1"/>
  <c r="AO45" i="103" s="1"/>
  <c r="D45" i="104" s="1"/>
  <c r="AZ45" i="15"/>
  <c r="AX44" i="15"/>
  <c r="BD43" i="15"/>
  <c r="D320" i="95"/>
  <c r="AW37" i="15"/>
  <c r="AB36" i="103" s="1"/>
  <c r="AO36" i="103" s="1"/>
  <c r="D36" i="104" s="1"/>
  <c r="H34" i="91" l="1"/>
  <c r="J34" i="91"/>
  <c r="I34" i="91"/>
  <c r="D51" i="110"/>
  <c r="G51" i="110" s="1"/>
  <c r="H51" i="110" s="1"/>
  <c r="AB50" i="103"/>
  <c r="AO50" i="103" s="1"/>
  <c r="D79" i="110"/>
  <c r="G79" i="110" s="1"/>
  <c r="AI51" i="103"/>
  <c r="AV51" i="103" s="1"/>
  <c r="D51" i="109"/>
  <c r="AD44" i="103"/>
  <c r="AQ44" i="103" s="1"/>
  <c r="F44" i="104" s="1"/>
  <c r="D55" i="110"/>
  <c r="G55" i="110" s="1"/>
  <c r="AF50" i="103"/>
  <c r="AS50" i="103" s="1"/>
  <c r="D33" i="109"/>
  <c r="AG43" i="103"/>
  <c r="AT43" i="103" s="1"/>
  <c r="I43" i="104" s="1"/>
  <c r="D30" i="110"/>
  <c r="G30" i="110" s="1"/>
  <c r="AC49" i="103"/>
  <c r="AP49" i="103" s="1"/>
  <c r="D15" i="109"/>
  <c r="AG42" i="103"/>
  <c r="AT42" i="103" s="1"/>
  <c r="I42" i="104" s="1"/>
  <c r="D11" i="110"/>
  <c r="G11" i="110" s="1"/>
  <c r="AC48" i="103"/>
  <c r="AP48" i="103" s="1"/>
  <c r="D15" i="110"/>
  <c r="G15" i="110" s="1"/>
  <c r="I15" i="110" s="1"/>
  <c r="AG48" i="103"/>
  <c r="AT48" i="103" s="1"/>
  <c r="D35" i="109"/>
  <c r="AI43" i="103"/>
  <c r="AV43" i="103" s="1"/>
  <c r="K43" i="104" s="1"/>
  <c r="D56" i="109"/>
  <c r="AI44" i="103"/>
  <c r="AV44" i="103" s="1"/>
  <c r="K44" i="104" s="1"/>
  <c r="D14" i="110"/>
  <c r="G14" i="110" s="1"/>
  <c r="AF48" i="103"/>
  <c r="AS48" i="103" s="1"/>
  <c r="D28" i="109"/>
  <c r="AF28" i="109" s="1"/>
  <c r="AG28" i="109" s="1"/>
  <c r="AH28" i="109" s="1"/>
  <c r="AB43" i="103"/>
  <c r="AO43" i="103" s="1"/>
  <c r="D43" i="104" s="1"/>
  <c r="D32" i="110"/>
  <c r="G32" i="110" s="1"/>
  <c r="AE49" i="103"/>
  <c r="AR49" i="103" s="1"/>
  <c r="D56" i="110"/>
  <c r="G56" i="110" s="1"/>
  <c r="J56" i="110" s="1"/>
  <c r="AG50" i="103"/>
  <c r="AT50" i="103" s="1"/>
  <c r="D54" i="110"/>
  <c r="G54" i="110" s="1"/>
  <c r="AE50" i="103"/>
  <c r="AR50" i="103" s="1"/>
  <c r="D34" i="109"/>
  <c r="AF34" i="109" s="1"/>
  <c r="AG34" i="109" s="1"/>
  <c r="AH34" i="109" s="1"/>
  <c r="AH43" i="103"/>
  <c r="AU43" i="103" s="1"/>
  <c r="J43" i="104" s="1"/>
  <c r="D78" i="110"/>
  <c r="G78" i="110" s="1"/>
  <c r="AH51" i="103"/>
  <c r="AU51" i="103" s="1"/>
  <c r="D53" i="109"/>
  <c r="AF44" i="103"/>
  <c r="AS44" i="103" s="1"/>
  <c r="H44" i="104" s="1"/>
  <c r="D12" i="109"/>
  <c r="AD42" i="103"/>
  <c r="AQ42" i="103" s="1"/>
  <c r="F42" i="104" s="1"/>
  <c r="D57" i="110"/>
  <c r="G57" i="110" s="1"/>
  <c r="H57" i="110" s="1"/>
  <c r="AH50" i="103"/>
  <c r="AU50" i="103" s="1"/>
  <c r="D13" i="110"/>
  <c r="G13" i="110" s="1"/>
  <c r="AE48" i="103"/>
  <c r="AR48" i="103" s="1"/>
  <c r="D17" i="109"/>
  <c r="AF17" i="109" s="1"/>
  <c r="AG17" i="109" s="1"/>
  <c r="AH17" i="109" s="1"/>
  <c r="AI42" i="103"/>
  <c r="AV42" i="103" s="1"/>
  <c r="K42" i="104" s="1"/>
  <c r="D36" i="110"/>
  <c r="G36" i="110" s="1"/>
  <c r="AI49" i="103"/>
  <c r="AV49" i="103" s="1"/>
  <c r="D50" i="109"/>
  <c r="AC44" i="103"/>
  <c r="AP44" i="103" s="1"/>
  <c r="E44" i="104" s="1"/>
  <c r="D16" i="110"/>
  <c r="G16" i="110" s="1"/>
  <c r="AH48" i="103"/>
  <c r="AU48" i="103" s="1"/>
  <c r="D13" i="109"/>
  <c r="G13" i="109" s="1"/>
  <c r="AE42" i="103"/>
  <c r="AR42" i="103" s="1"/>
  <c r="G42" i="104" s="1"/>
  <c r="D49" i="109"/>
  <c r="AB44" i="103"/>
  <c r="AO44" i="103" s="1"/>
  <c r="D44" i="104" s="1"/>
  <c r="D17" i="110"/>
  <c r="G17" i="110" s="1"/>
  <c r="J17" i="110" s="1"/>
  <c r="AI48" i="103"/>
  <c r="AV48" i="103" s="1"/>
  <c r="D12" i="110"/>
  <c r="G12" i="110" s="1"/>
  <c r="AD48" i="103"/>
  <c r="AQ48" i="103" s="1"/>
  <c r="D77" i="110"/>
  <c r="G77" i="110" s="1"/>
  <c r="AG51" i="103"/>
  <c r="AT51" i="103" s="1"/>
  <c r="D34" i="110"/>
  <c r="G34" i="110" s="1"/>
  <c r="AG49" i="103"/>
  <c r="AT49" i="103" s="1"/>
  <c r="D29" i="109"/>
  <c r="AC43" i="103"/>
  <c r="AP43" i="103" s="1"/>
  <c r="E43" i="104" s="1"/>
  <c r="D52" i="110"/>
  <c r="G52" i="110" s="1"/>
  <c r="AC50" i="103"/>
  <c r="AP50" i="103" s="1"/>
  <c r="D53" i="110"/>
  <c r="G53" i="110" s="1"/>
  <c r="H53" i="110" s="1"/>
  <c r="AD50" i="103"/>
  <c r="AQ50" i="103" s="1"/>
  <c r="D10" i="110"/>
  <c r="AB48" i="103"/>
  <c r="AO48" i="103" s="1"/>
  <c r="D72" i="110"/>
  <c r="G72" i="110" s="1"/>
  <c r="H72" i="110" s="1"/>
  <c r="AB51" i="103"/>
  <c r="AO51" i="103" s="1"/>
  <c r="D52" i="109"/>
  <c r="AE44" i="103"/>
  <c r="AR44" i="103" s="1"/>
  <c r="G44" i="104" s="1"/>
  <c r="D75" i="110"/>
  <c r="G75" i="110" s="1"/>
  <c r="H75" i="110" s="1"/>
  <c r="AE51" i="103"/>
  <c r="AR51" i="103" s="1"/>
  <c r="D30" i="109"/>
  <c r="AD43" i="103"/>
  <c r="AQ43" i="103" s="1"/>
  <c r="F43" i="104" s="1"/>
  <c r="D33" i="110"/>
  <c r="G33" i="110" s="1"/>
  <c r="H33" i="110" s="1"/>
  <c r="AF49" i="103"/>
  <c r="AS49" i="103" s="1"/>
  <c r="D10" i="109"/>
  <c r="AB42" i="103"/>
  <c r="AO42" i="103" s="1"/>
  <c r="D42" i="104" s="1"/>
  <c r="D76" i="110"/>
  <c r="G76" i="110" s="1"/>
  <c r="I76" i="110" s="1"/>
  <c r="AF51" i="103"/>
  <c r="AS51" i="103" s="1"/>
  <c r="D55" i="109"/>
  <c r="AH44" i="103"/>
  <c r="AU44" i="103" s="1"/>
  <c r="J44" i="104" s="1"/>
  <c r="D31" i="110"/>
  <c r="G31" i="110" s="1"/>
  <c r="J31" i="110" s="1"/>
  <c r="AD49" i="103"/>
  <c r="AQ49" i="103" s="1"/>
  <c r="D54" i="109"/>
  <c r="AG44" i="103"/>
  <c r="AT44" i="103" s="1"/>
  <c r="I44" i="104" s="1"/>
  <c r="D14" i="109"/>
  <c r="AF42" i="103"/>
  <c r="AS42" i="103" s="1"/>
  <c r="H42" i="104" s="1"/>
  <c r="D35" i="110"/>
  <c r="G35" i="110" s="1"/>
  <c r="AH49" i="103"/>
  <c r="AU49" i="103" s="1"/>
  <c r="D32" i="109"/>
  <c r="G32" i="109" s="1"/>
  <c r="AF43" i="103"/>
  <c r="AS43" i="103" s="1"/>
  <c r="H43" i="104" s="1"/>
  <c r="D58" i="110"/>
  <c r="G58" i="110" s="1"/>
  <c r="AI50" i="103"/>
  <c r="AV50" i="103" s="1"/>
  <c r="D31" i="109"/>
  <c r="AE43" i="103"/>
  <c r="AR43" i="103" s="1"/>
  <c r="G43" i="104" s="1"/>
  <c r="D73" i="110"/>
  <c r="G73" i="110" s="1"/>
  <c r="AC51" i="103"/>
  <c r="AP51" i="103" s="1"/>
  <c r="D11" i="109"/>
  <c r="G11" i="109" s="1"/>
  <c r="AC42" i="103"/>
  <c r="AP42" i="103" s="1"/>
  <c r="E42" i="104" s="1"/>
  <c r="D16" i="109"/>
  <c r="AH42" i="103"/>
  <c r="AU42" i="103" s="1"/>
  <c r="J42" i="104" s="1"/>
  <c r="D74" i="110"/>
  <c r="G74" i="110" s="1"/>
  <c r="I74" i="110" s="1"/>
  <c r="AD51" i="103"/>
  <c r="AQ51" i="103" s="1"/>
  <c r="D29" i="110"/>
  <c r="G29" i="110" s="1"/>
  <c r="AB49" i="103"/>
  <c r="AO49" i="103" s="1"/>
  <c r="H32" i="110"/>
  <c r="J32" i="110"/>
  <c r="I32" i="110"/>
  <c r="I17" i="110"/>
  <c r="H17" i="110"/>
  <c r="I12" i="110"/>
  <c r="H12" i="110"/>
  <c r="J12" i="110"/>
  <c r="I72" i="110"/>
  <c r="J72" i="110"/>
  <c r="J75" i="110"/>
  <c r="I77" i="110"/>
  <c r="J77" i="110"/>
  <c r="H77" i="110"/>
  <c r="J33" i="110"/>
  <c r="I33" i="110"/>
  <c r="H34" i="110"/>
  <c r="I34" i="110"/>
  <c r="J34" i="110"/>
  <c r="H76" i="110"/>
  <c r="J76" i="110"/>
  <c r="I31" i="110"/>
  <c r="H31" i="110"/>
  <c r="H35" i="110"/>
  <c r="J35" i="110"/>
  <c r="I35" i="110"/>
  <c r="H58" i="110"/>
  <c r="J58" i="110"/>
  <c r="I58" i="110"/>
  <c r="I51" i="110"/>
  <c r="J51" i="110"/>
  <c r="J79" i="110"/>
  <c r="H79" i="110"/>
  <c r="I79" i="110"/>
  <c r="J74" i="110"/>
  <c r="H74" i="110"/>
  <c r="H73" i="110"/>
  <c r="J73" i="110"/>
  <c r="I73" i="110"/>
  <c r="H15" i="110"/>
  <c r="J15" i="110"/>
  <c r="J36" i="110"/>
  <c r="I36" i="110"/>
  <c r="H36" i="110"/>
  <c r="J52" i="110"/>
  <c r="H52" i="110"/>
  <c r="I52" i="110"/>
  <c r="J53" i="110"/>
  <c r="I53" i="110"/>
  <c r="H78" i="110"/>
  <c r="J78" i="110"/>
  <c r="I78" i="110"/>
  <c r="I29" i="110"/>
  <c r="J29" i="110"/>
  <c r="H29" i="110"/>
  <c r="H55" i="110"/>
  <c r="I55" i="110"/>
  <c r="J55" i="110"/>
  <c r="J30" i="110"/>
  <c r="H30" i="110"/>
  <c r="I30" i="110"/>
  <c r="J50" i="110"/>
  <c r="I50" i="110"/>
  <c r="H50" i="110"/>
  <c r="I54" i="110"/>
  <c r="H54" i="110"/>
  <c r="J54" i="110"/>
  <c r="J11" i="110"/>
  <c r="H11" i="110"/>
  <c r="I11" i="110"/>
  <c r="I57" i="110"/>
  <c r="J57" i="110"/>
  <c r="J13" i="110"/>
  <c r="H13" i="110"/>
  <c r="I13" i="110"/>
  <c r="D49" i="110"/>
  <c r="G49" i="110" s="1"/>
  <c r="J28" i="110"/>
  <c r="H28" i="110"/>
  <c r="I28" i="110"/>
  <c r="D27" i="110"/>
  <c r="G27" i="110" s="1"/>
  <c r="I56" i="110"/>
  <c r="H56" i="110"/>
  <c r="J71" i="110"/>
  <c r="I71" i="110"/>
  <c r="H71" i="110"/>
  <c r="H14" i="110"/>
  <c r="J14" i="110"/>
  <c r="I14" i="110"/>
  <c r="J16" i="110"/>
  <c r="H16" i="110"/>
  <c r="I16" i="110"/>
  <c r="G10" i="110"/>
  <c r="D8" i="110"/>
  <c r="G8" i="110" s="1"/>
  <c r="G16" i="109"/>
  <c r="AF16" i="109"/>
  <c r="AG16" i="109" s="1"/>
  <c r="AH16" i="109" s="1"/>
  <c r="G51" i="109"/>
  <c r="AF51" i="109"/>
  <c r="AG51" i="109" s="1"/>
  <c r="AH51" i="109" s="1"/>
  <c r="AF12" i="109"/>
  <c r="AG12" i="109" s="1"/>
  <c r="AH12" i="109" s="1"/>
  <c r="G12" i="109"/>
  <c r="G35" i="109"/>
  <c r="AF35" i="109"/>
  <c r="AG35" i="109" s="1"/>
  <c r="AH35" i="109" s="1"/>
  <c r="AF50" i="109"/>
  <c r="AG50" i="109" s="1"/>
  <c r="AH50" i="109" s="1"/>
  <c r="G50" i="109"/>
  <c r="AF13" i="109"/>
  <c r="AG13" i="109" s="1"/>
  <c r="AH13" i="109" s="1"/>
  <c r="G49" i="109"/>
  <c r="AF49" i="109"/>
  <c r="AG49" i="109" s="1"/>
  <c r="AH49" i="109" s="1"/>
  <c r="D47" i="109"/>
  <c r="G34" i="109"/>
  <c r="AF53" i="109"/>
  <c r="AG53" i="109" s="1"/>
  <c r="AH53" i="109" s="1"/>
  <c r="G53" i="109"/>
  <c r="G33" i="109"/>
  <c r="AF33" i="109"/>
  <c r="AG33" i="109" s="1"/>
  <c r="AH33" i="109" s="1"/>
  <c r="G56" i="109"/>
  <c r="AF56" i="109"/>
  <c r="AG56" i="109" s="1"/>
  <c r="AH56" i="109" s="1"/>
  <c r="G17" i="109"/>
  <c r="G29" i="109"/>
  <c r="AF29" i="109"/>
  <c r="AG29" i="109" s="1"/>
  <c r="AH29" i="109" s="1"/>
  <c r="AF11" i="109"/>
  <c r="AG11" i="109" s="1"/>
  <c r="AH11" i="109" s="1"/>
  <c r="G15" i="109"/>
  <c r="AF15" i="109"/>
  <c r="AG15" i="109" s="1"/>
  <c r="AH15" i="109" s="1"/>
  <c r="G28" i="109"/>
  <c r="D26" i="109"/>
  <c r="AF52" i="109"/>
  <c r="AG52" i="109" s="1"/>
  <c r="AH52" i="109" s="1"/>
  <c r="G52" i="109"/>
  <c r="G30" i="109"/>
  <c r="AF30" i="109"/>
  <c r="AG30" i="109" s="1"/>
  <c r="AH30" i="109" s="1"/>
  <c r="AF10" i="109"/>
  <c r="AG10" i="109" s="1"/>
  <c r="AH10" i="109" s="1"/>
  <c r="G10" i="109"/>
  <c r="D8" i="109"/>
  <c r="AF55" i="109"/>
  <c r="AG55" i="109" s="1"/>
  <c r="AH55" i="109" s="1"/>
  <c r="G55" i="109"/>
  <c r="G54" i="109"/>
  <c r="AF54" i="109"/>
  <c r="AG54" i="109" s="1"/>
  <c r="AH54" i="109" s="1"/>
  <c r="AF14" i="109"/>
  <c r="AG14" i="109" s="1"/>
  <c r="AH14" i="109" s="1"/>
  <c r="G14" i="109"/>
  <c r="AF32" i="109"/>
  <c r="AG32" i="109" s="1"/>
  <c r="AH32" i="109" s="1"/>
  <c r="AF31" i="109"/>
  <c r="AG31" i="109" s="1"/>
  <c r="AH31" i="109" s="1"/>
  <c r="G31" i="109"/>
  <c r="H195" i="95"/>
  <c r="J195" i="95"/>
  <c r="I195" i="95"/>
  <c r="H286" i="95"/>
  <c r="J286" i="95"/>
  <c r="I286" i="95"/>
  <c r="H315" i="95"/>
  <c r="J315" i="95"/>
  <c r="I315" i="95"/>
  <c r="H314" i="95"/>
  <c r="J314" i="95"/>
  <c r="I314" i="95"/>
  <c r="D267" i="95"/>
  <c r="D289" i="95"/>
  <c r="G289" i="95" s="1"/>
  <c r="D41" i="91"/>
  <c r="G41" i="91" s="1"/>
  <c r="G317" i="95"/>
  <c r="D137" i="94"/>
  <c r="D38" i="91"/>
  <c r="G38" i="91" s="1"/>
  <c r="D70" i="94"/>
  <c r="D54" i="94"/>
  <c r="D136" i="94"/>
  <c r="G64" i="91"/>
  <c r="D16" i="94"/>
  <c r="D95" i="94"/>
  <c r="D294" i="95"/>
  <c r="G294" i="95" s="1"/>
  <c r="D265" i="95"/>
  <c r="D33" i="94"/>
  <c r="D90" i="94"/>
  <c r="D52" i="94"/>
  <c r="D35" i="91"/>
  <c r="G35" i="91" s="1"/>
  <c r="G319" i="95"/>
  <c r="D34" i="94"/>
  <c r="D293" i="95"/>
  <c r="G293" i="95" s="1"/>
  <c r="D28" i="94"/>
  <c r="D198" i="95"/>
  <c r="G198" i="95" s="1"/>
  <c r="D31" i="94"/>
  <c r="D53" i="94"/>
  <c r="D37" i="91"/>
  <c r="G37" i="91" s="1"/>
  <c r="D197" i="95"/>
  <c r="G197" i="95" s="1"/>
  <c r="D133" i="94"/>
  <c r="G322" i="95"/>
  <c r="G320" i="95"/>
  <c r="D135" i="94"/>
  <c r="D35" i="94"/>
  <c r="D287" i="95"/>
  <c r="G287" i="95" s="1"/>
  <c r="D264" i="95"/>
  <c r="D36" i="91"/>
  <c r="G36" i="91" s="1"/>
  <c r="D40" i="91"/>
  <c r="G40" i="91" s="1"/>
  <c r="D201" i="95"/>
  <c r="G201" i="95" s="1"/>
  <c r="G66" i="91"/>
  <c r="G318" i="95"/>
  <c r="D13" i="94"/>
  <c r="D116" i="94"/>
  <c r="D114" i="94"/>
  <c r="D11" i="94"/>
  <c r="D196" i="95"/>
  <c r="G196" i="95" s="1"/>
  <c r="D112" i="94"/>
  <c r="D291" i="95"/>
  <c r="G291" i="95" s="1"/>
  <c r="D138" i="94"/>
  <c r="D292" i="95"/>
  <c r="G292" i="95" s="1"/>
  <c r="D92" i="94"/>
  <c r="D200" i="95"/>
  <c r="G200" i="95" s="1"/>
  <c r="D134" i="94"/>
  <c r="D12" i="94"/>
  <c r="D75" i="94"/>
  <c r="D118" i="94"/>
  <c r="D269" i="95"/>
  <c r="G63" i="91"/>
  <c r="D56" i="94"/>
  <c r="D113" i="94"/>
  <c r="D14" i="94"/>
  <c r="D93" i="94"/>
  <c r="D268" i="95"/>
  <c r="D132" i="94"/>
  <c r="D15" i="94"/>
  <c r="G59" i="91"/>
  <c r="D51" i="94"/>
  <c r="G316" i="95"/>
  <c r="D17" i="94"/>
  <c r="D74" i="94"/>
  <c r="D199" i="95"/>
  <c r="G199" i="95" s="1"/>
  <c r="D50" i="94"/>
  <c r="D290" i="95"/>
  <c r="G290" i="95" s="1"/>
  <c r="G62" i="91"/>
  <c r="D89" i="94"/>
  <c r="D270" i="95"/>
  <c r="D42" i="91"/>
  <c r="G42" i="91" s="1"/>
  <c r="D115" i="94"/>
  <c r="D10" i="94"/>
  <c r="G65" i="91"/>
  <c r="D49" i="94"/>
  <c r="D76" i="94"/>
  <c r="D73" i="94"/>
  <c r="D94" i="94"/>
  <c r="D55" i="94"/>
  <c r="G321" i="95"/>
  <c r="D69" i="94"/>
  <c r="D202" i="95"/>
  <c r="G202" i="95" s="1"/>
  <c r="D39" i="91"/>
  <c r="G39" i="91" s="1"/>
  <c r="D111" i="94"/>
  <c r="D30" i="94"/>
  <c r="D72" i="94"/>
  <c r="D266" i="95"/>
  <c r="D203" i="95"/>
  <c r="G203" i="95" s="1"/>
  <c r="D175" i="95"/>
  <c r="G175" i="95" s="1"/>
  <c r="D29" i="94"/>
  <c r="D96" i="94"/>
  <c r="D263" i="95"/>
  <c r="D91" i="94"/>
  <c r="D117" i="94"/>
  <c r="D288" i="95"/>
  <c r="G288" i="95" s="1"/>
  <c r="G60" i="91"/>
  <c r="D32" i="94"/>
  <c r="D71" i="94"/>
  <c r="D131" i="94"/>
  <c r="G61" i="91"/>
  <c r="BC36" i="15"/>
  <c r="AH35" i="103" s="1"/>
  <c r="AU35" i="103" s="1"/>
  <c r="J35" i="104" s="1"/>
  <c r="BA36" i="15"/>
  <c r="AF35" i="103" s="1"/>
  <c r="AS35" i="103" s="1"/>
  <c r="H35" i="104" s="1"/>
  <c r="AY36" i="15"/>
  <c r="AD35" i="103" s="1"/>
  <c r="AQ35" i="103" s="1"/>
  <c r="F35" i="104" s="1"/>
  <c r="BB36" i="15"/>
  <c r="AG35" i="103" s="1"/>
  <c r="AT35" i="103" s="1"/>
  <c r="I35" i="104" s="1"/>
  <c r="AX36" i="15"/>
  <c r="AC35" i="103" s="1"/>
  <c r="AP35" i="103" s="1"/>
  <c r="E35" i="104" s="1"/>
  <c r="BD36" i="15"/>
  <c r="AI35" i="103" s="1"/>
  <c r="AV35" i="103" s="1"/>
  <c r="K35" i="104" s="1"/>
  <c r="AZ36" i="15"/>
  <c r="AE35" i="103" s="1"/>
  <c r="AR35" i="103" s="1"/>
  <c r="G35" i="104" s="1"/>
  <c r="AW36" i="15"/>
  <c r="AB35" i="103" s="1"/>
  <c r="AO35" i="103" s="1"/>
  <c r="D35" i="104" s="1"/>
  <c r="B72" i="90"/>
  <c r="B73" i="90"/>
  <c r="C73" i="90" s="1"/>
  <c r="B74" i="90"/>
  <c r="C74" i="90" s="1"/>
  <c r="B75" i="90"/>
  <c r="C75" i="90" s="1"/>
  <c r="B76" i="90"/>
  <c r="B77" i="90"/>
  <c r="C77" i="90" s="1"/>
  <c r="B78" i="90"/>
  <c r="B79" i="90"/>
  <c r="B96" i="90"/>
  <c r="B97" i="90"/>
  <c r="B98" i="90"/>
  <c r="B99" i="90"/>
  <c r="C99" i="90" s="1"/>
  <c r="B100" i="90"/>
  <c r="C100" i="90" s="1"/>
  <c r="B101" i="90"/>
  <c r="C101" i="90" s="1"/>
  <c r="B102" i="90"/>
  <c r="C102" i="90" s="1"/>
  <c r="B103" i="90"/>
  <c r="C103" i="90" s="1"/>
  <c r="B104" i="90"/>
  <c r="C104" i="90" s="1"/>
  <c r="B123" i="90"/>
  <c r="C123" i="90" s="1"/>
  <c r="B124" i="90"/>
  <c r="B125" i="90"/>
  <c r="C125" i="90" s="1"/>
  <c r="B126" i="90"/>
  <c r="C126" i="90" s="1"/>
  <c r="B127" i="90"/>
  <c r="C127" i="90" s="1"/>
  <c r="B128" i="90"/>
  <c r="C128" i="90" s="1"/>
  <c r="B129" i="90"/>
  <c r="C129" i="90" s="1"/>
  <c r="B130" i="90"/>
  <c r="C130" i="90" s="1"/>
  <c r="B131" i="90"/>
  <c r="C131" i="90" s="1"/>
  <c r="H35" i="91" l="1"/>
  <c r="I35" i="91"/>
  <c r="J35" i="91"/>
  <c r="I39" i="91"/>
  <c r="J39" i="91"/>
  <c r="H39" i="91"/>
  <c r="H37" i="91"/>
  <c r="I37" i="91"/>
  <c r="J37" i="91"/>
  <c r="J38" i="91"/>
  <c r="H38" i="91"/>
  <c r="I38" i="91"/>
  <c r="H40" i="91"/>
  <c r="I40" i="91"/>
  <c r="J40" i="91"/>
  <c r="H42" i="91"/>
  <c r="I42" i="91"/>
  <c r="J42" i="91"/>
  <c r="J36" i="91"/>
  <c r="H36" i="91"/>
  <c r="I36" i="91"/>
  <c r="I41" i="91"/>
  <c r="J41" i="91"/>
  <c r="H41" i="91"/>
  <c r="I75" i="110"/>
  <c r="D70" i="110"/>
  <c r="G70" i="110" s="1"/>
  <c r="I49" i="110"/>
  <c r="H49" i="110"/>
  <c r="K49" i="110" s="1"/>
  <c r="J49" i="110"/>
  <c r="H27" i="110"/>
  <c r="J27" i="110"/>
  <c r="I27" i="110"/>
  <c r="J70" i="110"/>
  <c r="H70" i="110"/>
  <c r="I70" i="110"/>
  <c r="J8" i="110"/>
  <c r="I8" i="110"/>
  <c r="H8" i="110"/>
  <c r="J10" i="110"/>
  <c r="H10" i="110"/>
  <c r="I10" i="110"/>
  <c r="H32" i="109"/>
  <c r="I32" i="109"/>
  <c r="J32" i="109"/>
  <c r="J14" i="109"/>
  <c r="H14" i="109"/>
  <c r="I14" i="109"/>
  <c r="AF47" i="109"/>
  <c r="AG47" i="109" s="1"/>
  <c r="AH47" i="109" s="1"/>
  <c r="G47" i="109"/>
  <c r="J35" i="109"/>
  <c r="H35" i="109"/>
  <c r="I35" i="109"/>
  <c r="H10" i="109"/>
  <c r="J10" i="109"/>
  <c r="I10" i="109"/>
  <c r="J15" i="109"/>
  <c r="H15" i="109"/>
  <c r="I15" i="109"/>
  <c r="I56" i="109"/>
  <c r="H56" i="109"/>
  <c r="J56" i="109"/>
  <c r="J12" i="109"/>
  <c r="H12" i="109"/>
  <c r="I12" i="109"/>
  <c r="I30" i="109"/>
  <c r="H30" i="109"/>
  <c r="J30" i="109"/>
  <c r="I49" i="109"/>
  <c r="H49" i="109"/>
  <c r="J49" i="109"/>
  <c r="J54" i="109"/>
  <c r="H54" i="109"/>
  <c r="I54" i="109"/>
  <c r="H52" i="109"/>
  <c r="J52" i="109"/>
  <c r="I52" i="109"/>
  <c r="H11" i="109"/>
  <c r="J11" i="109"/>
  <c r="I11" i="109"/>
  <c r="I33" i="109"/>
  <c r="H33" i="109"/>
  <c r="J33" i="109"/>
  <c r="H13" i="109"/>
  <c r="I13" i="109"/>
  <c r="J13" i="109"/>
  <c r="J31" i="109"/>
  <c r="I31" i="109"/>
  <c r="H31" i="109"/>
  <c r="J55" i="109"/>
  <c r="I55" i="109"/>
  <c r="H55" i="109"/>
  <c r="I53" i="109"/>
  <c r="H53" i="109"/>
  <c r="J53" i="109"/>
  <c r="J51" i="109"/>
  <c r="H51" i="109"/>
  <c r="I51" i="109"/>
  <c r="AF26" i="109"/>
  <c r="AG26" i="109" s="1"/>
  <c r="AH26" i="109" s="1"/>
  <c r="G26" i="109"/>
  <c r="I29" i="109"/>
  <c r="J29" i="109"/>
  <c r="H29" i="109"/>
  <c r="J50" i="109"/>
  <c r="H50" i="109"/>
  <c r="I50" i="109"/>
  <c r="AF8" i="109"/>
  <c r="AG8" i="109" s="1"/>
  <c r="AH8" i="109" s="1"/>
  <c r="G8" i="109"/>
  <c r="J28" i="109"/>
  <c r="H28" i="109"/>
  <c r="I28" i="109"/>
  <c r="J17" i="109"/>
  <c r="I17" i="109"/>
  <c r="H17" i="109"/>
  <c r="H34" i="109"/>
  <c r="I34" i="109"/>
  <c r="J34" i="109"/>
  <c r="J16" i="109"/>
  <c r="I16" i="109"/>
  <c r="H16" i="109"/>
  <c r="J175" i="95"/>
  <c r="H175" i="95"/>
  <c r="I175" i="95"/>
  <c r="I321" i="95"/>
  <c r="J321" i="95"/>
  <c r="H321" i="95"/>
  <c r="H290" i="95"/>
  <c r="I290" i="95"/>
  <c r="J290" i="95"/>
  <c r="H293" i="95"/>
  <c r="J293" i="95"/>
  <c r="I293" i="95"/>
  <c r="I289" i="95"/>
  <c r="H289" i="95"/>
  <c r="J289" i="95"/>
  <c r="H319" i="95"/>
  <c r="J319" i="95"/>
  <c r="I319" i="95"/>
  <c r="I288" i="95"/>
  <c r="J288" i="95"/>
  <c r="H288" i="95"/>
  <c r="H202" i="95"/>
  <c r="J202" i="95"/>
  <c r="I202" i="95"/>
  <c r="H200" i="95"/>
  <c r="I200" i="95"/>
  <c r="J200" i="95"/>
  <c r="J292" i="95"/>
  <c r="H292" i="95"/>
  <c r="I292" i="95"/>
  <c r="I196" i="95"/>
  <c r="J196" i="95"/>
  <c r="H196" i="95"/>
  <c r="J201" i="95"/>
  <c r="H201" i="95"/>
  <c r="I201" i="95"/>
  <c r="H294" i="95"/>
  <c r="J294" i="95"/>
  <c r="I294" i="95"/>
  <c r="H291" i="95"/>
  <c r="I291" i="95"/>
  <c r="J291" i="95"/>
  <c r="H316" i="95"/>
  <c r="J316" i="95"/>
  <c r="I316" i="95"/>
  <c r="H318" i="95"/>
  <c r="J318" i="95"/>
  <c r="I318" i="95"/>
  <c r="I287" i="95"/>
  <c r="J287" i="95"/>
  <c r="H287" i="95"/>
  <c r="I320" i="95"/>
  <c r="J320" i="95"/>
  <c r="H320" i="95"/>
  <c r="I197" i="95"/>
  <c r="J197" i="95"/>
  <c r="H197" i="95"/>
  <c r="I198" i="95"/>
  <c r="J198" i="95"/>
  <c r="H198" i="95"/>
  <c r="J317" i="95"/>
  <c r="H317" i="95"/>
  <c r="I317" i="95"/>
  <c r="I322" i="95"/>
  <c r="H322" i="95"/>
  <c r="J322" i="95"/>
  <c r="H203" i="95"/>
  <c r="J203" i="95"/>
  <c r="I203" i="95"/>
  <c r="H199" i="95"/>
  <c r="I199" i="95"/>
  <c r="J199" i="95"/>
  <c r="D194" i="95"/>
  <c r="G194" i="95" s="1"/>
  <c r="D313" i="95"/>
  <c r="G313" i="95" s="1"/>
  <c r="D33" i="91"/>
  <c r="G33" i="91" s="1"/>
  <c r="D57" i="91"/>
  <c r="G57" i="91" s="1"/>
  <c r="D176" i="95"/>
  <c r="G176" i="95" s="1"/>
  <c r="D285" i="95"/>
  <c r="G285" i="95" s="1"/>
  <c r="D181" i="95"/>
  <c r="G181" i="95" s="1"/>
  <c r="D179" i="95"/>
  <c r="G179" i="95" s="1"/>
  <c r="D183" i="95"/>
  <c r="G183" i="95" s="1"/>
  <c r="D178" i="95"/>
  <c r="G178" i="95" s="1"/>
  <c r="D180" i="95"/>
  <c r="G180" i="95" s="1"/>
  <c r="D177" i="95"/>
  <c r="G177" i="95" s="1"/>
  <c r="D182" i="95"/>
  <c r="G182" i="95" s="1"/>
  <c r="M32" i="106"/>
  <c r="M40" i="106"/>
  <c r="M33" i="106"/>
  <c r="M34" i="106"/>
  <c r="M41" i="106"/>
  <c r="M42" i="106"/>
  <c r="M35" i="106"/>
  <c r="M43" i="106"/>
  <c r="M36" i="106"/>
  <c r="M44" i="106"/>
  <c r="M30" i="106"/>
  <c r="M37" i="106"/>
  <c r="M38" i="106"/>
  <c r="M31" i="106"/>
  <c r="M39" i="106"/>
  <c r="M27" i="106"/>
  <c r="M28" i="106"/>
  <c r="L31" i="106"/>
  <c r="B71" i="90"/>
  <c r="C71" i="90" s="1"/>
  <c r="L32" i="106"/>
  <c r="L30" i="106"/>
  <c r="B122" i="90"/>
  <c r="B95" i="90"/>
  <c r="C124" i="90"/>
  <c r="C122" i="90" s="1"/>
  <c r="C97" i="90"/>
  <c r="C98" i="90"/>
  <c r="C96" i="90"/>
  <c r="C79" i="90"/>
  <c r="C76" i="90"/>
  <c r="C72" i="90"/>
  <c r="C78" i="90"/>
  <c r="J57" i="91" l="1"/>
  <c r="I57" i="91"/>
  <c r="H57" i="91"/>
  <c r="H33" i="91"/>
  <c r="J33" i="91"/>
  <c r="I33" i="91"/>
  <c r="J47" i="109"/>
  <c r="I47" i="109"/>
  <c r="H47" i="109"/>
  <c r="I8" i="109"/>
  <c r="H8" i="109"/>
  <c r="J8" i="109"/>
  <c r="I26" i="109"/>
  <c r="J26" i="109"/>
  <c r="H26" i="109"/>
  <c r="K26" i="109" s="1"/>
  <c r="H285" i="95"/>
  <c r="I285" i="95"/>
  <c r="J285" i="95"/>
  <c r="J176" i="95"/>
  <c r="H176" i="95"/>
  <c r="I176" i="95"/>
  <c r="J182" i="95"/>
  <c r="H182" i="95"/>
  <c r="I182" i="95"/>
  <c r="J183" i="95"/>
  <c r="H183" i="95"/>
  <c r="I183" i="95"/>
  <c r="J178" i="95"/>
  <c r="I178" i="95"/>
  <c r="H178" i="95"/>
  <c r="J177" i="95"/>
  <c r="I177" i="95"/>
  <c r="H177" i="95"/>
  <c r="J179" i="95"/>
  <c r="I179" i="95"/>
  <c r="H179" i="95"/>
  <c r="H313" i="95"/>
  <c r="J313" i="95"/>
  <c r="I313" i="95"/>
  <c r="J180" i="95"/>
  <c r="H180" i="95"/>
  <c r="I180" i="95"/>
  <c r="J181" i="95"/>
  <c r="H181" i="95"/>
  <c r="I181" i="95"/>
  <c r="I194" i="95"/>
  <c r="J194" i="95"/>
  <c r="H194" i="95"/>
  <c r="E30" i="106"/>
  <c r="E31" i="106"/>
  <c r="E32" i="106"/>
  <c r="D174" i="95"/>
  <c r="G174" i="95" s="1"/>
  <c r="B70" i="90"/>
  <c r="C95" i="90"/>
  <c r="C70" i="90"/>
  <c r="J174" i="95" l="1"/>
  <c r="I174" i="95"/>
  <c r="H174" i="95"/>
  <c r="BF41" i="15"/>
  <c r="L16" i="106" l="1"/>
  <c r="L5" i="106"/>
  <c r="L23" i="106"/>
  <c r="L15" i="106"/>
  <c r="L8" i="106"/>
  <c r="L22" i="106"/>
  <c r="L14" i="106"/>
  <c r="L7" i="106"/>
  <c r="L21" i="106"/>
  <c r="L13" i="106"/>
  <c r="L6" i="106"/>
  <c r="L20" i="106"/>
  <c r="L12" i="106"/>
  <c r="L26" i="106"/>
  <c r="L19" i="106"/>
  <c r="L4" i="106"/>
  <c r="L25" i="106"/>
  <c r="L18" i="106"/>
  <c r="L11" i="106"/>
  <c r="L3" i="106"/>
  <c r="L17" i="106"/>
  <c r="L10" i="106"/>
  <c r="L24" i="106"/>
  <c r="L9" i="106"/>
  <c r="L37" i="106" l="1"/>
  <c r="E37" i="106" s="1"/>
  <c r="L39" i="106"/>
  <c r="E39" i="106" s="1"/>
  <c r="L43" i="106"/>
  <c r="E43" i="106" s="1"/>
  <c r="L41" i="106"/>
  <c r="E41" i="106" s="1"/>
  <c r="L35" i="106"/>
  <c r="E35" i="106" s="1"/>
  <c r="L33" i="106"/>
  <c r="E33" i="106" s="1"/>
  <c r="L40" i="106"/>
  <c r="E40" i="106" s="1"/>
  <c r="L36" i="106"/>
  <c r="E36" i="106" s="1"/>
  <c r="E29" i="106"/>
  <c r="L42" i="106"/>
  <c r="E42" i="106" s="1"/>
  <c r="L38" i="106"/>
  <c r="E38" i="106" s="1"/>
  <c r="L34" i="106"/>
  <c r="E34" i="106" s="1"/>
  <c r="L44" i="106"/>
  <c r="E44" i="106" s="1"/>
  <c r="C11" i="92" l="1"/>
  <c r="AT52" i="15" l="1"/>
  <c r="AT51" i="15"/>
  <c r="AT50" i="15"/>
  <c r="BE3" i="75" l="1"/>
  <c r="BD3" i="75"/>
  <c r="BC3" i="75"/>
  <c r="BB3" i="75"/>
  <c r="BA3" i="75"/>
  <c r="AZ3" i="75"/>
  <c r="AY3" i="75"/>
  <c r="AX3" i="75"/>
  <c r="AW3" i="75"/>
  <c r="AU3" i="75"/>
  <c r="AC48" i="99" l="1"/>
  <c r="AF47" i="99"/>
  <c r="AE47" i="99"/>
  <c r="AC47" i="99"/>
  <c r="AC46" i="99"/>
  <c r="A36" i="99"/>
  <c r="AC36" i="99" s="1"/>
  <c r="A35" i="99"/>
  <c r="A56" i="99" s="1"/>
  <c r="AC56" i="99" s="1"/>
  <c r="A34" i="99"/>
  <c r="A55" i="99" s="1"/>
  <c r="AC55" i="99" s="1"/>
  <c r="A33" i="99"/>
  <c r="A54" i="99" s="1"/>
  <c r="AC54" i="99" s="1"/>
  <c r="A32" i="99"/>
  <c r="A53" i="99" s="1"/>
  <c r="AC53" i="99" s="1"/>
  <c r="A31" i="99"/>
  <c r="A52" i="99" s="1"/>
  <c r="AC52" i="99" s="1"/>
  <c r="A30" i="99"/>
  <c r="A51" i="99" s="1"/>
  <c r="AC51" i="99" s="1"/>
  <c r="A29" i="99"/>
  <c r="A50" i="99" s="1"/>
  <c r="AC50" i="99" s="1"/>
  <c r="AC27" i="99"/>
  <c r="AF26" i="99"/>
  <c r="AE26" i="99"/>
  <c r="AC26" i="99"/>
  <c r="AC25" i="99"/>
  <c r="AC18" i="99"/>
  <c r="AC17" i="99"/>
  <c r="AC16" i="99"/>
  <c r="AC15" i="99"/>
  <c r="AC14" i="99"/>
  <c r="AC13" i="99"/>
  <c r="AC12" i="99"/>
  <c r="AC11" i="99"/>
  <c r="AC8" i="99"/>
  <c r="AF7" i="99"/>
  <c r="AE7" i="99"/>
  <c r="AC7" i="99"/>
  <c r="AC6" i="99"/>
  <c r="AC32" i="99" l="1"/>
  <c r="AC34" i="99"/>
  <c r="AC33" i="99"/>
  <c r="AC35" i="99"/>
  <c r="AC29" i="99"/>
  <c r="AC31" i="99"/>
  <c r="A57" i="99"/>
  <c r="AC57" i="99" s="1"/>
  <c r="AC30" i="99"/>
  <c r="B63" i="92" l="1"/>
  <c r="T6" i="90" l="1"/>
  <c r="T7" i="90" s="1"/>
  <c r="T4" i="90"/>
  <c r="T3" i="90"/>
  <c r="T1" i="90"/>
  <c r="E68" i="94" l="1"/>
  <c r="E69" i="94" s="1"/>
  <c r="E70" i="94" s="1"/>
  <c r="E71" i="94" s="1"/>
  <c r="E72" i="94" s="1"/>
  <c r="E73" i="94" s="1"/>
  <c r="E74" i="94" s="1"/>
  <c r="E75" i="94" s="1"/>
  <c r="E76" i="94" s="1"/>
  <c r="A66" i="94"/>
  <c r="BE46" i="15" l="1"/>
  <c r="AJ45" i="103" s="1"/>
  <c r="AW45" i="103" s="1"/>
  <c r="L45" i="104" s="1"/>
  <c r="A128" i="94"/>
  <c r="E70" i="95"/>
  <c r="E71" i="95" s="1"/>
  <c r="E72" i="95" s="1"/>
  <c r="E73" i="95" s="1"/>
  <c r="E74" i="95" s="1"/>
  <c r="E75" i="95" s="1"/>
  <c r="E76" i="95" s="1"/>
  <c r="E77" i="95" s="1"/>
  <c r="E78" i="95" s="1"/>
  <c r="E48" i="95"/>
  <c r="E49" i="95" s="1"/>
  <c r="E50" i="95" s="1"/>
  <c r="A28" i="95"/>
  <c r="A49" i="95" s="1"/>
  <c r="A71" i="95" s="1"/>
  <c r="A90" i="95" s="1"/>
  <c r="A112" i="95" s="1"/>
  <c r="A132" i="95" s="1"/>
  <c r="A154" i="95" s="1"/>
  <c r="A218" i="95" s="1"/>
  <c r="A239" i="95" s="1"/>
  <c r="E28" i="95"/>
  <c r="E29" i="95" s="1"/>
  <c r="E30" i="95" s="1"/>
  <c r="E31" i="95" s="1"/>
  <c r="E32" i="95" s="1"/>
  <c r="E33" i="95" s="1"/>
  <c r="E34" i="95" s="1"/>
  <c r="E35" i="95" s="1"/>
  <c r="A35" i="95"/>
  <c r="A56" i="95" s="1"/>
  <c r="A78" i="95" s="1"/>
  <c r="A97" i="95" s="1"/>
  <c r="A119" i="95" s="1"/>
  <c r="A139" i="95" s="1"/>
  <c r="A161" i="95" s="1"/>
  <c r="A225" i="95" s="1"/>
  <c r="A246" i="95" s="1"/>
  <c r="A34" i="95"/>
  <c r="A55" i="95" s="1"/>
  <c r="A77" i="95" s="1"/>
  <c r="A96" i="95" s="1"/>
  <c r="A118" i="95" s="1"/>
  <c r="A138" i="95" s="1"/>
  <c r="A160" i="95" s="1"/>
  <c r="A224" i="95" s="1"/>
  <c r="A245" i="95" s="1"/>
  <c r="A33" i="95"/>
  <c r="A54" i="95" s="1"/>
  <c r="A76" i="95" s="1"/>
  <c r="A95" i="95" s="1"/>
  <c r="A117" i="95" s="1"/>
  <c r="A137" i="95" s="1"/>
  <c r="A159" i="95" s="1"/>
  <c r="A223" i="95" s="1"/>
  <c r="A244" i="95" s="1"/>
  <c r="A32" i="95"/>
  <c r="A53" i="95" s="1"/>
  <c r="A75" i="95" s="1"/>
  <c r="A94" i="95" s="1"/>
  <c r="A116" i="95" s="1"/>
  <c r="A136" i="95" s="1"/>
  <c r="A158" i="95" s="1"/>
  <c r="A222" i="95" s="1"/>
  <c r="A243" i="95" s="1"/>
  <c r="A31" i="95"/>
  <c r="A52" i="95" s="1"/>
  <c r="A74" i="95" s="1"/>
  <c r="A93" i="95" s="1"/>
  <c r="A115" i="95" s="1"/>
  <c r="A135" i="95" s="1"/>
  <c r="A157" i="95" s="1"/>
  <c r="A221" i="95" s="1"/>
  <c r="A242" i="95" s="1"/>
  <c r="A30" i="95"/>
  <c r="A51" i="95" s="1"/>
  <c r="A73" i="95" s="1"/>
  <c r="A92" i="95" s="1"/>
  <c r="A114" i="95" s="1"/>
  <c r="A134" i="95" s="1"/>
  <c r="A156" i="95" s="1"/>
  <c r="A220" i="95" s="1"/>
  <c r="A241" i="95" s="1"/>
  <c r="A29" i="95"/>
  <c r="A50" i="95" s="1"/>
  <c r="A72" i="95" s="1"/>
  <c r="A91" i="95" s="1"/>
  <c r="A113" i="95" s="1"/>
  <c r="A133" i="95" s="1"/>
  <c r="A155" i="95" s="1"/>
  <c r="A219" i="95" s="1"/>
  <c r="A240" i="95" s="1"/>
  <c r="A27" i="95"/>
  <c r="A48" i="95" s="1"/>
  <c r="A70" i="95" s="1"/>
  <c r="A89" i="95" s="1"/>
  <c r="A111" i="95" s="1"/>
  <c r="A131" i="95" s="1"/>
  <c r="A153" i="95" s="1"/>
  <c r="A217" i="95" s="1"/>
  <c r="A238" i="95" s="1"/>
  <c r="A108" i="94"/>
  <c r="A86" i="94"/>
  <c r="A46" i="94"/>
  <c r="A25" i="94"/>
  <c r="A35" i="94"/>
  <c r="A56" i="94" s="1"/>
  <c r="A34" i="94"/>
  <c r="A55" i="94" s="1"/>
  <c r="A95" i="94" s="1"/>
  <c r="A33" i="94"/>
  <c r="A54" i="94" s="1"/>
  <c r="A94" i="94" s="1"/>
  <c r="A32" i="94"/>
  <c r="A53" i="94" s="1"/>
  <c r="A93" i="94" s="1"/>
  <c r="A31" i="94"/>
  <c r="A52" i="94" s="1"/>
  <c r="A92" i="94" s="1"/>
  <c r="A30" i="94"/>
  <c r="A51" i="94" s="1"/>
  <c r="A91" i="94" s="1"/>
  <c r="A29" i="94"/>
  <c r="A50" i="94" s="1"/>
  <c r="A90" i="94" s="1"/>
  <c r="A28" i="94"/>
  <c r="A49" i="94" s="1"/>
  <c r="A89" i="94" s="1"/>
  <c r="A27" i="94"/>
  <c r="A48" i="94" s="1"/>
  <c r="A88" i="94" s="1"/>
  <c r="B9" i="95"/>
  <c r="B10" i="95"/>
  <c r="C10" i="95" s="1"/>
  <c r="B11" i="95"/>
  <c r="C11" i="95" s="1"/>
  <c r="B13" i="95"/>
  <c r="C13" i="95" s="1"/>
  <c r="B14" i="95"/>
  <c r="C14" i="95" s="1"/>
  <c r="B15" i="95"/>
  <c r="B16" i="95"/>
  <c r="C16" i="95" s="1"/>
  <c r="B17" i="95"/>
  <c r="C17" i="95" s="1"/>
  <c r="B89" i="95"/>
  <c r="C89" i="95" s="1"/>
  <c r="B90" i="95"/>
  <c r="C90" i="95" s="1"/>
  <c r="B92" i="95"/>
  <c r="C92" i="95" s="1"/>
  <c r="B93" i="95"/>
  <c r="C93" i="95" s="1"/>
  <c r="B94" i="95"/>
  <c r="B95" i="95"/>
  <c r="C95" i="95" s="1"/>
  <c r="B96" i="95"/>
  <c r="C96" i="95" s="1"/>
  <c r="B97" i="95"/>
  <c r="C97" i="95" s="1"/>
  <c r="B112" i="95"/>
  <c r="B113" i="95"/>
  <c r="C113" i="95" s="1"/>
  <c r="B114" i="95"/>
  <c r="C114" i="95" s="1"/>
  <c r="B115" i="95"/>
  <c r="B116" i="95"/>
  <c r="B117" i="95"/>
  <c r="C117" i="95" s="1"/>
  <c r="B118" i="95"/>
  <c r="C118" i="95" s="1"/>
  <c r="B119" i="95"/>
  <c r="C119" i="95" s="1"/>
  <c r="B153" i="95"/>
  <c r="C153" i="95" s="1"/>
  <c r="B154" i="95"/>
  <c r="C154" i="95" s="1"/>
  <c r="B155" i="95"/>
  <c r="C155" i="95" s="1"/>
  <c r="B156" i="95"/>
  <c r="C156" i="95" s="1"/>
  <c r="B157" i="95"/>
  <c r="C157" i="95" s="1"/>
  <c r="B158" i="95"/>
  <c r="C158" i="95" s="1"/>
  <c r="B159" i="95"/>
  <c r="C159" i="95" s="1"/>
  <c r="B160" i="95"/>
  <c r="C160" i="95" s="1"/>
  <c r="B161" i="95"/>
  <c r="C161" i="95" s="1"/>
  <c r="B217" i="95"/>
  <c r="B218" i="95"/>
  <c r="G218" i="95" s="1"/>
  <c r="B219" i="95"/>
  <c r="G219" i="95" s="1"/>
  <c r="B220" i="95"/>
  <c r="B221" i="95"/>
  <c r="B222" i="95"/>
  <c r="B223" i="95"/>
  <c r="B224" i="95"/>
  <c r="G224" i="95" s="1"/>
  <c r="B225" i="95"/>
  <c r="B262" i="95"/>
  <c r="C262" i="95" s="1"/>
  <c r="B263" i="95"/>
  <c r="C263" i="95" s="1"/>
  <c r="B264" i="95"/>
  <c r="C264" i="95" s="1"/>
  <c r="B265" i="95"/>
  <c r="C265" i="95" s="1"/>
  <c r="B266" i="95"/>
  <c r="C266" i="95" s="1"/>
  <c r="B267" i="95"/>
  <c r="C267" i="95" s="1"/>
  <c r="B268" i="95"/>
  <c r="C268" i="95" s="1"/>
  <c r="B269" i="95"/>
  <c r="C269" i="95" s="1"/>
  <c r="B270" i="95"/>
  <c r="B9" i="94"/>
  <c r="C9" i="94" s="1"/>
  <c r="B10" i="94"/>
  <c r="C10" i="94" s="1"/>
  <c r="B11" i="94"/>
  <c r="C11" i="94" s="1"/>
  <c r="B12" i="94"/>
  <c r="C12" i="94" s="1"/>
  <c r="B13" i="94"/>
  <c r="C13" i="94" s="1"/>
  <c r="B14" i="94"/>
  <c r="C14" i="94" s="1"/>
  <c r="B15" i="94"/>
  <c r="C15" i="94" s="1"/>
  <c r="B16" i="94"/>
  <c r="C16" i="94" s="1"/>
  <c r="B17" i="94"/>
  <c r="C17" i="94" s="1"/>
  <c r="B27" i="94"/>
  <c r="C27" i="94" s="1"/>
  <c r="B28" i="94"/>
  <c r="C28" i="94" s="1"/>
  <c r="B29" i="94"/>
  <c r="C29" i="94" s="1"/>
  <c r="B30" i="94"/>
  <c r="C30" i="94" s="1"/>
  <c r="B31" i="94"/>
  <c r="C31" i="94" s="1"/>
  <c r="B32" i="94"/>
  <c r="C32" i="94" s="1"/>
  <c r="B33" i="94"/>
  <c r="C33" i="94" s="1"/>
  <c r="B34" i="94"/>
  <c r="C34" i="94" s="1"/>
  <c r="B35" i="94"/>
  <c r="C35" i="94" s="1"/>
  <c r="B49" i="94"/>
  <c r="C49" i="94" s="1"/>
  <c r="B50" i="94"/>
  <c r="C50" i="94" s="1"/>
  <c r="B51" i="94"/>
  <c r="C51" i="94" s="1"/>
  <c r="B52" i="94"/>
  <c r="C52" i="94" s="1"/>
  <c r="B53" i="94"/>
  <c r="C53" i="94" s="1"/>
  <c r="B54" i="94"/>
  <c r="C54" i="94" s="1"/>
  <c r="B55" i="94"/>
  <c r="C55" i="94" s="1"/>
  <c r="B56" i="94"/>
  <c r="C56" i="94" s="1"/>
  <c r="B68" i="94"/>
  <c r="B70" i="94"/>
  <c r="B71" i="94"/>
  <c r="B72" i="94"/>
  <c r="B73" i="94"/>
  <c r="B74" i="94"/>
  <c r="B75" i="94"/>
  <c r="B76" i="94"/>
  <c r="B89" i="94"/>
  <c r="B93" i="94"/>
  <c r="B110" i="94"/>
  <c r="B112" i="94"/>
  <c r="B113" i="94"/>
  <c r="B114" i="94"/>
  <c r="B117" i="94"/>
  <c r="B130" i="94"/>
  <c r="B131" i="94"/>
  <c r="B132" i="94"/>
  <c r="B133" i="94"/>
  <c r="B134" i="94"/>
  <c r="B135" i="94"/>
  <c r="B136" i="94"/>
  <c r="B137" i="94"/>
  <c r="B138" i="94"/>
  <c r="C28" i="99"/>
  <c r="C29" i="99"/>
  <c r="AE29" i="99" s="1"/>
  <c r="C30" i="99"/>
  <c r="AE30" i="99" s="1"/>
  <c r="C31" i="99"/>
  <c r="AE31" i="99" s="1"/>
  <c r="C32" i="99"/>
  <c r="AE32" i="99" s="1"/>
  <c r="C33" i="99"/>
  <c r="AE33" i="99" s="1"/>
  <c r="C34" i="99"/>
  <c r="AE34" i="99" s="1"/>
  <c r="C35" i="99"/>
  <c r="AE35" i="99" s="1"/>
  <c r="C36" i="99"/>
  <c r="AE36" i="99" s="1"/>
  <c r="C49" i="99"/>
  <c r="C50" i="99"/>
  <c r="AE50" i="99" s="1"/>
  <c r="C51" i="99"/>
  <c r="AE51" i="99" s="1"/>
  <c r="C52" i="99"/>
  <c r="AE52" i="99" s="1"/>
  <c r="C53" i="99"/>
  <c r="AE53" i="99" s="1"/>
  <c r="C54" i="99"/>
  <c r="AE54" i="99" s="1"/>
  <c r="C55" i="99"/>
  <c r="AE55" i="99" s="1"/>
  <c r="C56" i="99"/>
  <c r="AE56" i="99" s="1"/>
  <c r="C57" i="99"/>
  <c r="AE57" i="99" s="1"/>
  <c r="J219" i="95" l="1"/>
  <c r="I219" i="95"/>
  <c r="H219" i="95"/>
  <c r="I218" i="95"/>
  <c r="J218" i="95"/>
  <c r="H218" i="95"/>
  <c r="H224" i="95"/>
  <c r="I224" i="95"/>
  <c r="J224" i="95"/>
  <c r="E51" i="95"/>
  <c r="E52" i="95" s="1"/>
  <c r="E53" i="95" s="1"/>
  <c r="E54" i="95" s="1"/>
  <c r="E55" i="95" s="1"/>
  <c r="E56" i="95" s="1"/>
  <c r="T4" i="103"/>
  <c r="BL4" i="72"/>
  <c r="S4" i="103"/>
  <c r="BK4" i="72"/>
  <c r="R4" i="103"/>
  <c r="BJ4" i="72"/>
  <c r="AN4" i="103"/>
  <c r="BH4" i="72"/>
  <c r="Q4" i="103"/>
  <c r="BA2" i="85"/>
  <c r="BI4" i="72"/>
  <c r="X4" i="103"/>
  <c r="BP4" i="72"/>
  <c r="AM4" i="103"/>
  <c r="BG4" i="72"/>
  <c r="W4" i="103"/>
  <c r="BO4" i="72"/>
  <c r="V4" i="103"/>
  <c r="BN4" i="72"/>
  <c r="BF46" i="15"/>
  <c r="A268" i="95"/>
  <c r="A292" i="95" s="1"/>
  <c r="A320" i="95" s="1"/>
  <c r="A181" i="95"/>
  <c r="A201" i="95" s="1"/>
  <c r="A269" i="95"/>
  <c r="A293" i="95" s="1"/>
  <c r="A321" i="95" s="1"/>
  <c r="A182" i="95"/>
  <c r="A202" i="95" s="1"/>
  <c r="A266" i="95"/>
  <c r="A290" i="95" s="1"/>
  <c r="A318" i="95" s="1"/>
  <c r="A179" i="95"/>
  <c r="A199" i="95" s="1"/>
  <c r="A270" i="95"/>
  <c r="A294" i="95" s="1"/>
  <c r="A322" i="95" s="1"/>
  <c r="A183" i="95"/>
  <c r="A203" i="95" s="1"/>
  <c r="A262" i="95"/>
  <c r="A286" i="95" s="1"/>
  <c r="A314" i="95" s="1"/>
  <c r="A175" i="95"/>
  <c r="A195" i="95" s="1"/>
  <c r="A267" i="95"/>
  <c r="A291" i="95" s="1"/>
  <c r="A319" i="95" s="1"/>
  <c r="A180" i="95"/>
  <c r="A200" i="95" s="1"/>
  <c r="A264" i="95"/>
  <c r="A288" i="95" s="1"/>
  <c r="A316" i="95" s="1"/>
  <c r="A177" i="95"/>
  <c r="A197" i="95" s="1"/>
  <c r="A263" i="95"/>
  <c r="A287" i="95" s="1"/>
  <c r="A315" i="95" s="1"/>
  <c r="A176" i="95"/>
  <c r="A196" i="95" s="1"/>
  <c r="A265" i="95"/>
  <c r="A289" i="95" s="1"/>
  <c r="A317" i="95" s="1"/>
  <c r="A178" i="95"/>
  <c r="A198" i="95" s="1"/>
  <c r="C220" i="95"/>
  <c r="G220" i="95"/>
  <c r="C221" i="95"/>
  <c r="G221" i="95"/>
  <c r="C225" i="95"/>
  <c r="G225" i="95"/>
  <c r="C217" i="95"/>
  <c r="G217" i="95"/>
  <c r="C9" i="95"/>
  <c r="C223" i="95"/>
  <c r="G223" i="95"/>
  <c r="C222" i="95"/>
  <c r="G222" i="95"/>
  <c r="C117" i="94"/>
  <c r="C113" i="94"/>
  <c r="C114" i="94"/>
  <c r="C110" i="94"/>
  <c r="C131" i="94"/>
  <c r="B111" i="94"/>
  <c r="C111" i="94" s="1"/>
  <c r="C138" i="94"/>
  <c r="B118" i="94"/>
  <c r="C118" i="94" s="1"/>
  <c r="C136" i="94"/>
  <c r="B116" i="94"/>
  <c r="C116" i="94" s="1"/>
  <c r="C135" i="94"/>
  <c r="B115" i="94"/>
  <c r="C115" i="94" s="1"/>
  <c r="C27" i="99"/>
  <c r="AE27" i="99" s="1"/>
  <c r="AE28" i="99"/>
  <c r="C48" i="99"/>
  <c r="AE48" i="99" s="1"/>
  <c r="AE49" i="99"/>
  <c r="AE13" i="99"/>
  <c r="AE12" i="99"/>
  <c r="AE11" i="99"/>
  <c r="C18" i="99"/>
  <c r="AE18" i="99" s="1"/>
  <c r="AE17" i="99"/>
  <c r="AE16" i="99"/>
  <c r="AE15" i="99"/>
  <c r="AE14" i="99"/>
  <c r="B48" i="99"/>
  <c r="B27" i="99"/>
  <c r="B88" i="94"/>
  <c r="G88" i="94" s="1"/>
  <c r="B91" i="94"/>
  <c r="C91" i="94" s="1"/>
  <c r="B92" i="94"/>
  <c r="C92" i="94" s="1"/>
  <c r="B95" i="94"/>
  <c r="C95" i="94" s="1"/>
  <c r="B96" i="94"/>
  <c r="C96" i="94" s="1"/>
  <c r="G262" i="95"/>
  <c r="G137" i="94"/>
  <c r="G15" i="94"/>
  <c r="G132" i="94"/>
  <c r="G135" i="94"/>
  <c r="G265" i="95"/>
  <c r="G35" i="94"/>
  <c r="G49" i="94"/>
  <c r="G31" i="94"/>
  <c r="G30" i="94"/>
  <c r="G11" i="94"/>
  <c r="G270" i="95"/>
  <c r="G267" i="95"/>
  <c r="G134" i="94"/>
  <c r="G136" i="94"/>
  <c r="C218" i="95"/>
  <c r="C116" i="95"/>
  <c r="C112" i="95"/>
  <c r="B94" i="94"/>
  <c r="B90" i="94"/>
  <c r="C112" i="94"/>
  <c r="C76" i="94"/>
  <c r="C72" i="94"/>
  <c r="C15" i="95"/>
  <c r="C115" i="95"/>
  <c r="C224" i="95"/>
  <c r="C219" i="95"/>
  <c r="C93" i="94"/>
  <c r="C89" i="94"/>
  <c r="C75" i="94"/>
  <c r="C71" i="94"/>
  <c r="C68" i="94"/>
  <c r="G68" i="94"/>
  <c r="B48" i="94"/>
  <c r="B111" i="95"/>
  <c r="C111" i="95" s="1"/>
  <c r="C94" i="95"/>
  <c r="B91" i="95"/>
  <c r="C91" i="95" s="1"/>
  <c r="C74" i="94"/>
  <c r="C70" i="94"/>
  <c r="C270" i="95"/>
  <c r="C261" i="95" s="1"/>
  <c r="C73" i="94"/>
  <c r="B69" i="94"/>
  <c r="B67" i="94" s="1"/>
  <c r="B12" i="95"/>
  <c r="C12" i="95" s="1"/>
  <c r="C137" i="94"/>
  <c r="G110" i="94"/>
  <c r="G130" i="94"/>
  <c r="A96" i="94"/>
  <c r="A118" i="94" s="1"/>
  <c r="A138" i="94" s="1"/>
  <c r="C134" i="94"/>
  <c r="B129" i="94"/>
  <c r="C130" i="94"/>
  <c r="C132" i="94"/>
  <c r="C133" i="94"/>
  <c r="G9" i="94"/>
  <c r="B261" i="95"/>
  <c r="B216" i="95"/>
  <c r="G216" i="95" s="1"/>
  <c r="B152" i="95"/>
  <c r="G27" i="94"/>
  <c r="G71" i="94"/>
  <c r="G55" i="94"/>
  <c r="G53" i="94"/>
  <c r="G28" i="94"/>
  <c r="G264" i="95"/>
  <c r="G138" i="94"/>
  <c r="G74" i="94"/>
  <c r="G34" i="94"/>
  <c r="G32" i="94"/>
  <c r="G10" i="94"/>
  <c r="G266" i="95"/>
  <c r="G76" i="94"/>
  <c r="G51" i="94"/>
  <c r="G16" i="94"/>
  <c r="G14" i="94"/>
  <c r="G263" i="95"/>
  <c r="G54" i="94"/>
  <c r="G269" i="95"/>
  <c r="G131" i="94"/>
  <c r="G75" i="94"/>
  <c r="G72" i="94"/>
  <c r="G56" i="94"/>
  <c r="G33" i="94"/>
  <c r="G12" i="94"/>
  <c r="G117" i="94"/>
  <c r="G89" i="94"/>
  <c r="G73" i="94"/>
  <c r="G52" i="94"/>
  <c r="G29" i="94"/>
  <c r="G17" i="94"/>
  <c r="G114" i="94"/>
  <c r="G93" i="94"/>
  <c r="A117" i="94"/>
  <c r="A137" i="94" s="1"/>
  <c r="A116" i="94"/>
  <c r="A136" i="94" s="1"/>
  <c r="A115" i="94"/>
  <c r="A135" i="94" s="1"/>
  <c r="A114" i="94"/>
  <c r="A134" i="94" s="1"/>
  <c r="A112" i="94"/>
  <c r="A132" i="94" s="1"/>
  <c r="A110" i="94"/>
  <c r="A130" i="94" s="1"/>
  <c r="C8" i="94"/>
  <c r="A113" i="94"/>
  <c r="A133" i="94" s="1"/>
  <c r="A111" i="94"/>
  <c r="A131" i="94" s="1"/>
  <c r="B26" i="94"/>
  <c r="B8" i="94"/>
  <c r="B30" i="90"/>
  <c r="C30" i="90" s="1"/>
  <c r="B56" i="90"/>
  <c r="C56" i="90" s="1"/>
  <c r="C100" i="92"/>
  <c r="B51" i="92"/>
  <c r="C51" i="92" s="1"/>
  <c r="B77" i="92"/>
  <c r="C77" i="92" s="1"/>
  <c r="C139" i="92"/>
  <c r="A51" i="92"/>
  <c r="A72" i="92" s="1"/>
  <c r="A94" i="92" s="1"/>
  <c r="A113" i="92" s="1"/>
  <c r="A135" i="92" s="1"/>
  <c r="A52" i="92"/>
  <c r="A73" i="92" s="1"/>
  <c r="A95" i="92" s="1"/>
  <c r="A114" i="92" s="1"/>
  <c r="A136" i="92" s="1"/>
  <c r="A53" i="92"/>
  <c r="A74" i="92" s="1"/>
  <c r="A96" i="92" s="1"/>
  <c r="A115" i="92" s="1"/>
  <c r="A137" i="92" s="1"/>
  <c r="A54" i="92"/>
  <c r="A75" i="92" s="1"/>
  <c r="A97" i="92" s="1"/>
  <c r="A116" i="92" s="1"/>
  <c r="A138" i="92" s="1"/>
  <c r="A55" i="92"/>
  <c r="A76" i="92" s="1"/>
  <c r="A98" i="92" s="1"/>
  <c r="A117" i="92" s="1"/>
  <c r="A139" i="92" s="1"/>
  <c r="A56" i="92"/>
  <c r="A77" i="92" s="1"/>
  <c r="A99" i="92" s="1"/>
  <c r="A118" i="92" s="1"/>
  <c r="A140" i="92" s="1"/>
  <c r="A57" i="92"/>
  <c r="A78" i="92" s="1"/>
  <c r="A100" i="92" s="1"/>
  <c r="A119" i="92" s="1"/>
  <c r="A141" i="92" s="1"/>
  <c r="A58" i="92"/>
  <c r="A79" i="92" s="1"/>
  <c r="A101" i="92" s="1"/>
  <c r="A120" i="92" s="1"/>
  <c r="A142" i="92" s="1"/>
  <c r="A50" i="92"/>
  <c r="A71" i="92" s="1"/>
  <c r="A93" i="92" s="1"/>
  <c r="A112" i="92" s="1"/>
  <c r="A134" i="92" s="1"/>
  <c r="B13" i="90"/>
  <c r="C13" i="90" s="1"/>
  <c r="T9" i="90"/>
  <c r="AC6" i="90"/>
  <c r="AC7" i="90"/>
  <c r="AE7" i="90"/>
  <c r="AF7" i="90"/>
  <c r="AC8" i="90"/>
  <c r="AC9" i="90"/>
  <c r="AC10" i="90"/>
  <c r="AC11" i="90"/>
  <c r="A30" i="90"/>
  <c r="AC30" i="90" s="1"/>
  <c r="AC13" i="90"/>
  <c r="AC14" i="90"/>
  <c r="AC15" i="90"/>
  <c r="A34" i="90"/>
  <c r="A55" i="90" s="1"/>
  <c r="AC17" i="90"/>
  <c r="AC24" i="90"/>
  <c r="AC25" i="90"/>
  <c r="AE25" i="90"/>
  <c r="AF25" i="90"/>
  <c r="AC26" i="90"/>
  <c r="A27" i="90"/>
  <c r="AC27" i="90" s="1"/>
  <c r="AC45" i="90"/>
  <c r="AC46" i="90"/>
  <c r="AE46" i="90"/>
  <c r="AF46" i="90"/>
  <c r="AC47" i="90"/>
  <c r="C142" i="92"/>
  <c r="C141" i="92"/>
  <c r="C140" i="92"/>
  <c r="C138" i="92"/>
  <c r="C137" i="92"/>
  <c r="C136" i="92"/>
  <c r="C135" i="92"/>
  <c r="C134" i="92"/>
  <c r="B79" i="92"/>
  <c r="C79" i="92" s="1"/>
  <c r="B78" i="92"/>
  <c r="C78" i="92" s="1"/>
  <c r="B76" i="92"/>
  <c r="C76" i="92" s="1"/>
  <c r="B75" i="92"/>
  <c r="C75" i="92" s="1"/>
  <c r="B74" i="92"/>
  <c r="C74" i="92" s="1"/>
  <c r="B73" i="92"/>
  <c r="C73" i="92" s="1"/>
  <c r="B72" i="92"/>
  <c r="C72" i="92" s="1"/>
  <c r="B58" i="92"/>
  <c r="C58" i="92" s="1"/>
  <c r="B57" i="92"/>
  <c r="C57" i="92" s="1"/>
  <c r="B56" i="92"/>
  <c r="C56" i="92" s="1"/>
  <c r="B55" i="92"/>
  <c r="C55" i="92" s="1"/>
  <c r="B54" i="92"/>
  <c r="C54" i="92" s="1"/>
  <c r="B53" i="92"/>
  <c r="C53" i="92" s="1"/>
  <c r="B52" i="92"/>
  <c r="C52" i="92" s="1"/>
  <c r="B50" i="92"/>
  <c r="C50" i="92" s="1"/>
  <c r="C101" i="92"/>
  <c r="C99" i="92"/>
  <c r="C98" i="92"/>
  <c r="C97" i="92"/>
  <c r="C96" i="92"/>
  <c r="C95" i="92"/>
  <c r="C94" i="92"/>
  <c r="C17" i="92"/>
  <c r="C16" i="92"/>
  <c r="C15" i="92"/>
  <c r="C14" i="92"/>
  <c r="C13" i="92"/>
  <c r="C12" i="92"/>
  <c r="C10" i="92"/>
  <c r="C9" i="92"/>
  <c r="B55" i="90"/>
  <c r="B54" i="90"/>
  <c r="B52" i="90"/>
  <c r="C52" i="90" s="1"/>
  <c r="B51" i="90"/>
  <c r="C51" i="90" s="1"/>
  <c r="B50" i="90"/>
  <c r="C50" i="90" s="1"/>
  <c r="B49" i="90"/>
  <c r="C49" i="90" s="1"/>
  <c r="C48" i="90"/>
  <c r="B35" i="90"/>
  <c r="C35" i="90" s="1"/>
  <c r="B34" i="90"/>
  <c r="C34" i="90" s="1"/>
  <c r="B33" i="90"/>
  <c r="C33" i="90" s="1"/>
  <c r="B32" i="90"/>
  <c r="C32" i="90" s="1"/>
  <c r="B31" i="90"/>
  <c r="C31" i="90" s="1"/>
  <c r="B29" i="90"/>
  <c r="C29" i="90" s="1"/>
  <c r="B28" i="90"/>
  <c r="C28" i="90" s="1"/>
  <c r="B27" i="90"/>
  <c r="C27" i="90" s="1"/>
  <c r="B17" i="90"/>
  <c r="C17" i="90" s="1"/>
  <c r="B16" i="90"/>
  <c r="C16" i="90" s="1"/>
  <c r="B15" i="90"/>
  <c r="C15" i="90" s="1"/>
  <c r="B14" i="90"/>
  <c r="B12" i="90"/>
  <c r="C12" i="90" s="1"/>
  <c r="B11" i="90"/>
  <c r="B10" i="90"/>
  <c r="C10" i="90" s="1"/>
  <c r="B9" i="90"/>
  <c r="C9" i="90" s="1"/>
  <c r="H269" i="95" l="1"/>
  <c r="I269" i="95"/>
  <c r="J269" i="95"/>
  <c r="I225" i="95"/>
  <c r="J225" i="95"/>
  <c r="H225" i="95"/>
  <c r="H263" i="95"/>
  <c r="J263" i="95"/>
  <c r="I263" i="95"/>
  <c r="J262" i="95"/>
  <c r="H262" i="95"/>
  <c r="I262" i="95"/>
  <c r="H222" i="95"/>
  <c r="J222" i="95"/>
  <c r="I222" i="95"/>
  <c r="I221" i="95"/>
  <c r="J221" i="95"/>
  <c r="H221" i="95"/>
  <c r="I216" i="95"/>
  <c r="J216" i="95"/>
  <c r="H216" i="95"/>
  <c r="J223" i="95"/>
  <c r="I223" i="95"/>
  <c r="H223" i="95"/>
  <c r="H264" i="95"/>
  <c r="J264" i="95"/>
  <c r="I264" i="95"/>
  <c r="I265" i="95"/>
  <c r="J265" i="95"/>
  <c r="H265" i="95"/>
  <c r="H220" i="95"/>
  <c r="J220" i="95"/>
  <c r="I220" i="95"/>
  <c r="I267" i="95"/>
  <c r="H267" i="95"/>
  <c r="J267" i="95"/>
  <c r="I266" i="95"/>
  <c r="J266" i="95"/>
  <c r="H266" i="95"/>
  <c r="J270" i="95"/>
  <c r="H270" i="95"/>
  <c r="I270" i="95"/>
  <c r="I217" i="95"/>
  <c r="H217" i="95"/>
  <c r="J217" i="95"/>
  <c r="O4" i="103"/>
  <c r="P4" i="103"/>
  <c r="D2" i="106"/>
  <c r="BQ4" i="72"/>
  <c r="C88" i="95"/>
  <c r="C11" i="90"/>
  <c r="AE11" i="90" s="1"/>
  <c r="G118" i="94"/>
  <c r="C48" i="94"/>
  <c r="C47" i="94" s="1"/>
  <c r="C14" i="90"/>
  <c r="AE14" i="90" s="1"/>
  <c r="AC55" i="90"/>
  <c r="A78" i="90"/>
  <c r="A103" i="90" s="1"/>
  <c r="A130" i="90" s="1"/>
  <c r="C55" i="90"/>
  <c r="AE55" i="90" s="1"/>
  <c r="C133" i="92"/>
  <c r="C54" i="90"/>
  <c r="AE54" i="90" s="1"/>
  <c r="B8" i="99"/>
  <c r="G96" i="94"/>
  <c r="G92" i="94"/>
  <c r="C8" i="99"/>
  <c r="AE8" i="99" s="1"/>
  <c r="AE9" i="99"/>
  <c r="C88" i="94"/>
  <c r="G112" i="94"/>
  <c r="G95" i="94"/>
  <c r="B8" i="95"/>
  <c r="G111" i="94"/>
  <c r="B109" i="94"/>
  <c r="G91" i="94"/>
  <c r="G116" i="94"/>
  <c r="G48" i="94"/>
  <c r="C8" i="95"/>
  <c r="B47" i="94"/>
  <c r="C152" i="95"/>
  <c r="D87" i="94"/>
  <c r="BE49" i="15"/>
  <c r="AJ48" i="103" s="1"/>
  <c r="AW48" i="103" s="1"/>
  <c r="BE45" i="15"/>
  <c r="AJ44" i="103" s="1"/>
  <c r="AW44" i="103" s="1"/>
  <c r="L44" i="104" s="1"/>
  <c r="BE48" i="15"/>
  <c r="AJ47" i="103" s="1"/>
  <c r="AW47" i="103" s="1"/>
  <c r="BE44" i="15"/>
  <c r="AJ43" i="103" s="1"/>
  <c r="AW43" i="103" s="1"/>
  <c r="L43" i="104" s="1"/>
  <c r="D26" i="94"/>
  <c r="G26" i="94" s="1"/>
  <c r="BE36" i="15"/>
  <c r="AJ35" i="103" s="1"/>
  <c r="AW35" i="103" s="1"/>
  <c r="L35" i="104" s="1"/>
  <c r="BE50" i="15"/>
  <c r="AJ49" i="103" s="1"/>
  <c r="AW49" i="103" s="1"/>
  <c r="G268" i="95"/>
  <c r="BE37" i="15"/>
  <c r="AJ36" i="103" s="1"/>
  <c r="AW36" i="103" s="1"/>
  <c r="L36" i="104" s="1"/>
  <c r="G113" i="94"/>
  <c r="BE47" i="15"/>
  <c r="AJ46" i="103" s="1"/>
  <c r="AW46" i="103" s="1"/>
  <c r="L46" i="104" s="1"/>
  <c r="G13" i="94"/>
  <c r="G70" i="94"/>
  <c r="G133" i="94"/>
  <c r="C90" i="94"/>
  <c r="G90" i="94"/>
  <c r="B87" i="94"/>
  <c r="B88" i="95"/>
  <c r="C69" i="94"/>
  <c r="C67" i="94" s="1"/>
  <c r="G69" i="94"/>
  <c r="C94" i="94"/>
  <c r="G94" i="94"/>
  <c r="B110" i="95"/>
  <c r="G115" i="94"/>
  <c r="A35" i="90"/>
  <c r="AC35" i="90" s="1"/>
  <c r="A31" i="90"/>
  <c r="AC31" i="90" s="1"/>
  <c r="AC34" i="90"/>
  <c r="A51" i="90"/>
  <c r="A28" i="90"/>
  <c r="A49" i="90" s="1"/>
  <c r="A32" i="90"/>
  <c r="A53" i="90" s="1"/>
  <c r="D9" i="91"/>
  <c r="A48" i="90"/>
  <c r="C129" i="94"/>
  <c r="C216" i="95"/>
  <c r="C110" i="95"/>
  <c r="C26" i="94"/>
  <c r="G10" i="91"/>
  <c r="BF38" i="15"/>
  <c r="BE52" i="15"/>
  <c r="AJ51" i="103" s="1"/>
  <c r="AW51" i="103" s="1"/>
  <c r="BE43" i="15"/>
  <c r="AJ42" i="103" s="1"/>
  <c r="AW42" i="103" s="1"/>
  <c r="L42" i="104" s="1"/>
  <c r="BE51" i="15"/>
  <c r="AJ50" i="103" s="1"/>
  <c r="AW50" i="103" s="1"/>
  <c r="C109" i="94"/>
  <c r="G11" i="91"/>
  <c r="AE31" i="90"/>
  <c r="AE30" i="90"/>
  <c r="AE50" i="90"/>
  <c r="AE49" i="90"/>
  <c r="AE10" i="90"/>
  <c r="AE15" i="90"/>
  <c r="AE27" i="90"/>
  <c r="AE35" i="90"/>
  <c r="AE29" i="90"/>
  <c r="AE56" i="90"/>
  <c r="AE33" i="90"/>
  <c r="AE9" i="90"/>
  <c r="B8" i="90"/>
  <c r="AE17" i="90"/>
  <c r="AE34" i="90"/>
  <c r="G15" i="91"/>
  <c r="G17" i="91"/>
  <c r="B53" i="90"/>
  <c r="AE52" i="90"/>
  <c r="AE13" i="90"/>
  <c r="B71" i="92"/>
  <c r="C71" i="92" s="1"/>
  <c r="G13" i="91"/>
  <c r="B49" i="92"/>
  <c r="B133" i="92"/>
  <c r="B8" i="92"/>
  <c r="G16" i="91"/>
  <c r="G18" i="91"/>
  <c r="G12" i="91"/>
  <c r="AE32" i="90"/>
  <c r="B26" i="90"/>
  <c r="A29" i="90"/>
  <c r="AC16" i="90"/>
  <c r="AC12" i="90"/>
  <c r="AE51" i="90"/>
  <c r="A33" i="90"/>
  <c r="AE16" i="90"/>
  <c r="AE12" i="90"/>
  <c r="J18" i="91" l="1"/>
  <c r="H18" i="91"/>
  <c r="I18" i="91"/>
  <c r="H17" i="91"/>
  <c r="I17" i="91"/>
  <c r="J17" i="91"/>
  <c r="I16" i="91"/>
  <c r="J16" i="91"/>
  <c r="H16" i="91"/>
  <c r="H15" i="91"/>
  <c r="I15" i="91"/>
  <c r="J15" i="91"/>
  <c r="H13" i="91"/>
  <c r="I13" i="91"/>
  <c r="J13" i="91"/>
  <c r="H12" i="91"/>
  <c r="I12" i="91"/>
  <c r="J12" i="91"/>
  <c r="H11" i="91"/>
  <c r="I11" i="91"/>
  <c r="J11" i="91"/>
  <c r="J10" i="91"/>
  <c r="H10" i="91"/>
  <c r="I10" i="91"/>
  <c r="H268" i="95"/>
  <c r="I268" i="95"/>
  <c r="J268" i="95"/>
  <c r="Y4" i="103"/>
  <c r="BF48" i="15"/>
  <c r="BF43" i="15"/>
  <c r="BF45" i="15"/>
  <c r="BF52" i="15"/>
  <c r="BF50" i="15"/>
  <c r="BF49" i="15"/>
  <c r="BF36" i="15"/>
  <c r="BF42" i="15"/>
  <c r="BF51" i="15"/>
  <c r="BF37" i="15"/>
  <c r="BF47" i="15"/>
  <c r="BF44" i="15"/>
  <c r="D129" i="94"/>
  <c r="G129" i="94" s="1"/>
  <c r="AC48" i="90"/>
  <c r="A71" i="90"/>
  <c r="A96" i="90" s="1"/>
  <c r="A123" i="90" s="1"/>
  <c r="AC53" i="90"/>
  <c r="A76" i="90"/>
  <c r="A101" i="90" s="1"/>
  <c r="A128" i="90" s="1"/>
  <c r="AC49" i="90"/>
  <c r="A72" i="90"/>
  <c r="A97" i="90" s="1"/>
  <c r="A124" i="90" s="1"/>
  <c r="AC51" i="90"/>
  <c r="A74" i="90"/>
  <c r="A99" i="90" s="1"/>
  <c r="A126" i="90" s="1"/>
  <c r="B47" i="90"/>
  <c r="C53" i="90"/>
  <c r="AE53" i="90" s="1"/>
  <c r="A56" i="90"/>
  <c r="B92" i="92"/>
  <c r="C93" i="92"/>
  <c r="C92" i="92" s="1"/>
  <c r="C87" i="94"/>
  <c r="D261" i="95"/>
  <c r="G261" i="95" s="1"/>
  <c r="G87" i="94"/>
  <c r="AC32" i="90"/>
  <c r="D109" i="94"/>
  <c r="G109" i="94" s="1"/>
  <c r="D47" i="94"/>
  <c r="G47" i="94" s="1"/>
  <c r="G50" i="94"/>
  <c r="D67" i="94"/>
  <c r="G67" i="94" s="1"/>
  <c r="D8" i="94"/>
  <c r="A52" i="90"/>
  <c r="AC28" i="90"/>
  <c r="C8" i="92"/>
  <c r="G14" i="91"/>
  <c r="C49" i="92"/>
  <c r="B9" i="91"/>
  <c r="G9" i="91" s="1"/>
  <c r="C9" i="91"/>
  <c r="C70" i="92"/>
  <c r="B70" i="92"/>
  <c r="AC33" i="90"/>
  <c r="A54" i="90"/>
  <c r="A50" i="90"/>
  <c r="AC29" i="90"/>
  <c r="AE48" i="90"/>
  <c r="AE28" i="90"/>
  <c r="C26" i="90"/>
  <c r="AE26" i="90" s="1"/>
  <c r="C8" i="90"/>
  <c r="AE8" i="90" s="1"/>
  <c r="H14" i="91" l="1"/>
  <c r="I14" i="91"/>
  <c r="J14" i="91"/>
  <c r="J9" i="91"/>
  <c r="I9" i="91"/>
  <c r="H9" i="91"/>
  <c r="J261" i="95"/>
  <c r="H261" i="95"/>
  <c r="I261" i="95"/>
  <c r="AC50" i="90"/>
  <c r="A73" i="90"/>
  <c r="A98" i="90" s="1"/>
  <c r="A125" i="90" s="1"/>
  <c r="AC54" i="90"/>
  <c r="A77" i="90"/>
  <c r="A102" i="90" s="1"/>
  <c r="A129" i="90" s="1"/>
  <c r="AC52" i="90"/>
  <c r="A75" i="90"/>
  <c r="A100" i="90" s="1"/>
  <c r="A127" i="90" s="1"/>
  <c r="AC56" i="90"/>
  <c r="A79" i="90"/>
  <c r="A104" i="90" s="1"/>
  <c r="A131" i="90" s="1"/>
  <c r="G8" i="94"/>
  <c r="C47" i="90"/>
  <c r="AE47" i="90" s="1"/>
  <c r="D96" i="90" l="1"/>
  <c r="G96" i="90" s="1"/>
  <c r="C70" i="95"/>
  <c r="G134" i="92"/>
  <c r="C48" i="95"/>
  <c r="B70" i="95" s="1"/>
  <c r="D48" i="90"/>
  <c r="AF48" i="90" s="1"/>
  <c r="AG48" i="90" s="1"/>
  <c r="AH48" i="90" s="1"/>
  <c r="C27" i="95"/>
  <c r="BA27" i="15"/>
  <c r="D50" i="92"/>
  <c r="G50" i="92" s="1"/>
  <c r="D27" i="90"/>
  <c r="AF27" i="90" s="1"/>
  <c r="AG27" i="90" s="1"/>
  <c r="AH27" i="90" s="1"/>
  <c r="D71" i="92"/>
  <c r="G71" i="92" s="1"/>
  <c r="D153" i="95"/>
  <c r="G153" i="95" s="1"/>
  <c r="D9" i="95"/>
  <c r="G9" i="95" s="1"/>
  <c r="D89" i="95"/>
  <c r="G89" i="95" s="1"/>
  <c r="D131" i="95"/>
  <c r="G49" i="99"/>
  <c r="G93" i="92"/>
  <c r="G9" i="92"/>
  <c r="B131" i="95"/>
  <c r="G28" i="99"/>
  <c r="G10" i="99"/>
  <c r="D111" i="95"/>
  <c r="G111" i="95" s="1"/>
  <c r="G9" i="99"/>
  <c r="D123" i="90"/>
  <c r="G123" i="90" s="1"/>
  <c r="BB33" i="15"/>
  <c r="K33" i="103" s="1"/>
  <c r="AY32" i="15"/>
  <c r="AD32" i="103" s="1"/>
  <c r="AQ32" i="103" s="1"/>
  <c r="F32" i="104" s="1"/>
  <c r="BC30" i="15"/>
  <c r="AH30" i="103" s="1"/>
  <c r="BA30" i="15"/>
  <c r="AF30" i="103" s="1"/>
  <c r="AX27" i="15"/>
  <c r="AX35" i="15"/>
  <c r="AC34" i="103" s="1"/>
  <c r="AP34" i="103" s="1"/>
  <c r="E34" i="104" s="1"/>
  <c r="BD34" i="15"/>
  <c r="AI33" i="103" s="1"/>
  <c r="BB32" i="15"/>
  <c r="AG32" i="103" s="1"/>
  <c r="AT32" i="103" s="1"/>
  <c r="I32" i="104" s="1"/>
  <c r="AY31" i="15"/>
  <c r="AD31" i="103" s="1"/>
  <c r="AQ31" i="103" s="1"/>
  <c r="F31" i="104" s="1"/>
  <c r="BC29" i="15"/>
  <c r="BA29" i="15"/>
  <c r="AW28" i="15"/>
  <c r="AB28" i="103" s="1"/>
  <c r="AZ27" i="15"/>
  <c r="AX31" i="15"/>
  <c r="AC31" i="103" s="1"/>
  <c r="AP31" i="103" s="1"/>
  <c r="E31" i="104" s="1"/>
  <c r="BB29" i="15"/>
  <c r="BB34" i="15"/>
  <c r="AG33" i="103" s="1"/>
  <c r="AX28" i="15"/>
  <c r="AC28" i="103" s="1"/>
  <c r="AW29" i="15"/>
  <c r="AZ28" i="15"/>
  <c r="AE28" i="103" s="1"/>
  <c r="AZ35" i="15"/>
  <c r="AE34" i="103" s="1"/>
  <c r="AR34" i="103" s="1"/>
  <c r="G34" i="104" s="1"/>
  <c r="AX34" i="15"/>
  <c r="AC33" i="103" s="1"/>
  <c r="AW35" i="15"/>
  <c r="AB34" i="103" s="1"/>
  <c r="AO34" i="103" s="1"/>
  <c r="D34" i="104" s="1"/>
  <c r="AZ34" i="15"/>
  <c r="AE33" i="103" s="1"/>
  <c r="AX33" i="15"/>
  <c r="G33" i="103" s="1"/>
  <c r="BD32" i="15"/>
  <c r="AI32" i="103" s="1"/>
  <c r="AV32" i="103" s="1"/>
  <c r="K32" i="104" s="1"/>
  <c r="BB31" i="15"/>
  <c r="AG31" i="103" s="1"/>
  <c r="AT31" i="103" s="1"/>
  <c r="I31" i="104" s="1"/>
  <c r="AY30" i="15"/>
  <c r="AD30" i="103" s="1"/>
  <c r="BC28" i="15"/>
  <c r="AH28" i="103" s="1"/>
  <c r="BA28" i="15"/>
  <c r="AF28" i="103" s="1"/>
  <c r="AW27" i="15"/>
  <c r="BC35" i="15"/>
  <c r="AH34" i="103" s="1"/>
  <c r="AU34" i="103" s="1"/>
  <c r="J34" i="104" s="1"/>
  <c r="BA35" i="15"/>
  <c r="AF34" i="103" s="1"/>
  <c r="AS34" i="103" s="1"/>
  <c r="H34" i="104" s="1"/>
  <c r="AW34" i="15"/>
  <c r="AB33" i="103" s="1"/>
  <c r="AZ33" i="15"/>
  <c r="I33" i="103" s="1"/>
  <c r="AX32" i="15"/>
  <c r="AC32" i="103" s="1"/>
  <c r="AP32" i="103" s="1"/>
  <c r="E32" i="104" s="1"/>
  <c r="BD31" i="15"/>
  <c r="AI31" i="103" s="1"/>
  <c r="AV31" i="103" s="1"/>
  <c r="K31" i="104" s="1"/>
  <c r="BB30" i="15"/>
  <c r="AG30" i="103" s="1"/>
  <c r="AY29" i="15"/>
  <c r="BC27" i="15"/>
  <c r="BA34" i="15"/>
  <c r="AF33" i="103" s="1"/>
  <c r="AY28" i="15"/>
  <c r="AD28" i="103" s="1"/>
  <c r="AY35" i="15"/>
  <c r="AD34" i="103" s="1"/>
  <c r="AQ34" i="103" s="1"/>
  <c r="F34" i="104" s="1"/>
  <c r="BC33" i="15"/>
  <c r="L33" i="103" s="1"/>
  <c r="BA33" i="15"/>
  <c r="J33" i="103" s="1"/>
  <c r="AW32" i="15"/>
  <c r="AB32" i="103" s="1"/>
  <c r="AO32" i="103" s="1"/>
  <c r="D32" i="104" s="1"/>
  <c r="AZ31" i="15"/>
  <c r="AE31" i="103" s="1"/>
  <c r="AR31" i="103" s="1"/>
  <c r="G31" i="104" s="1"/>
  <c r="AX30" i="15"/>
  <c r="AC30" i="103" s="1"/>
  <c r="BD29" i="15"/>
  <c r="BB28" i="15"/>
  <c r="AG28" i="103" s="1"/>
  <c r="AY27" i="15"/>
  <c r="BD30" i="15"/>
  <c r="AI30" i="103" s="1"/>
  <c r="BB35" i="15"/>
  <c r="AG34" i="103" s="1"/>
  <c r="AT34" i="103" s="1"/>
  <c r="I34" i="104" s="1"/>
  <c r="AY34" i="15"/>
  <c r="AD33" i="103" s="1"/>
  <c r="BC32" i="15"/>
  <c r="AH32" i="103" s="1"/>
  <c r="AU32" i="103" s="1"/>
  <c r="J32" i="104" s="1"/>
  <c r="BA32" i="15"/>
  <c r="AF32" i="103" s="1"/>
  <c r="AS32" i="103" s="1"/>
  <c r="H32" i="104" s="1"/>
  <c r="AW31" i="15"/>
  <c r="AB31" i="103" s="1"/>
  <c r="AO31" i="103" s="1"/>
  <c r="D31" i="104" s="1"/>
  <c r="AZ30" i="15"/>
  <c r="AE30" i="103" s="1"/>
  <c r="AX29" i="15"/>
  <c r="BD28" i="15"/>
  <c r="AI28" i="103" s="1"/>
  <c r="BB27" i="15"/>
  <c r="BD33" i="15"/>
  <c r="M33" i="103" s="1"/>
  <c r="BC34" i="15"/>
  <c r="AH33" i="103" s="1"/>
  <c r="AW33" i="15"/>
  <c r="F33" i="103" s="1"/>
  <c r="AZ32" i="15"/>
  <c r="AE32" i="103" s="1"/>
  <c r="AR32" i="103" s="1"/>
  <c r="G32" i="104" s="1"/>
  <c r="BD35" i="15"/>
  <c r="AI34" i="103" s="1"/>
  <c r="AV34" i="103" s="1"/>
  <c r="K34" i="104" s="1"/>
  <c r="AY33" i="15"/>
  <c r="H33" i="103" s="1"/>
  <c r="BC31" i="15"/>
  <c r="AH31" i="103" s="1"/>
  <c r="AU31" i="103" s="1"/>
  <c r="J31" i="104" s="1"/>
  <c r="BA31" i="15"/>
  <c r="AF31" i="103" s="1"/>
  <c r="AS31" i="103" s="1"/>
  <c r="H31" i="104" s="1"/>
  <c r="AW30" i="15"/>
  <c r="AB30" i="103" s="1"/>
  <c r="AZ29" i="15"/>
  <c r="BD27" i="15"/>
  <c r="AA4" i="103"/>
  <c r="AP33" i="103" l="1"/>
  <c r="E33" i="104" s="1"/>
  <c r="R33" i="103"/>
  <c r="J28" i="103"/>
  <c r="AF27" i="103"/>
  <c r="AS27" i="103" s="1"/>
  <c r="H27" i="104" s="1"/>
  <c r="M30" i="103"/>
  <c r="AI29" i="103"/>
  <c r="L28" i="103"/>
  <c r="AH27" i="103"/>
  <c r="AU27" i="103" s="1"/>
  <c r="J27" i="104" s="1"/>
  <c r="K30" i="103"/>
  <c r="AG29" i="103"/>
  <c r="V33" i="103"/>
  <c r="AT33" i="103"/>
  <c r="I33" i="104" s="1"/>
  <c r="M28" i="103"/>
  <c r="AI27" i="103"/>
  <c r="AV27" i="103" s="1"/>
  <c r="K27" i="104" s="1"/>
  <c r="AO33" i="103"/>
  <c r="D33" i="104" s="1"/>
  <c r="Q33" i="103"/>
  <c r="I30" i="103"/>
  <c r="AE29" i="103"/>
  <c r="I28" i="103"/>
  <c r="AE27" i="103"/>
  <c r="AR27" i="103" s="1"/>
  <c r="G27" i="104" s="1"/>
  <c r="U33" i="103"/>
  <c r="AS33" i="103"/>
  <c r="H33" i="104" s="1"/>
  <c r="H30" i="103"/>
  <c r="AD29" i="103"/>
  <c r="G28" i="103"/>
  <c r="AC27" i="103"/>
  <c r="AP27" i="103" s="1"/>
  <c r="E27" i="104" s="1"/>
  <c r="AU33" i="103"/>
  <c r="J33" i="104" s="1"/>
  <c r="W33" i="103"/>
  <c r="J30" i="103"/>
  <c r="AF29" i="103"/>
  <c r="F28" i="103"/>
  <c r="AB27" i="103"/>
  <c r="AO27" i="103" s="1"/>
  <c r="D27" i="104" s="1"/>
  <c r="AV33" i="103"/>
  <c r="K33" i="104" s="1"/>
  <c r="X33" i="103"/>
  <c r="K28" i="103"/>
  <c r="AG27" i="103"/>
  <c r="AT27" i="103" s="1"/>
  <c r="I27" i="104" s="1"/>
  <c r="AQ33" i="103"/>
  <c r="F33" i="104" s="1"/>
  <c r="S33" i="103"/>
  <c r="G30" i="103"/>
  <c r="AC29" i="103"/>
  <c r="H28" i="103"/>
  <c r="AD27" i="103"/>
  <c r="AQ27" i="103" s="1"/>
  <c r="F27" i="104" s="1"/>
  <c r="T33" i="103"/>
  <c r="AR33" i="103"/>
  <c r="G33" i="104" s="1"/>
  <c r="F30" i="103"/>
  <c r="AB29" i="103"/>
  <c r="L30" i="103"/>
  <c r="AH29" i="103"/>
  <c r="I49" i="99"/>
  <c r="J49" i="99"/>
  <c r="H49" i="99"/>
  <c r="J50" i="92"/>
  <c r="H50" i="92"/>
  <c r="I50" i="92"/>
  <c r="H9" i="99"/>
  <c r="J9" i="99"/>
  <c r="I9" i="99"/>
  <c r="I153" i="95"/>
  <c r="H153" i="95"/>
  <c r="J153" i="95"/>
  <c r="I96" i="90"/>
  <c r="J96" i="90"/>
  <c r="H96" i="90"/>
  <c r="H9" i="92"/>
  <c r="J9" i="92"/>
  <c r="I9" i="92"/>
  <c r="H89" i="95"/>
  <c r="J89" i="95"/>
  <c r="I89" i="95"/>
  <c r="I123" i="90"/>
  <c r="J123" i="90"/>
  <c r="H123" i="90"/>
  <c r="H111" i="95"/>
  <c r="I111" i="95"/>
  <c r="J111" i="95"/>
  <c r="J71" i="92"/>
  <c r="I71" i="92"/>
  <c r="H71" i="92"/>
  <c r="I28" i="99"/>
  <c r="J28" i="99"/>
  <c r="H28" i="99"/>
  <c r="J93" i="92"/>
  <c r="I93" i="92"/>
  <c r="H93" i="92"/>
  <c r="H134" i="92"/>
  <c r="I134" i="92"/>
  <c r="J134" i="92"/>
  <c r="H9" i="95"/>
  <c r="I9" i="95"/>
  <c r="J9" i="95"/>
  <c r="H10" i="99"/>
  <c r="J10" i="99"/>
  <c r="I10" i="99"/>
  <c r="G35" i="92"/>
  <c r="G34" i="92"/>
  <c r="G32" i="92"/>
  <c r="G31" i="92"/>
  <c r="G33" i="92"/>
  <c r="G29" i="92"/>
  <c r="G30" i="92"/>
  <c r="G36" i="92"/>
  <c r="G28" i="92"/>
  <c r="AF28" i="99"/>
  <c r="AG28" i="99" s="1"/>
  <c r="AH28" i="99" s="1"/>
  <c r="G70" i="95"/>
  <c r="AF49" i="99"/>
  <c r="AG49" i="99" s="1"/>
  <c r="AH49" i="99" s="1"/>
  <c r="G48" i="90"/>
  <c r="G131" i="95"/>
  <c r="G112" i="92"/>
  <c r="B48" i="95"/>
  <c r="G48" i="95" s="1"/>
  <c r="B27" i="95"/>
  <c r="G27" i="90"/>
  <c r="D52" i="90"/>
  <c r="G52" i="90" s="1"/>
  <c r="D12" i="95"/>
  <c r="B30" i="95" s="1"/>
  <c r="C51" i="95"/>
  <c r="B73" i="95" s="1"/>
  <c r="C53" i="95"/>
  <c r="B75" i="95" s="1"/>
  <c r="G135" i="92"/>
  <c r="G136" i="92"/>
  <c r="D156" i="95"/>
  <c r="G156" i="95" s="1"/>
  <c r="G140" i="92"/>
  <c r="C73" i="95"/>
  <c r="D76" i="90"/>
  <c r="G76" i="90" s="1"/>
  <c r="D137" i="95"/>
  <c r="D99" i="90"/>
  <c r="G99" i="90" s="1"/>
  <c r="D78" i="92"/>
  <c r="G78" i="92" s="1"/>
  <c r="C55" i="95"/>
  <c r="B77" i="95" s="1"/>
  <c r="D155" i="95"/>
  <c r="G155" i="95" s="1"/>
  <c r="C77" i="95"/>
  <c r="D101" i="90"/>
  <c r="G101" i="90" s="1"/>
  <c r="C71" i="95"/>
  <c r="G54" i="99"/>
  <c r="D75" i="90"/>
  <c r="G75" i="90" s="1"/>
  <c r="G138" i="92"/>
  <c r="C35" i="95"/>
  <c r="D79" i="90"/>
  <c r="G79" i="90" s="1"/>
  <c r="C78" i="95"/>
  <c r="C56" i="95"/>
  <c r="B78" i="95" s="1"/>
  <c r="D127" i="90"/>
  <c r="G127" i="90" s="1"/>
  <c r="G10" i="92"/>
  <c r="D97" i="95"/>
  <c r="G97" i="95" s="1"/>
  <c r="D32" i="90"/>
  <c r="G32" i="90" s="1"/>
  <c r="G11" i="92"/>
  <c r="AF18" i="99"/>
  <c r="AG18" i="99" s="1"/>
  <c r="AH18" i="99" s="1"/>
  <c r="D95" i="95"/>
  <c r="G95" i="95" s="1"/>
  <c r="C31" i="95"/>
  <c r="D33" i="90"/>
  <c r="AF33" i="90" s="1"/>
  <c r="AG33" i="90" s="1"/>
  <c r="AH33" i="90" s="1"/>
  <c r="D129" i="90"/>
  <c r="G129" i="90" s="1"/>
  <c r="D92" i="95"/>
  <c r="G92" i="95" s="1"/>
  <c r="D31" i="90"/>
  <c r="G31" i="90" s="1"/>
  <c r="D114" i="95"/>
  <c r="G114" i="95" s="1"/>
  <c r="D78" i="90"/>
  <c r="G78" i="90" s="1"/>
  <c r="D17" i="90"/>
  <c r="AF17" i="90" s="1"/>
  <c r="AG17" i="90" s="1"/>
  <c r="AH17" i="90" s="1"/>
  <c r="AI4" i="103"/>
  <c r="AV4" i="103" s="1"/>
  <c r="K4" i="104" s="1"/>
  <c r="D136" i="95"/>
  <c r="D74" i="92"/>
  <c r="G74" i="92" s="1"/>
  <c r="G137" i="92"/>
  <c r="C29" i="95"/>
  <c r="D76" i="92"/>
  <c r="G76" i="92" s="1"/>
  <c r="C75" i="95"/>
  <c r="D72" i="90"/>
  <c r="G72" i="90" s="1"/>
  <c r="G14" i="99"/>
  <c r="D73" i="92"/>
  <c r="G73" i="92" s="1"/>
  <c r="D159" i="95"/>
  <c r="G159" i="95" s="1"/>
  <c r="D30" i="90"/>
  <c r="AF30" i="90" s="1"/>
  <c r="AG30" i="90" s="1"/>
  <c r="AH30" i="90" s="1"/>
  <c r="D115" i="95"/>
  <c r="G115" i="95" s="1"/>
  <c r="G11" i="99"/>
  <c r="C72" i="95"/>
  <c r="G13" i="92"/>
  <c r="D113" i="95"/>
  <c r="G113" i="95" s="1"/>
  <c r="G97" i="92"/>
  <c r="D119" i="95"/>
  <c r="G119" i="95" s="1"/>
  <c r="D54" i="92"/>
  <c r="G54" i="92" s="1"/>
  <c r="D117" i="95"/>
  <c r="G117" i="95" s="1"/>
  <c r="G141" i="92"/>
  <c r="AF9" i="99"/>
  <c r="AG9" i="99" s="1"/>
  <c r="AH9" i="99" s="1"/>
  <c r="D96" i="95"/>
  <c r="G96" i="95" s="1"/>
  <c r="B132" i="95"/>
  <c r="D128" i="90"/>
  <c r="G128" i="90" s="1"/>
  <c r="AF15" i="99"/>
  <c r="AG15" i="99" s="1"/>
  <c r="AH15" i="99" s="1"/>
  <c r="C74" i="95"/>
  <c r="D56" i="90"/>
  <c r="AF56" i="90" s="1"/>
  <c r="AG56" i="90" s="1"/>
  <c r="AH56" i="90" s="1"/>
  <c r="G16" i="92"/>
  <c r="G33" i="99"/>
  <c r="D93" i="95"/>
  <c r="G93" i="95" s="1"/>
  <c r="G100" i="92"/>
  <c r="G94" i="92"/>
  <c r="G32" i="99"/>
  <c r="B135" i="95"/>
  <c r="G53" i="99"/>
  <c r="B133" i="95"/>
  <c r="D133" i="95"/>
  <c r="D72" i="92"/>
  <c r="G72" i="92" s="1"/>
  <c r="D98" i="90"/>
  <c r="G98" i="90" s="1"/>
  <c r="G17" i="92"/>
  <c r="AF36" i="99"/>
  <c r="AG36" i="99" s="1"/>
  <c r="AH36" i="99" s="1"/>
  <c r="G13" i="99"/>
  <c r="D17" i="95"/>
  <c r="B35" i="95" s="1"/>
  <c r="D35" i="90"/>
  <c r="G35" i="90" s="1"/>
  <c r="AF52" i="99"/>
  <c r="AG52" i="99" s="1"/>
  <c r="AH52" i="99" s="1"/>
  <c r="D134" i="95"/>
  <c r="D79" i="92"/>
  <c r="G79" i="92" s="1"/>
  <c r="D14" i="90"/>
  <c r="AF14" i="90" s="1"/>
  <c r="AG14" i="90" s="1"/>
  <c r="AH14" i="90" s="1"/>
  <c r="AF4" i="103"/>
  <c r="AS4" i="103" s="1"/>
  <c r="H4" i="104" s="1"/>
  <c r="D55" i="90"/>
  <c r="AF55" i="90" s="1"/>
  <c r="AG55" i="90" s="1"/>
  <c r="AH55" i="90" s="1"/>
  <c r="D50" i="90"/>
  <c r="G50" i="90" s="1"/>
  <c r="C33" i="95"/>
  <c r="C76" i="95"/>
  <c r="D103" i="90"/>
  <c r="G103" i="90" s="1"/>
  <c r="D94" i="95"/>
  <c r="G94" i="95" s="1"/>
  <c r="D97" i="90"/>
  <c r="G97" i="90" s="1"/>
  <c r="C50" i="95"/>
  <c r="B72" i="95" s="1"/>
  <c r="G98" i="92"/>
  <c r="G14" i="92"/>
  <c r="G12" i="99"/>
  <c r="D34" i="90"/>
  <c r="AF34" i="90" s="1"/>
  <c r="AG34" i="90" s="1"/>
  <c r="AH34" i="90" s="1"/>
  <c r="AF30" i="99"/>
  <c r="AG30" i="99" s="1"/>
  <c r="AH30" i="99" s="1"/>
  <c r="C49" i="95"/>
  <c r="B71" i="95" s="1"/>
  <c r="D54" i="90"/>
  <c r="AF54" i="90" s="1"/>
  <c r="AG54" i="90" s="1"/>
  <c r="AH54" i="90" s="1"/>
  <c r="G16" i="99"/>
  <c r="B137" i="95"/>
  <c r="D138" i="95"/>
  <c r="D130" i="90"/>
  <c r="G130" i="90" s="1"/>
  <c r="AF17" i="99"/>
  <c r="AG17" i="99" s="1"/>
  <c r="AH17" i="99" s="1"/>
  <c r="D90" i="95"/>
  <c r="G90" i="95" s="1"/>
  <c r="G142" i="92"/>
  <c r="D73" i="90"/>
  <c r="G73" i="90" s="1"/>
  <c r="G35" i="99"/>
  <c r="D112" i="95"/>
  <c r="G112" i="95" s="1"/>
  <c r="D53" i="92"/>
  <c r="G53" i="92" s="1"/>
  <c r="D51" i="90"/>
  <c r="AF51" i="90" s="1"/>
  <c r="AG51" i="90" s="1"/>
  <c r="AH51" i="90" s="1"/>
  <c r="G50" i="99"/>
  <c r="D132" i="95"/>
  <c r="D55" i="92"/>
  <c r="G55" i="92" s="1"/>
  <c r="D10" i="95"/>
  <c r="G10" i="95" s="1"/>
  <c r="D135" i="95"/>
  <c r="D157" i="95"/>
  <c r="G157" i="95" s="1"/>
  <c r="G139" i="92"/>
  <c r="G99" i="92"/>
  <c r="D77" i="92"/>
  <c r="G77" i="92" s="1"/>
  <c r="G95" i="92"/>
  <c r="AF51" i="99"/>
  <c r="AG51" i="99" s="1"/>
  <c r="AH51" i="99" s="1"/>
  <c r="D139" i="95"/>
  <c r="AF34" i="99"/>
  <c r="AG34" i="99" s="1"/>
  <c r="AH34" i="99" s="1"/>
  <c r="D126" i="90"/>
  <c r="G126" i="90" s="1"/>
  <c r="D75" i="92"/>
  <c r="G75" i="92" s="1"/>
  <c r="D58" i="92"/>
  <c r="G58" i="92" s="1"/>
  <c r="D125" i="90"/>
  <c r="G125" i="90" s="1"/>
  <c r="D131" i="90"/>
  <c r="G131" i="90" s="1"/>
  <c r="D49" i="90"/>
  <c r="G49" i="90" s="1"/>
  <c r="D91" i="95"/>
  <c r="G91" i="95" s="1"/>
  <c r="G101" i="92"/>
  <c r="C52" i="95"/>
  <c r="B74" i="95" s="1"/>
  <c r="D15" i="95"/>
  <c r="G15" i="95" s="1"/>
  <c r="G12" i="92"/>
  <c r="B134" i="95"/>
  <c r="B139" i="95"/>
  <c r="G96" i="92"/>
  <c r="D116" i="95"/>
  <c r="G116" i="95" s="1"/>
  <c r="G29" i="99"/>
  <c r="D100" i="90"/>
  <c r="G100" i="90" s="1"/>
  <c r="B136" i="95"/>
  <c r="G56" i="99"/>
  <c r="D77" i="90"/>
  <c r="G77" i="90" s="1"/>
  <c r="D14" i="95"/>
  <c r="G14" i="95" s="1"/>
  <c r="D158" i="95"/>
  <c r="G158" i="95" s="1"/>
  <c r="D74" i="90"/>
  <c r="G74" i="90" s="1"/>
  <c r="D57" i="92"/>
  <c r="G57" i="92" s="1"/>
  <c r="C32" i="95"/>
  <c r="D154" i="95"/>
  <c r="G154" i="95" s="1"/>
  <c r="D52" i="92"/>
  <c r="G52" i="92" s="1"/>
  <c r="D13" i="95"/>
  <c r="B31" i="95" s="1"/>
  <c r="D29" i="90"/>
  <c r="AF29" i="90" s="1"/>
  <c r="AG29" i="90" s="1"/>
  <c r="AH29" i="90" s="1"/>
  <c r="D161" i="95"/>
  <c r="G161" i="95" s="1"/>
  <c r="D118" i="95"/>
  <c r="G118" i="95" s="1"/>
  <c r="D124" i="90"/>
  <c r="G124" i="90" s="1"/>
  <c r="D56" i="92"/>
  <c r="G56" i="92" s="1"/>
  <c r="B138" i="95"/>
  <c r="C30" i="95"/>
  <c r="D104" i="90"/>
  <c r="G104" i="90" s="1"/>
  <c r="D16" i="95"/>
  <c r="B55" i="95" s="1"/>
  <c r="D160" i="95"/>
  <c r="G160" i="95" s="1"/>
  <c r="D102" i="90"/>
  <c r="G102" i="90" s="1"/>
  <c r="C34" i="95"/>
  <c r="D28" i="90"/>
  <c r="AF28" i="90" s="1"/>
  <c r="AG28" i="90" s="1"/>
  <c r="AH28" i="90" s="1"/>
  <c r="C54" i="95"/>
  <c r="B76" i="95" s="1"/>
  <c r="D51" i="92"/>
  <c r="G51" i="92" s="1"/>
  <c r="C28" i="95"/>
  <c r="D53" i="90"/>
  <c r="D11" i="95"/>
  <c r="G15" i="92"/>
  <c r="D71" i="90"/>
  <c r="M26" i="106"/>
  <c r="E26" i="106" s="1"/>
  <c r="L27" i="106"/>
  <c r="E27" i="106" s="1"/>
  <c r="L28" i="106"/>
  <c r="E28" i="106" s="1"/>
  <c r="M25" i="106"/>
  <c r="E25" i="106" s="1"/>
  <c r="BE35" i="15"/>
  <c r="AJ34" i="103" s="1"/>
  <c r="AW34" i="103" s="1"/>
  <c r="L34" i="104" s="1"/>
  <c r="BE29" i="15"/>
  <c r="BE34" i="15"/>
  <c r="AJ33" i="103" s="1"/>
  <c r="BE30" i="15"/>
  <c r="AJ30" i="103" s="1"/>
  <c r="BE27" i="15"/>
  <c r="BE28" i="15"/>
  <c r="AJ28" i="103" s="1"/>
  <c r="BE31" i="15"/>
  <c r="AJ31" i="103" s="1"/>
  <c r="AW31" i="103" s="1"/>
  <c r="L31" i="104" s="1"/>
  <c r="BE32" i="15"/>
  <c r="AJ32" i="103" s="1"/>
  <c r="AW32" i="103" s="1"/>
  <c r="L32" i="104" s="1"/>
  <c r="BE33" i="15"/>
  <c r="D11" i="106"/>
  <c r="AU30" i="103" l="1"/>
  <c r="J30" i="104" s="1"/>
  <c r="W30" i="103"/>
  <c r="AP30" i="103"/>
  <c r="E30" i="104" s="1"/>
  <c r="R30" i="103"/>
  <c r="F29" i="103"/>
  <c r="AO28" i="103"/>
  <c r="D28" i="104" s="1"/>
  <c r="Q28" i="103"/>
  <c r="AQ30" i="103"/>
  <c r="F30" i="104" s="1"/>
  <c r="S30" i="103"/>
  <c r="W28" i="103"/>
  <c r="AU28" i="103"/>
  <c r="J28" i="104" s="1"/>
  <c r="L29" i="103"/>
  <c r="Q30" i="103"/>
  <c r="AO30" i="103"/>
  <c r="D30" i="104" s="1"/>
  <c r="U30" i="103"/>
  <c r="AS30" i="103"/>
  <c r="H30" i="104" s="1"/>
  <c r="AV28" i="103"/>
  <c r="K28" i="104" s="1"/>
  <c r="M29" i="103"/>
  <c r="X28" i="103"/>
  <c r="AV30" i="103"/>
  <c r="K30" i="104" s="1"/>
  <c r="X30" i="103"/>
  <c r="N30" i="103"/>
  <c r="AJ29" i="103"/>
  <c r="D25" i="106"/>
  <c r="N33" i="103"/>
  <c r="N28" i="103"/>
  <c r="AJ27" i="103"/>
  <c r="AW27" i="103" s="1"/>
  <c r="L27" i="104" s="1"/>
  <c r="K29" i="103"/>
  <c r="V28" i="103"/>
  <c r="AT28" i="103"/>
  <c r="I28" i="104" s="1"/>
  <c r="I29" i="103"/>
  <c r="T28" i="103"/>
  <c r="AR28" i="103"/>
  <c r="G28" i="104" s="1"/>
  <c r="J29" i="103"/>
  <c r="U28" i="103"/>
  <c r="AS28" i="103"/>
  <c r="H28" i="104" s="1"/>
  <c r="H29" i="103"/>
  <c r="S28" i="103"/>
  <c r="AQ28" i="103"/>
  <c r="F28" i="104" s="1"/>
  <c r="AP28" i="103"/>
  <c r="E28" i="104" s="1"/>
  <c r="G29" i="103"/>
  <c r="R28" i="103"/>
  <c r="T30" i="103"/>
  <c r="AR30" i="103"/>
  <c r="G30" i="104" s="1"/>
  <c r="AT30" i="103"/>
  <c r="I30" i="104" s="1"/>
  <c r="V30" i="103"/>
  <c r="I161" i="95"/>
  <c r="J161" i="95"/>
  <c r="H161" i="95"/>
  <c r="H57" i="92"/>
  <c r="I57" i="92"/>
  <c r="J57" i="92"/>
  <c r="I77" i="90"/>
  <c r="H77" i="90"/>
  <c r="J77" i="90"/>
  <c r="H112" i="95"/>
  <c r="J112" i="95"/>
  <c r="I112" i="95"/>
  <c r="H90" i="95"/>
  <c r="J90" i="95"/>
  <c r="I90" i="95"/>
  <c r="I94" i="92"/>
  <c r="H94" i="92"/>
  <c r="J94" i="92"/>
  <c r="H16" i="92"/>
  <c r="J16" i="92"/>
  <c r="I16" i="92"/>
  <c r="H128" i="90"/>
  <c r="J128" i="90"/>
  <c r="I128" i="90"/>
  <c r="H117" i="95"/>
  <c r="I117" i="95"/>
  <c r="J117" i="95"/>
  <c r="J113" i="95"/>
  <c r="H113" i="95"/>
  <c r="I113" i="95"/>
  <c r="H73" i="92"/>
  <c r="J73" i="92"/>
  <c r="I73" i="92"/>
  <c r="J76" i="92"/>
  <c r="I76" i="92"/>
  <c r="H76" i="92"/>
  <c r="H31" i="90"/>
  <c r="I31" i="90"/>
  <c r="J31" i="90"/>
  <c r="J127" i="90"/>
  <c r="H127" i="90"/>
  <c r="I127" i="90"/>
  <c r="H140" i="92"/>
  <c r="I140" i="92"/>
  <c r="J140" i="92"/>
  <c r="I27" i="95"/>
  <c r="H27" i="95"/>
  <c r="J27" i="95"/>
  <c r="H28" i="92"/>
  <c r="I28" i="92"/>
  <c r="J28" i="92"/>
  <c r="H56" i="92"/>
  <c r="I56" i="92"/>
  <c r="J56" i="92"/>
  <c r="I29" i="99"/>
  <c r="J29" i="99"/>
  <c r="H29" i="99"/>
  <c r="J101" i="92"/>
  <c r="H101" i="92"/>
  <c r="I101" i="92"/>
  <c r="H125" i="90"/>
  <c r="I125" i="90"/>
  <c r="J125" i="90"/>
  <c r="J77" i="92"/>
  <c r="I77" i="92"/>
  <c r="H77" i="92"/>
  <c r="H50" i="99"/>
  <c r="I50" i="99"/>
  <c r="J50" i="99"/>
  <c r="J16" i="99"/>
  <c r="H16" i="99"/>
  <c r="I16" i="99"/>
  <c r="I35" i="90"/>
  <c r="J35" i="90"/>
  <c r="H35" i="90"/>
  <c r="H17" i="92"/>
  <c r="J17" i="92"/>
  <c r="I17" i="92"/>
  <c r="I115" i="95"/>
  <c r="J115" i="95"/>
  <c r="H115" i="95"/>
  <c r="J32" i="90"/>
  <c r="H32" i="90"/>
  <c r="I32" i="90"/>
  <c r="H155" i="95"/>
  <c r="J155" i="95"/>
  <c r="I155" i="95"/>
  <c r="H48" i="95"/>
  <c r="I48" i="95"/>
  <c r="J48" i="95"/>
  <c r="H36" i="92"/>
  <c r="I36" i="92"/>
  <c r="J36" i="92"/>
  <c r="H31" i="92"/>
  <c r="J31" i="92"/>
  <c r="I31" i="92"/>
  <c r="H52" i="92"/>
  <c r="J52" i="92"/>
  <c r="I52" i="92"/>
  <c r="H74" i="90"/>
  <c r="J74" i="90"/>
  <c r="I74" i="90"/>
  <c r="I56" i="99"/>
  <c r="J56" i="99"/>
  <c r="H56" i="99"/>
  <c r="I12" i="92"/>
  <c r="H12" i="92"/>
  <c r="J12" i="92"/>
  <c r="H35" i="99"/>
  <c r="J35" i="99"/>
  <c r="I35" i="99"/>
  <c r="H53" i="99"/>
  <c r="J53" i="99"/>
  <c r="I53" i="99"/>
  <c r="J100" i="92"/>
  <c r="H100" i="92"/>
  <c r="I100" i="92"/>
  <c r="I54" i="92"/>
  <c r="J54" i="92"/>
  <c r="H54" i="92"/>
  <c r="H13" i="92"/>
  <c r="I13" i="92"/>
  <c r="J13" i="92"/>
  <c r="H14" i="99"/>
  <c r="I14" i="99"/>
  <c r="J14" i="99"/>
  <c r="H92" i="95"/>
  <c r="J92" i="95"/>
  <c r="I92" i="95"/>
  <c r="H156" i="95"/>
  <c r="I156" i="95"/>
  <c r="J156" i="95"/>
  <c r="H112" i="92"/>
  <c r="J112" i="92"/>
  <c r="I112" i="92"/>
  <c r="I124" i="90"/>
  <c r="H124" i="90"/>
  <c r="J124" i="90"/>
  <c r="I116" i="95"/>
  <c r="J116" i="95"/>
  <c r="H116" i="95"/>
  <c r="H91" i="95"/>
  <c r="I91" i="95"/>
  <c r="J91" i="95"/>
  <c r="J58" i="92"/>
  <c r="H58" i="92"/>
  <c r="I58" i="92"/>
  <c r="J99" i="92"/>
  <c r="H99" i="92"/>
  <c r="I99" i="92"/>
  <c r="H10" i="95"/>
  <c r="I10" i="95"/>
  <c r="J10" i="95"/>
  <c r="I12" i="99"/>
  <c r="J12" i="99"/>
  <c r="H12" i="99"/>
  <c r="I97" i="90"/>
  <c r="H97" i="90"/>
  <c r="J97" i="90"/>
  <c r="H79" i="92"/>
  <c r="J79" i="92"/>
  <c r="I79" i="92"/>
  <c r="H98" i="90"/>
  <c r="I98" i="90"/>
  <c r="J98" i="90"/>
  <c r="H96" i="95"/>
  <c r="J96" i="95"/>
  <c r="I96" i="95"/>
  <c r="H95" i="95"/>
  <c r="I95" i="95"/>
  <c r="J95" i="95"/>
  <c r="H97" i="95"/>
  <c r="I97" i="95"/>
  <c r="J97" i="95"/>
  <c r="J138" i="92"/>
  <c r="H138" i="92"/>
  <c r="I138" i="92"/>
  <c r="I76" i="90"/>
  <c r="J76" i="90"/>
  <c r="H76" i="90"/>
  <c r="H131" i="95"/>
  <c r="I131" i="95"/>
  <c r="J131" i="95"/>
  <c r="J30" i="92"/>
  <c r="H30" i="92"/>
  <c r="I30" i="92"/>
  <c r="H32" i="92"/>
  <c r="J32" i="92"/>
  <c r="I32" i="92"/>
  <c r="H51" i="92"/>
  <c r="J51" i="92"/>
  <c r="I51" i="92"/>
  <c r="I104" i="90"/>
  <c r="J104" i="90"/>
  <c r="H104" i="90"/>
  <c r="J154" i="95"/>
  <c r="H154" i="95"/>
  <c r="I154" i="95"/>
  <c r="J158" i="95"/>
  <c r="I158" i="95"/>
  <c r="H158" i="95"/>
  <c r="I15" i="95"/>
  <c r="J15" i="95"/>
  <c r="H15" i="95"/>
  <c r="H73" i="90"/>
  <c r="J73" i="90"/>
  <c r="I73" i="90"/>
  <c r="I130" i="90"/>
  <c r="J130" i="90"/>
  <c r="H130" i="90"/>
  <c r="J93" i="95"/>
  <c r="H93" i="95"/>
  <c r="I93" i="95"/>
  <c r="H119" i="95"/>
  <c r="J119" i="95"/>
  <c r="I119" i="95"/>
  <c r="J72" i="90"/>
  <c r="H72" i="90"/>
  <c r="I72" i="90"/>
  <c r="I137" i="92"/>
  <c r="H137" i="92"/>
  <c r="J137" i="92"/>
  <c r="H78" i="90"/>
  <c r="I78" i="90"/>
  <c r="J78" i="90"/>
  <c r="H101" i="90"/>
  <c r="J101" i="90"/>
  <c r="I101" i="90"/>
  <c r="H136" i="92"/>
  <c r="I136" i="92"/>
  <c r="J136" i="92"/>
  <c r="H48" i="90"/>
  <c r="I48" i="90"/>
  <c r="J48" i="90"/>
  <c r="H102" i="90"/>
  <c r="J102" i="90"/>
  <c r="I102" i="90"/>
  <c r="H118" i="95"/>
  <c r="I118" i="95"/>
  <c r="J118" i="95"/>
  <c r="I14" i="95"/>
  <c r="J14" i="95"/>
  <c r="H14" i="95"/>
  <c r="J96" i="92"/>
  <c r="H96" i="92"/>
  <c r="I96" i="92"/>
  <c r="J49" i="90"/>
  <c r="H49" i="90"/>
  <c r="I49" i="90"/>
  <c r="J75" i="92"/>
  <c r="I75" i="92"/>
  <c r="H75" i="92"/>
  <c r="H139" i="92"/>
  <c r="J139" i="92"/>
  <c r="I139" i="92"/>
  <c r="I55" i="92"/>
  <c r="H55" i="92"/>
  <c r="J55" i="92"/>
  <c r="H14" i="92"/>
  <c r="I14" i="92"/>
  <c r="J14" i="92"/>
  <c r="H94" i="95"/>
  <c r="J94" i="95"/>
  <c r="I94" i="95"/>
  <c r="H50" i="90"/>
  <c r="J50" i="90"/>
  <c r="I50" i="90"/>
  <c r="I13" i="99"/>
  <c r="H13" i="99"/>
  <c r="J13" i="99"/>
  <c r="J72" i="92"/>
  <c r="H72" i="92"/>
  <c r="I72" i="92"/>
  <c r="H129" i="90"/>
  <c r="J129" i="90"/>
  <c r="I129" i="90"/>
  <c r="I75" i="90"/>
  <c r="J75" i="90"/>
  <c r="H75" i="90"/>
  <c r="H78" i="92"/>
  <c r="J78" i="92"/>
  <c r="I78" i="92"/>
  <c r="H29" i="92"/>
  <c r="I29" i="92"/>
  <c r="J29" i="92"/>
  <c r="I34" i="92"/>
  <c r="J34" i="92"/>
  <c r="H34" i="92"/>
  <c r="I53" i="92"/>
  <c r="J53" i="92"/>
  <c r="H53" i="92"/>
  <c r="I142" i="92"/>
  <c r="H142" i="92"/>
  <c r="J142" i="92"/>
  <c r="H32" i="99"/>
  <c r="I32" i="99"/>
  <c r="J32" i="99"/>
  <c r="J33" i="99"/>
  <c r="H33" i="99"/>
  <c r="I33" i="99"/>
  <c r="H141" i="92"/>
  <c r="J141" i="92"/>
  <c r="I141" i="92"/>
  <c r="J97" i="92"/>
  <c r="H97" i="92"/>
  <c r="I97" i="92"/>
  <c r="I11" i="99"/>
  <c r="J11" i="99"/>
  <c r="H11" i="99"/>
  <c r="H159" i="95"/>
  <c r="I159" i="95"/>
  <c r="J159" i="95"/>
  <c r="J74" i="92"/>
  <c r="I74" i="92"/>
  <c r="H74" i="92"/>
  <c r="H114" i="95"/>
  <c r="I114" i="95"/>
  <c r="J114" i="95"/>
  <c r="I10" i="92"/>
  <c r="J10" i="92"/>
  <c r="H10" i="92"/>
  <c r="H135" i="92"/>
  <c r="J135" i="92"/>
  <c r="I135" i="92"/>
  <c r="I52" i="90"/>
  <c r="J52" i="90"/>
  <c r="H52" i="90"/>
  <c r="I70" i="95"/>
  <c r="H70" i="95"/>
  <c r="J70" i="95"/>
  <c r="J15" i="92"/>
  <c r="H15" i="92"/>
  <c r="I15" i="92"/>
  <c r="J160" i="95"/>
  <c r="H160" i="95"/>
  <c r="I160" i="95"/>
  <c r="J100" i="90"/>
  <c r="H100" i="90"/>
  <c r="I100" i="90"/>
  <c r="I131" i="90"/>
  <c r="J131" i="90"/>
  <c r="H131" i="90"/>
  <c r="H126" i="90"/>
  <c r="I126" i="90"/>
  <c r="J126" i="90"/>
  <c r="J95" i="92"/>
  <c r="I95" i="92"/>
  <c r="H95" i="92"/>
  <c r="J157" i="95"/>
  <c r="H157" i="95"/>
  <c r="I157" i="95"/>
  <c r="H98" i="92"/>
  <c r="J98" i="92"/>
  <c r="I98" i="92"/>
  <c r="I103" i="90"/>
  <c r="J103" i="90"/>
  <c r="H103" i="90"/>
  <c r="I11" i="92"/>
  <c r="J11" i="92"/>
  <c r="H11" i="92"/>
  <c r="H79" i="90"/>
  <c r="I79" i="90"/>
  <c r="J79" i="90"/>
  <c r="H54" i="99"/>
  <c r="J54" i="99"/>
  <c r="I54" i="99"/>
  <c r="H99" i="90"/>
  <c r="I99" i="90"/>
  <c r="J99" i="90"/>
  <c r="I27" i="90"/>
  <c r="J27" i="90"/>
  <c r="H27" i="90"/>
  <c r="I33" i="92"/>
  <c r="J33" i="92"/>
  <c r="H33" i="92"/>
  <c r="I35" i="92"/>
  <c r="H35" i="92"/>
  <c r="J35" i="92"/>
  <c r="D27" i="92"/>
  <c r="G27" i="92" s="1"/>
  <c r="G118" i="92"/>
  <c r="G137" i="95"/>
  <c r="G73" i="95"/>
  <c r="G33" i="90"/>
  <c r="AF31" i="90"/>
  <c r="AG31" i="90" s="1"/>
  <c r="AH31" i="90" s="1"/>
  <c r="G12" i="95"/>
  <c r="G52" i="99"/>
  <c r="G34" i="90"/>
  <c r="G71" i="95"/>
  <c r="G35" i="95"/>
  <c r="B51" i="95"/>
  <c r="G51" i="95" s="1"/>
  <c r="G116" i="92"/>
  <c r="AF52" i="90"/>
  <c r="AG52" i="90" s="1"/>
  <c r="AH52" i="90" s="1"/>
  <c r="G78" i="95"/>
  <c r="B28" i="95"/>
  <c r="G28" i="95" s="1"/>
  <c r="B49" i="95"/>
  <c r="G49" i="95" s="1"/>
  <c r="G17" i="99"/>
  <c r="AF33" i="99"/>
  <c r="AG33" i="99" s="1"/>
  <c r="AH33" i="99" s="1"/>
  <c r="G51" i="99"/>
  <c r="G136" i="95"/>
  <c r="AF32" i="99"/>
  <c r="AG32" i="99" s="1"/>
  <c r="AH32" i="99" s="1"/>
  <c r="G117" i="92"/>
  <c r="G120" i="92"/>
  <c r="AF54" i="99"/>
  <c r="AG54" i="99" s="1"/>
  <c r="AH54" i="99" s="1"/>
  <c r="AF50" i="99"/>
  <c r="AG50" i="99" s="1"/>
  <c r="AH50" i="99" s="1"/>
  <c r="AF29" i="99"/>
  <c r="AG29" i="99" s="1"/>
  <c r="AH29" i="99" s="1"/>
  <c r="G132" i="95"/>
  <c r="G134" i="95"/>
  <c r="D130" i="95"/>
  <c r="B33" i="95"/>
  <c r="G33" i="95" s="1"/>
  <c r="G55" i="95"/>
  <c r="B34" i="95"/>
  <c r="G34" i="95" s="1"/>
  <c r="G17" i="95"/>
  <c r="G115" i="92"/>
  <c r="AF50" i="90"/>
  <c r="AG50" i="90" s="1"/>
  <c r="AH50" i="90" s="1"/>
  <c r="G30" i="99"/>
  <c r="AF56" i="99"/>
  <c r="AG56" i="99" s="1"/>
  <c r="AH56" i="99" s="1"/>
  <c r="G36" i="99"/>
  <c r="G133" i="95"/>
  <c r="B54" i="95"/>
  <c r="G54" i="95" s="1"/>
  <c r="B56" i="95"/>
  <c r="G56" i="95" s="1"/>
  <c r="C26" i="95"/>
  <c r="G31" i="95"/>
  <c r="G135" i="95"/>
  <c r="G16" i="95"/>
  <c r="AF14" i="99"/>
  <c r="AG14" i="99" s="1"/>
  <c r="AH14" i="99" s="1"/>
  <c r="G15" i="99"/>
  <c r="G139" i="95"/>
  <c r="G119" i="92"/>
  <c r="AF35" i="90"/>
  <c r="AG35" i="90" s="1"/>
  <c r="AH35" i="90" s="1"/>
  <c r="G14" i="90"/>
  <c r="G114" i="92"/>
  <c r="D27" i="99"/>
  <c r="AF27" i="99" s="1"/>
  <c r="AG27" i="99" s="1"/>
  <c r="AH27" i="99" s="1"/>
  <c r="C69" i="95"/>
  <c r="AF53" i="99"/>
  <c r="AG53" i="99" s="1"/>
  <c r="AH53" i="99" s="1"/>
  <c r="G72" i="95"/>
  <c r="AF32" i="90"/>
  <c r="AG32" i="90" s="1"/>
  <c r="AH32" i="90" s="1"/>
  <c r="AF13" i="99"/>
  <c r="AG13" i="99" s="1"/>
  <c r="AH13" i="99" s="1"/>
  <c r="G55" i="90"/>
  <c r="G138" i="95"/>
  <c r="C47" i="95"/>
  <c r="G113" i="92"/>
  <c r="D8" i="99"/>
  <c r="G8" i="99" s="1"/>
  <c r="D8" i="92"/>
  <c r="G8" i="92" s="1"/>
  <c r="G30" i="95"/>
  <c r="G74" i="95"/>
  <c r="G18" i="99"/>
  <c r="AF12" i="99"/>
  <c r="AG12" i="99" s="1"/>
  <c r="AH12" i="99" s="1"/>
  <c r="G54" i="90"/>
  <c r="B111" i="92"/>
  <c r="D47" i="90"/>
  <c r="G47" i="90" s="1"/>
  <c r="B130" i="95"/>
  <c r="D110" i="95"/>
  <c r="G110" i="95" s="1"/>
  <c r="B53" i="95"/>
  <c r="G53" i="95" s="1"/>
  <c r="D48" i="99"/>
  <c r="AF48" i="99" s="1"/>
  <c r="AG48" i="99" s="1"/>
  <c r="AH48" i="99" s="1"/>
  <c r="G51" i="90"/>
  <c r="BF12" i="15"/>
  <c r="D111" i="92"/>
  <c r="D92" i="92"/>
  <c r="G92" i="92" s="1"/>
  <c r="BF14" i="15"/>
  <c r="BF18" i="15"/>
  <c r="G29" i="90"/>
  <c r="G53" i="90"/>
  <c r="AF53" i="90"/>
  <c r="AG53" i="90" s="1"/>
  <c r="AH53" i="90" s="1"/>
  <c r="BF20" i="15"/>
  <c r="BF34" i="15"/>
  <c r="G17" i="90"/>
  <c r="BF16" i="15"/>
  <c r="AF35" i="99"/>
  <c r="AG35" i="99" s="1"/>
  <c r="AH35" i="99" s="1"/>
  <c r="G56" i="90"/>
  <c r="D133" i="92"/>
  <c r="G133" i="92" s="1"/>
  <c r="D8" i="95"/>
  <c r="G8" i="95" s="1"/>
  <c r="G76" i="95"/>
  <c r="BF17" i="15"/>
  <c r="BF15" i="15"/>
  <c r="D95" i="90"/>
  <c r="G95" i="90" s="1"/>
  <c r="BF5" i="15"/>
  <c r="BF10" i="15"/>
  <c r="G13" i="95"/>
  <c r="BF9" i="15"/>
  <c r="D49" i="92"/>
  <c r="G49" i="92" s="1"/>
  <c r="D152" i="95"/>
  <c r="G152" i="95" s="1"/>
  <c r="G34" i="99"/>
  <c r="BF33" i="15"/>
  <c r="BF29" i="15"/>
  <c r="AF49" i="90"/>
  <c r="AG49" i="90" s="1"/>
  <c r="AH49" i="90" s="1"/>
  <c r="AF31" i="99"/>
  <c r="AG31" i="99" s="1"/>
  <c r="AH31" i="99" s="1"/>
  <c r="BF32" i="15"/>
  <c r="BF11" i="15"/>
  <c r="BF6" i="15"/>
  <c r="G31" i="99"/>
  <c r="D88" i="95"/>
  <c r="G88" i="95" s="1"/>
  <c r="B52" i="95"/>
  <c r="G52" i="95" s="1"/>
  <c r="D26" i="90"/>
  <c r="AF26" i="90" s="1"/>
  <c r="AG26" i="90" s="1"/>
  <c r="AH26" i="90" s="1"/>
  <c r="BF31" i="15"/>
  <c r="BF21" i="15"/>
  <c r="BF13" i="15"/>
  <c r="B32" i="95"/>
  <c r="G32" i="95" s="1"/>
  <c r="BF7" i="15"/>
  <c r="G30" i="90"/>
  <c r="AF11" i="99"/>
  <c r="AG11" i="99" s="1"/>
  <c r="AH11" i="99" s="1"/>
  <c r="D70" i="92"/>
  <c r="G70" i="92" s="1"/>
  <c r="G28" i="90"/>
  <c r="D122" i="90"/>
  <c r="G122" i="90" s="1"/>
  <c r="G11" i="95"/>
  <c r="B29" i="95"/>
  <c r="G29" i="95" s="1"/>
  <c r="B50" i="95"/>
  <c r="G50" i="95" s="1"/>
  <c r="BF27" i="15"/>
  <c r="BF19" i="15"/>
  <c r="BF28" i="15"/>
  <c r="BF30" i="15"/>
  <c r="BF8" i="15"/>
  <c r="AF16" i="99"/>
  <c r="AG16" i="99" s="1"/>
  <c r="AH16" i="99" s="1"/>
  <c r="G57" i="99"/>
  <c r="AF57" i="99"/>
  <c r="AG57" i="99" s="1"/>
  <c r="AH57" i="99" s="1"/>
  <c r="BF35" i="15"/>
  <c r="AF55" i="99"/>
  <c r="AG55" i="99" s="1"/>
  <c r="AH55" i="99" s="1"/>
  <c r="G55" i="99"/>
  <c r="G77" i="95"/>
  <c r="G75" i="95"/>
  <c r="B69" i="95"/>
  <c r="G71" i="90"/>
  <c r="D70" i="90"/>
  <c r="G70" i="90" s="1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T29" i="103" l="1"/>
  <c r="AR29" i="103"/>
  <c r="Y30" i="103"/>
  <c r="AW30" i="103"/>
  <c r="L30" i="104" s="1"/>
  <c r="S29" i="103"/>
  <c r="AQ29" i="103"/>
  <c r="Q29" i="103"/>
  <c r="AO29" i="103"/>
  <c r="V29" i="103"/>
  <c r="AT29" i="103"/>
  <c r="W29" i="103"/>
  <c r="AU29" i="103"/>
  <c r="AS29" i="103"/>
  <c r="U29" i="103"/>
  <c r="N29" i="103"/>
  <c r="AW28" i="103"/>
  <c r="L28" i="104" s="1"/>
  <c r="Y28" i="103"/>
  <c r="X29" i="103"/>
  <c r="AV29" i="103"/>
  <c r="R29" i="103"/>
  <c r="AP29" i="103"/>
  <c r="Y33" i="103"/>
  <c r="AW33" i="103"/>
  <c r="L33" i="104" s="1"/>
  <c r="K59" i="104"/>
  <c r="K64" i="104" s="1"/>
  <c r="I57" i="99"/>
  <c r="H57" i="99"/>
  <c r="J57" i="99"/>
  <c r="I53" i="90"/>
  <c r="J53" i="90"/>
  <c r="H53" i="90"/>
  <c r="I16" i="95"/>
  <c r="H16" i="95"/>
  <c r="J16" i="95"/>
  <c r="H75" i="95"/>
  <c r="J75" i="95"/>
  <c r="I75" i="95"/>
  <c r="H70" i="92"/>
  <c r="I70" i="92"/>
  <c r="J70" i="92"/>
  <c r="H13" i="95"/>
  <c r="J13" i="95"/>
  <c r="I13" i="95"/>
  <c r="I29" i="90"/>
  <c r="H29" i="90"/>
  <c r="J29" i="90"/>
  <c r="H51" i="90"/>
  <c r="J51" i="90"/>
  <c r="I51" i="90"/>
  <c r="H138" i="95"/>
  <c r="I138" i="95"/>
  <c r="J138" i="95"/>
  <c r="J114" i="92"/>
  <c r="I114" i="92"/>
  <c r="H114" i="92"/>
  <c r="H135" i="95"/>
  <c r="I135" i="95"/>
  <c r="J135" i="95"/>
  <c r="I30" i="99"/>
  <c r="H30" i="99"/>
  <c r="J30" i="99"/>
  <c r="J134" i="95"/>
  <c r="H134" i="95"/>
  <c r="I134" i="95"/>
  <c r="H136" i="95"/>
  <c r="I136" i="95"/>
  <c r="J136" i="95"/>
  <c r="H116" i="92"/>
  <c r="J116" i="92"/>
  <c r="I116" i="92"/>
  <c r="H33" i="90"/>
  <c r="J33" i="90"/>
  <c r="I33" i="90"/>
  <c r="I118" i="92"/>
  <c r="J118" i="92"/>
  <c r="H118" i="92"/>
  <c r="I28" i="90"/>
  <c r="J28" i="90"/>
  <c r="H28" i="90"/>
  <c r="H17" i="90"/>
  <c r="I17" i="90"/>
  <c r="J17" i="90"/>
  <c r="H18" i="99"/>
  <c r="J18" i="99"/>
  <c r="I18" i="99"/>
  <c r="I51" i="95"/>
  <c r="H51" i="95"/>
  <c r="J51" i="95"/>
  <c r="J27" i="92"/>
  <c r="I27" i="92"/>
  <c r="H27" i="92"/>
  <c r="H31" i="99"/>
  <c r="I31" i="99"/>
  <c r="J31" i="99"/>
  <c r="H55" i="90"/>
  <c r="I55" i="90"/>
  <c r="J55" i="90"/>
  <c r="J31" i="95"/>
  <c r="H31" i="95"/>
  <c r="I31" i="95"/>
  <c r="H51" i="99"/>
  <c r="I51" i="99"/>
  <c r="J51" i="99"/>
  <c r="H30" i="90"/>
  <c r="I30" i="90"/>
  <c r="J30" i="90"/>
  <c r="I76" i="95"/>
  <c r="J76" i="95"/>
  <c r="H76" i="95"/>
  <c r="H53" i="95"/>
  <c r="I53" i="95"/>
  <c r="J53" i="95"/>
  <c r="J74" i="95"/>
  <c r="H74" i="95"/>
  <c r="I74" i="95"/>
  <c r="J115" i="92"/>
  <c r="I115" i="92"/>
  <c r="H115" i="92"/>
  <c r="I35" i="95"/>
  <c r="H35" i="95"/>
  <c r="J35" i="95"/>
  <c r="I137" i="95"/>
  <c r="J137" i="95"/>
  <c r="H137" i="95"/>
  <c r="H29" i="95"/>
  <c r="I29" i="95"/>
  <c r="J29" i="95"/>
  <c r="I54" i="90"/>
  <c r="H54" i="90"/>
  <c r="J54" i="90"/>
  <c r="J77" i="95"/>
  <c r="H77" i="95"/>
  <c r="I77" i="95"/>
  <c r="I14" i="90"/>
  <c r="J14" i="90"/>
  <c r="H14" i="90"/>
  <c r="H132" i="95"/>
  <c r="I132" i="95"/>
  <c r="J132" i="95"/>
  <c r="H73" i="95"/>
  <c r="I73" i="95"/>
  <c r="J73" i="95"/>
  <c r="I55" i="99"/>
  <c r="J55" i="99"/>
  <c r="H55" i="99"/>
  <c r="I50" i="95"/>
  <c r="H50" i="95"/>
  <c r="J50" i="95"/>
  <c r="H34" i="99"/>
  <c r="J34" i="99"/>
  <c r="I34" i="99"/>
  <c r="J8" i="95"/>
  <c r="I8" i="95"/>
  <c r="H8" i="95"/>
  <c r="I110" i="95"/>
  <c r="H110" i="95"/>
  <c r="J110" i="95"/>
  <c r="H30" i="95"/>
  <c r="J30" i="95"/>
  <c r="I30" i="95"/>
  <c r="J119" i="92"/>
  <c r="I119" i="92"/>
  <c r="H119" i="92"/>
  <c r="J56" i="95"/>
  <c r="I56" i="95"/>
  <c r="H56" i="95"/>
  <c r="I17" i="95"/>
  <c r="J17" i="95"/>
  <c r="H17" i="95"/>
  <c r="H17" i="99"/>
  <c r="J17" i="99"/>
  <c r="I17" i="99"/>
  <c r="H71" i="95"/>
  <c r="I71" i="95"/>
  <c r="J71" i="95"/>
  <c r="J152" i="95"/>
  <c r="I152" i="95"/>
  <c r="H152" i="95"/>
  <c r="I8" i="92"/>
  <c r="H8" i="92"/>
  <c r="J8" i="92"/>
  <c r="H139" i="95"/>
  <c r="I139" i="95"/>
  <c r="J139" i="95"/>
  <c r="I34" i="95"/>
  <c r="J34" i="95"/>
  <c r="H34" i="95"/>
  <c r="J49" i="95"/>
  <c r="H49" i="95"/>
  <c r="I49" i="95"/>
  <c r="H34" i="90"/>
  <c r="J34" i="90"/>
  <c r="I34" i="90"/>
  <c r="J70" i="90"/>
  <c r="I70" i="90"/>
  <c r="H70" i="90"/>
  <c r="H11" i="95"/>
  <c r="I11" i="95"/>
  <c r="J11" i="95"/>
  <c r="J32" i="95"/>
  <c r="H32" i="95"/>
  <c r="I32" i="95"/>
  <c r="I52" i="95"/>
  <c r="J52" i="95"/>
  <c r="H52" i="95"/>
  <c r="J49" i="92"/>
  <c r="H49" i="92"/>
  <c r="I49" i="92"/>
  <c r="J95" i="90"/>
  <c r="H95" i="90"/>
  <c r="I95" i="90"/>
  <c r="H56" i="90"/>
  <c r="I56" i="90"/>
  <c r="J56" i="90"/>
  <c r="J47" i="90"/>
  <c r="H47" i="90"/>
  <c r="I47" i="90"/>
  <c r="J8" i="99"/>
  <c r="H8" i="99"/>
  <c r="I8" i="99"/>
  <c r="H15" i="99"/>
  <c r="I15" i="99"/>
  <c r="J15" i="99"/>
  <c r="H133" i="95"/>
  <c r="J133" i="95"/>
  <c r="I133" i="95"/>
  <c r="H55" i="95"/>
  <c r="J55" i="95"/>
  <c r="I55" i="95"/>
  <c r="I120" i="92"/>
  <c r="J120" i="92"/>
  <c r="H120" i="92"/>
  <c r="H28" i="95"/>
  <c r="J28" i="95"/>
  <c r="I28" i="95"/>
  <c r="J52" i="99"/>
  <c r="H52" i="99"/>
  <c r="I52" i="99"/>
  <c r="H133" i="92"/>
  <c r="J133" i="92"/>
  <c r="I133" i="92"/>
  <c r="I92" i="92"/>
  <c r="H92" i="92"/>
  <c r="J92" i="92"/>
  <c r="I72" i="95"/>
  <c r="H72" i="95"/>
  <c r="J72" i="95"/>
  <c r="I54" i="95"/>
  <c r="H54" i="95"/>
  <c r="J54" i="95"/>
  <c r="H71" i="90"/>
  <c r="I71" i="90"/>
  <c r="J71" i="90"/>
  <c r="J122" i="90"/>
  <c r="H122" i="90"/>
  <c r="I122" i="90"/>
  <c r="J88" i="95"/>
  <c r="H88" i="95"/>
  <c r="I88" i="95"/>
  <c r="I113" i="92"/>
  <c r="H113" i="92"/>
  <c r="J113" i="92"/>
  <c r="I36" i="99"/>
  <c r="J36" i="99"/>
  <c r="H36" i="99"/>
  <c r="J33" i="95"/>
  <c r="H33" i="95"/>
  <c r="I33" i="95"/>
  <c r="J117" i="92"/>
  <c r="H117" i="92"/>
  <c r="I117" i="92"/>
  <c r="I78" i="95"/>
  <c r="H78" i="95"/>
  <c r="J78" i="95"/>
  <c r="J12" i="95"/>
  <c r="H12" i="95"/>
  <c r="I12" i="95"/>
  <c r="G26" i="90"/>
  <c r="G130" i="95"/>
  <c r="G27" i="99"/>
  <c r="B47" i="95"/>
  <c r="G47" i="95" s="1"/>
  <c r="G111" i="92"/>
  <c r="G69" i="95"/>
  <c r="AF47" i="90"/>
  <c r="AG47" i="90" s="1"/>
  <c r="AH47" i="90" s="1"/>
  <c r="G48" i="99"/>
  <c r="B26" i="95"/>
  <c r="G26" i="95" s="1"/>
  <c r="AF8" i="99"/>
  <c r="AG8" i="99" s="1"/>
  <c r="AH8" i="99" s="1"/>
  <c r="BI3" i="85"/>
  <c r="N3" i="103" s="1"/>
  <c r="B2" i="85"/>
  <c r="BE3" i="73"/>
  <c r="BD3" i="73"/>
  <c r="BC3" i="73"/>
  <c r="BB3" i="73"/>
  <c r="BA3" i="73"/>
  <c r="AZ3" i="73"/>
  <c r="AY3" i="73"/>
  <c r="AX3" i="73"/>
  <c r="AW3" i="73"/>
  <c r="AU3" i="73"/>
  <c r="H59" i="104" l="1"/>
  <c r="H65" i="104" s="1"/>
  <c r="K65" i="104"/>
  <c r="K63" i="104"/>
  <c r="AW29" i="103"/>
  <c r="Y29" i="103"/>
  <c r="H63" i="104"/>
  <c r="H64" i="104"/>
  <c r="H26" i="95"/>
  <c r="J26" i="95"/>
  <c r="I26" i="95"/>
  <c r="I26" i="90"/>
  <c r="H26" i="90"/>
  <c r="J26" i="90"/>
  <c r="J48" i="99"/>
  <c r="I48" i="99"/>
  <c r="H48" i="99"/>
  <c r="J130" i="95"/>
  <c r="I130" i="95"/>
  <c r="H130" i="95"/>
  <c r="J69" i="95"/>
  <c r="I69" i="95"/>
  <c r="H69" i="95"/>
  <c r="J111" i="92"/>
  <c r="I111" i="92"/>
  <c r="H111" i="92"/>
  <c r="H47" i="95"/>
  <c r="J47" i="95"/>
  <c r="I47" i="95"/>
  <c r="I27" i="99"/>
  <c r="H27" i="99"/>
  <c r="J27" i="99"/>
  <c r="Y3" i="103"/>
  <c r="AJ3" i="103" s="1"/>
  <c r="AW3" i="103" s="1"/>
  <c r="L3" i="104"/>
  <c r="L55" i="104" s="1"/>
  <c r="L62" i="104" s="1"/>
  <c r="M2" i="106"/>
  <c r="M18" i="106"/>
  <c r="E18" i="106" s="1"/>
  <c r="M14" i="106"/>
  <c r="E14" i="106" s="1"/>
  <c r="M7" i="106"/>
  <c r="E7" i="106" s="1"/>
  <c r="M24" i="106"/>
  <c r="E24" i="106" s="1"/>
  <c r="M12" i="106"/>
  <c r="E12" i="106" s="1"/>
  <c r="M11" i="106"/>
  <c r="E11" i="106" s="1"/>
  <c r="M23" i="106"/>
  <c r="E23" i="106" s="1"/>
  <c r="M3" i="106"/>
  <c r="E3" i="106" s="1"/>
  <c r="M15" i="106"/>
  <c r="E15" i="106" s="1"/>
  <c r="M20" i="106"/>
  <c r="E20" i="106" s="1"/>
  <c r="M13" i="106"/>
  <c r="E13" i="106" s="1"/>
  <c r="M4" i="106"/>
  <c r="E4" i="106" s="1"/>
  <c r="M19" i="106"/>
  <c r="E19" i="106" s="1"/>
  <c r="M16" i="106"/>
  <c r="E16" i="106" s="1"/>
  <c r="M9" i="106"/>
  <c r="E9" i="106" s="1"/>
  <c r="M21" i="106"/>
  <c r="E21" i="106" s="1"/>
  <c r="D22" i="106" s="1"/>
  <c r="M8" i="106"/>
  <c r="E8" i="106" s="1"/>
  <c r="M5" i="106"/>
  <c r="E5" i="106" s="1"/>
  <c r="M17" i="106"/>
  <c r="E17" i="106" s="1"/>
  <c r="M10" i="106"/>
  <c r="E10" i="106" s="1"/>
  <c r="M6" i="106"/>
  <c r="E6" i="106" s="1"/>
  <c r="M22" i="106"/>
  <c r="E22" i="106" s="1"/>
  <c r="BE3" i="82"/>
  <c r="BD3" i="82"/>
  <c r="BC3" i="82"/>
  <c r="BB3" i="82"/>
  <c r="BA3" i="82"/>
  <c r="AZ3" i="82"/>
  <c r="AY3" i="82"/>
  <c r="AX3" i="82"/>
  <c r="AW3" i="82"/>
  <c r="AU3" i="82"/>
  <c r="B2" i="82"/>
  <c r="BE3" i="81"/>
  <c r="BD3" i="81"/>
  <c r="BC3" i="81"/>
  <c r="BB3" i="81"/>
  <c r="BA3" i="81"/>
  <c r="AZ3" i="81"/>
  <c r="AY3" i="81"/>
  <c r="AX3" i="81"/>
  <c r="AW3" i="81"/>
  <c r="AU3" i="81"/>
  <c r="B2" i="81"/>
  <c r="BE3" i="80"/>
  <c r="BD3" i="80"/>
  <c r="BC3" i="80"/>
  <c r="BB3" i="80"/>
  <c r="BA3" i="80"/>
  <c r="AZ3" i="80"/>
  <c r="AY3" i="80"/>
  <c r="AX3" i="80"/>
  <c r="AW3" i="80"/>
  <c r="AU3" i="80"/>
  <c r="B2" i="80"/>
  <c r="B2" i="79"/>
  <c r="BE3" i="78"/>
  <c r="BE3" i="79" s="1"/>
  <c r="BD3" i="78"/>
  <c r="BD3" i="79" s="1"/>
  <c r="BC3" i="78"/>
  <c r="BC3" i="79" s="1"/>
  <c r="BB3" i="78"/>
  <c r="BB3" i="79" s="1"/>
  <c r="BA3" i="78"/>
  <c r="BA3" i="79" s="1"/>
  <c r="AZ3" i="78"/>
  <c r="AZ3" i="79" s="1"/>
  <c r="AY3" i="78"/>
  <c r="AY3" i="79" s="1"/>
  <c r="AX3" i="78"/>
  <c r="AX3" i="79" s="1"/>
  <c r="AW3" i="78"/>
  <c r="AW3" i="79" s="1"/>
  <c r="AU3" i="78"/>
  <c r="AU3" i="79" s="1"/>
  <c r="B2" i="78"/>
  <c r="B2" i="77"/>
  <c r="B2" i="76"/>
  <c r="B2" i="75"/>
  <c r="BE3" i="74"/>
  <c r="BD3" i="74"/>
  <c r="BC3" i="74"/>
  <c r="BB3" i="74"/>
  <c r="BA3" i="74"/>
  <c r="AZ3" i="74"/>
  <c r="AY3" i="74"/>
  <c r="AX3" i="74"/>
  <c r="AW3" i="74"/>
  <c r="AU3" i="74"/>
  <c r="B2" i="74"/>
  <c r="BE3" i="72"/>
  <c r="BQ3" i="72" s="1"/>
  <c r="BD3" i="72"/>
  <c r="BP3" i="72" s="1"/>
  <c r="BC3" i="72"/>
  <c r="BO3" i="72" s="1"/>
  <c r="BB3" i="72"/>
  <c r="BN3" i="72" s="1"/>
  <c r="BA3" i="72"/>
  <c r="BM3" i="72" s="1"/>
  <c r="AZ3" i="72"/>
  <c r="BL3" i="72" s="1"/>
  <c r="AY3" i="72"/>
  <c r="BK3" i="72" s="1"/>
  <c r="AX3" i="72"/>
  <c r="BJ3" i="72" s="1"/>
  <c r="AW3" i="72"/>
  <c r="BI3" i="72" s="1"/>
  <c r="AU3" i="72"/>
  <c r="BG3" i="72" s="1"/>
  <c r="B2" i="72"/>
  <c r="BE3" i="71"/>
  <c r="BD3" i="71"/>
  <c r="BC3" i="71"/>
  <c r="BB3" i="71"/>
  <c r="BA3" i="71"/>
  <c r="AZ3" i="71"/>
  <c r="AY3" i="71"/>
  <c r="AX3" i="71"/>
  <c r="AW3" i="71"/>
  <c r="AU3" i="71"/>
  <c r="B2" i="71"/>
  <c r="D20" i="106" l="1"/>
  <c r="D21" i="106"/>
  <c r="D16" i="90"/>
  <c r="G16" i="90" s="1"/>
  <c r="AH4" i="103"/>
  <c r="AU4" i="103" s="1"/>
  <c r="J4" i="104" s="1"/>
  <c r="D10" i="90"/>
  <c r="AF10" i="90" s="1"/>
  <c r="AG10" i="90" s="1"/>
  <c r="AH10" i="90" s="1"/>
  <c r="AB4" i="103"/>
  <c r="AO4" i="103" s="1"/>
  <c r="D4" i="104" s="1"/>
  <c r="D9" i="90"/>
  <c r="AF9" i="90" s="1"/>
  <c r="AG9" i="90" s="1"/>
  <c r="AH9" i="90" s="1"/>
  <c r="Z4" i="103"/>
  <c r="D11" i="90"/>
  <c r="AF11" i="90" s="1"/>
  <c r="AG11" i="90" s="1"/>
  <c r="AH11" i="90" s="1"/>
  <c r="AC4" i="103"/>
  <c r="AP4" i="103" s="1"/>
  <c r="E4" i="104" s="1"/>
  <c r="D12" i="90"/>
  <c r="G12" i="90" s="1"/>
  <c r="AD4" i="103"/>
  <c r="AQ4" i="103" s="1"/>
  <c r="F4" i="104" s="1"/>
  <c r="D13" i="90"/>
  <c r="G13" i="90" s="1"/>
  <c r="AE4" i="103"/>
  <c r="AR4" i="103" s="1"/>
  <c r="G4" i="104" s="1"/>
  <c r="D15" i="90"/>
  <c r="G15" i="90" s="1"/>
  <c r="AG4" i="103"/>
  <c r="AT4" i="103" s="1"/>
  <c r="I4" i="104" s="1"/>
  <c r="L2" i="106"/>
  <c r="E2" i="106" s="1"/>
  <c r="I15" i="90" l="1"/>
  <c r="H15" i="90"/>
  <c r="J15" i="90"/>
  <c r="I13" i="90"/>
  <c r="J13" i="90"/>
  <c r="H13" i="90"/>
  <c r="H16" i="90"/>
  <c r="I16" i="90"/>
  <c r="J16" i="90"/>
  <c r="H12" i="90"/>
  <c r="J12" i="90"/>
  <c r="I12" i="90"/>
  <c r="G10" i="90"/>
  <c r="G11" i="90"/>
  <c r="AF15" i="90"/>
  <c r="AG15" i="90" s="1"/>
  <c r="AH15" i="90" s="1"/>
  <c r="AF13" i="90"/>
  <c r="AG13" i="90" s="1"/>
  <c r="AH13" i="90" s="1"/>
  <c r="G9" i="90"/>
  <c r="AF16" i="90"/>
  <c r="AG16" i="90" s="1"/>
  <c r="AH16" i="90" s="1"/>
  <c r="BF4" i="15"/>
  <c r="AJ4" i="103"/>
  <c r="AW4" i="103" s="1"/>
  <c r="L4" i="104" s="1"/>
  <c r="AF12" i="90"/>
  <c r="AG12" i="90" s="1"/>
  <c r="AH12" i="90" s="1"/>
  <c r="D8" i="90"/>
  <c r="G8" i="90" s="1"/>
  <c r="C15" i="41"/>
  <c r="I59" i="104" l="1"/>
  <c r="I64" i="104" s="1"/>
  <c r="D59" i="104"/>
  <c r="E59" i="104"/>
  <c r="E65" i="104" s="1"/>
  <c r="J59" i="104"/>
  <c r="J63" i="104" s="1"/>
  <c r="G59" i="104"/>
  <c r="G65" i="104" s="1"/>
  <c r="F59" i="104"/>
  <c r="F65" i="104" s="1"/>
  <c r="H11" i="90"/>
  <c r="J11" i="90"/>
  <c r="I11" i="90"/>
  <c r="J8" i="90"/>
  <c r="H8" i="90"/>
  <c r="I8" i="90"/>
  <c r="J10" i="90"/>
  <c r="H10" i="90"/>
  <c r="I10" i="90"/>
  <c r="H9" i="90"/>
  <c r="I9" i="90"/>
  <c r="J9" i="90"/>
  <c r="AF8" i="90"/>
  <c r="AG8" i="90" s="1"/>
  <c r="AH8" i="90" s="1"/>
  <c r="B17" i="41"/>
  <c r="B18" i="41"/>
  <c r="B19" i="41"/>
  <c r="B20" i="41"/>
  <c r="B21" i="41"/>
  <c r="B22" i="41"/>
  <c r="B23" i="41"/>
  <c r="B24" i="41"/>
  <c r="B16" i="41"/>
  <c r="F63" i="104" l="1"/>
  <c r="J65" i="104"/>
  <c r="I65" i="104"/>
  <c r="I63" i="104"/>
  <c r="G63" i="104"/>
  <c r="E64" i="104"/>
  <c r="E63" i="104"/>
  <c r="J64" i="104"/>
  <c r="F64" i="104"/>
  <c r="G64" i="104"/>
  <c r="D64" i="104"/>
  <c r="L59" i="104"/>
  <c r="L65" i="104" s="1"/>
  <c r="D63" i="104"/>
  <c r="A9" i="99"/>
  <c r="A28" i="99" s="1"/>
  <c r="C23" i="41"/>
  <c r="A75" i="94"/>
  <c r="A17" i="91"/>
  <c r="A41" i="91" s="1"/>
  <c r="A65" i="91" s="1"/>
  <c r="C24" i="41"/>
  <c r="A76" i="94"/>
  <c r="A18" i="91"/>
  <c r="A42" i="91" s="1"/>
  <c r="A66" i="91" s="1"/>
  <c r="C21" i="41"/>
  <c r="A73" i="94"/>
  <c r="A15" i="91"/>
  <c r="A39" i="91" s="1"/>
  <c r="A63" i="91" s="1"/>
  <c r="C18" i="41"/>
  <c r="A70" i="94"/>
  <c r="A12" i="91"/>
  <c r="A36" i="91" s="1"/>
  <c r="A60" i="91" s="1"/>
  <c r="C16" i="41"/>
  <c r="A68" i="94"/>
  <c r="A10" i="91"/>
  <c r="A34" i="91" s="1"/>
  <c r="A58" i="91" s="1"/>
  <c r="C22" i="41"/>
  <c r="A74" i="94"/>
  <c r="A16" i="91"/>
  <c r="A40" i="91" s="1"/>
  <c r="A64" i="91" s="1"/>
  <c r="C20" i="41"/>
  <c r="A72" i="94"/>
  <c r="A14" i="91"/>
  <c r="A38" i="91" s="1"/>
  <c r="A62" i="91" s="1"/>
  <c r="C19" i="41"/>
  <c r="A71" i="94"/>
  <c r="A13" i="91"/>
  <c r="A37" i="91" s="1"/>
  <c r="A61" i="91" s="1"/>
  <c r="C17" i="41"/>
  <c r="A69" i="94"/>
  <c r="A11" i="91"/>
  <c r="A35" i="91" s="1"/>
  <c r="A59" i="91" s="1"/>
  <c r="AU3" i="15"/>
  <c r="BB3" i="15"/>
  <c r="AW3" i="15"/>
  <c r="BA3" i="15"/>
  <c r="AX3" i="15"/>
  <c r="AY3" i="15"/>
  <c r="AZ3" i="15"/>
  <c r="BC3" i="15"/>
  <c r="BD3" i="15"/>
  <c r="BE3" i="15"/>
  <c r="B2" i="15"/>
  <c r="D12" i="41"/>
  <c r="A1" i="104" s="1"/>
  <c r="C8" i="41"/>
  <c r="L64" i="104" l="1"/>
  <c r="L63" i="104"/>
  <c r="A5" i="110"/>
  <c r="A46" i="110"/>
  <c r="A89" i="110"/>
  <c r="A24" i="110"/>
  <c r="A67" i="110"/>
  <c r="A108" i="110"/>
  <c r="A5" i="109"/>
  <c r="A44" i="109"/>
  <c r="A23" i="109"/>
  <c r="A145" i="90"/>
  <c r="A187" i="90"/>
  <c r="A167" i="90"/>
  <c r="A24" i="92"/>
  <c r="A234" i="95"/>
  <c r="A191" i="95"/>
  <c r="A30" i="91"/>
  <c r="A54" i="91"/>
  <c r="A282" i="95"/>
  <c r="A171" i="95"/>
  <c r="A310" i="95"/>
  <c r="A119" i="90"/>
  <c r="A67" i="90"/>
  <c r="A92" i="90"/>
  <c r="AC9" i="99"/>
  <c r="A130" i="92"/>
  <c r="A6" i="91"/>
  <c r="A24" i="99"/>
  <c r="A45" i="99"/>
  <c r="A5" i="99"/>
  <c r="A49" i="99"/>
  <c r="AC49" i="99" s="1"/>
  <c r="AC28" i="99"/>
  <c r="A5" i="92"/>
  <c r="A89" i="92"/>
  <c r="A67" i="92"/>
  <c r="A46" i="92"/>
  <c r="A108" i="92"/>
  <c r="A44" i="90"/>
  <c r="A5" i="95"/>
  <c r="A23" i="90"/>
  <c r="A5" i="90"/>
  <c r="T2" i="90"/>
  <c r="A64" i="94"/>
  <c r="A107" i="95"/>
  <c r="A258" i="95"/>
  <c r="A85" i="95"/>
  <c r="A66" i="95"/>
  <c r="A126" i="94"/>
  <c r="A44" i="95"/>
  <c r="A106" i="94"/>
  <c r="A23" i="95"/>
  <c r="A44" i="94"/>
  <c r="A84" i="94"/>
  <c r="A23" i="94"/>
  <c r="A5" i="94"/>
  <c r="A213" i="95"/>
  <c r="A149" i="95"/>
  <c r="A127" i="95"/>
  <c r="Q50" i="41"/>
  <c r="E111" i="92" l="1"/>
  <c r="E112" i="92" s="1"/>
  <c r="E113" i="92" s="1"/>
  <c r="E114" i="92" s="1"/>
  <c r="E115" i="92" s="1"/>
  <c r="E116" i="92" s="1"/>
  <c r="E117" i="92" s="1"/>
  <c r="E118" i="92" s="1"/>
  <c r="E119" i="92" s="1"/>
  <c r="E120" i="92" s="1"/>
  <c r="E88" i="95"/>
  <c r="Y3" i="41"/>
  <c r="W3" i="41"/>
  <c r="E27" i="92"/>
  <c r="E28" i="92" s="1"/>
  <c r="E29" i="92" s="1"/>
  <c r="E30" i="92" s="1"/>
  <c r="E31" i="92" s="1"/>
  <c r="E32" i="92" s="1"/>
  <c r="E33" i="92" s="1"/>
  <c r="E34" i="92" s="1"/>
  <c r="E35" i="92" s="1"/>
  <c r="E36" i="92" s="1"/>
  <c r="S3" i="41"/>
  <c r="U3" i="41"/>
  <c r="E59" i="91"/>
  <c r="E37" i="91"/>
  <c r="E320" i="95"/>
  <c r="E315" i="95"/>
  <c r="E292" i="95"/>
  <c r="E286" i="95"/>
  <c r="E203" i="95"/>
  <c r="E195" i="95"/>
  <c r="E183" i="95"/>
  <c r="E175" i="95"/>
  <c r="E285" i="95"/>
  <c r="E202" i="95"/>
  <c r="E194" i="95"/>
  <c r="E182" i="95"/>
  <c r="E174" i="95"/>
  <c r="E319" i="95"/>
  <c r="E314" i="95"/>
  <c r="E291" i="95"/>
  <c r="E201" i="95"/>
  <c r="E181" i="95"/>
  <c r="E290" i="95"/>
  <c r="E200" i="95"/>
  <c r="E180" i="95"/>
  <c r="E318" i="95"/>
  <c r="E289" i="95"/>
  <c r="E199" i="95"/>
  <c r="E179" i="95"/>
  <c r="E198" i="95"/>
  <c r="E66" i="91"/>
  <c r="E58" i="91"/>
  <c r="E36" i="91"/>
  <c r="E65" i="91"/>
  <c r="E57" i="91"/>
  <c r="E35" i="91"/>
  <c r="E178" i="95"/>
  <c r="E64" i="91"/>
  <c r="E42" i="91"/>
  <c r="E34" i="91"/>
  <c r="E313" i="95"/>
  <c r="E63" i="91"/>
  <c r="E41" i="91"/>
  <c r="E33" i="91"/>
  <c r="E62" i="91"/>
  <c r="E40" i="91"/>
  <c r="E322" i="95"/>
  <c r="E317" i="95"/>
  <c r="E288" i="95"/>
  <c r="E177" i="95"/>
  <c r="E61" i="91"/>
  <c r="E39" i="91"/>
  <c r="E9" i="91"/>
  <c r="E10" i="91" s="1"/>
  <c r="E11" i="91" s="1"/>
  <c r="E12" i="91" s="1"/>
  <c r="E13" i="91" s="1"/>
  <c r="E14" i="91" s="1"/>
  <c r="E15" i="91" s="1"/>
  <c r="E16" i="91" s="1"/>
  <c r="E17" i="91" s="1"/>
  <c r="E18" i="91" s="1"/>
  <c r="E321" i="95"/>
  <c r="E294" i="95"/>
  <c r="E287" i="95"/>
  <c r="E197" i="95"/>
  <c r="E60" i="91"/>
  <c r="E38" i="91"/>
  <c r="E316" i="95"/>
  <c r="E293" i="95"/>
  <c r="E196" i="95"/>
  <c r="E176" i="95"/>
  <c r="E8" i="92"/>
  <c r="E8" i="99"/>
  <c r="E9" i="99" s="1"/>
  <c r="E8" i="90"/>
  <c r="E8" i="95"/>
  <c r="E13" i="94"/>
  <c r="E261" i="95"/>
  <c r="E223" i="95"/>
  <c r="E160" i="95"/>
  <c r="E118" i="95"/>
  <c r="E95" i="95"/>
  <c r="E90" i="95"/>
  <c r="E14" i="94"/>
  <c r="E224" i="95"/>
  <c r="E161" i="95"/>
  <c r="E119" i="95"/>
  <c r="E96" i="95"/>
  <c r="E268" i="95"/>
  <c r="E15" i="94"/>
  <c r="E225" i="95"/>
  <c r="E153" i="95"/>
  <c r="E110" i="95"/>
  <c r="E97" i="95"/>
  <c r="E8" i="94"/>
  <c r="E26" i="94" s="1"/>
  <c r="E152" i="95"/>
  <c r="E111" i="95"/>
  <c r="E266" i="95"/>
  <c r="E16" i="94"/>
  <c r="E270" i="95"/>
  <c r="E216" i="95"/>
  <c r="E113" i="95"/>
  <c r="E17" i="94"/>
  <c r="E269" i="95"/>
  <c r="E267" i="95"/>
  <c r="E217" i="95"/>
  <c r="E154" i="95"/>
  <c r="E112" i="95"/>
  <c r="E89" i="95"/>
  <c r="E9" i="94"/>
  <c r="E265" i="95"/>
  <c r="E219" i="95"/>
  <c r="E156" i="95"/>
  <c r="E114" i="95"/>
  <c r="E91" i="95"/>
  <c r="E218" i="95"/>
  <c r="E10" i="94"/>
  <c r="E264" i="95"/>
  <c r="E220" i="95"/>
  <c r="E157" i="95"/>
  <c r="E115" i="95"/>
  <c r="E92" i="95"/>
  <c r="E11" i="94"/>
  <c r="E263" i="95"/>
  <c r="E221" i="95"/>
  <c r="E158" i="95"/>
  <c r="E116" i="95"/>
  <c r="E93" i="95"/>
  <c r="E12" i="94"/>
  <c r="E262" i="95"/>
  <c r="E222" i="95"/>
  <c r="E159" i="95"/>
  <c r="E117" i="95"/>
  <c r="E94" i="95"/>
  <c r="E155" i="95"/>
  <c r="E10" i="99" l="1"/>
  <c r="E11" i="99"/>
  <c r="E12" i="99" s="1"/>
  <c r="E13" i="99" s="1"/>
  <c r="E14" i="99" s="1"/>
  <c r="E15" i="99" s="1"/>
  <c r="E16" i="99" s="1"/>
  <c r="E17" i="99" s="1"/>
  <c r="E177" i="90"/>
  <c r="E153" i="90"/>
  <c r="E197" i="90"/>
  <c r="E193" i="90"/>
  <c r="E176" i="90"/>
  <c r="E152" i="90"/>
  <c r="E196" i="90"/>
  <c r="E192" i="90"/>
  <c r="E174" i="90"/>
  <c r="E150" i="90"/>
  <c r="E175" i="90"/>
  <c r="E149" i="90"/>
  <c r="E172" i="90"/>
  <c r="E199" i="90"/>
  <c r="E178" i="90"/>
  <c r="E198" i="90"/>
  <c r="E173" i="90"/>
  <c r="E191" i="90"/>
  <c r="E171" i="90"/>
  <c r="E157" i="90"/>
  <c r="E148" i="90"/>
  <c r="E194" i="90"/>
  <c r="E170" i="90"/>
  <c r="E156" i="90"/>
  <c r="E195" i="90"/>
  <c r="E190" i="90"/>
  <c r="E155" i="90"/>
  <c r="E179" i="90"/>
  <c r="E154" i="90"/>
  <c r="E151" i="90"/>
  <c r="E9" i="95"/>
  <c r="E10" i="95" s="1"/>
  <c r="E11" i="95" s="1"/>
  <c r="E12" i="95" s="1"/>
  <c r="E13" i="95" s="1"/>
  <c r="E14" i="95" s="1"/>
  <c r="E15" i="95" s="1"/>
  <c r="E16" i="95" s="1"/>
  <c r="E17" i="95" s="1"/>
  <c r="E130" i="90"/>
  <c r="E101" i="90"/>
  <c r="E96" i="90"/>
  <c r="E78" i="90"/>
  <c r="E72" i="90"/>
  <c r="E125" i="90"/>
  <c r="E95" i="90"/>
  <c r="E71" i="90"/>
  <c r="E100" i="90"/>
  <c r="E77" i="90"/>
  <c r="E70" i="90"/>
  <c r="E122" i="90"/>
  <c r="E129" i="90"/>
  <c r="E124" i="90"/>
  <c r="E131" i="90"/>
  <c r="E98" i="90"/>
  <c r="E74" i="90"/>
  <c r="E123" i="90"/>
  <c r="E104" i="90"/>
  <c r="E128" i="90"/>
  <c r="E99" i="90"/>
  <c r="E76" i="90"/>
  <c r="E75" i="90"/>
  <c r="E127" i="90"/>
  <c r="E103" i="90"/>
  <c r="E126" i="90"/>
  <c r="E97" i="90"/>
  <c r="E79" i="90"/>
  <c r="E73" i="90"/>
  <c r="E102" i="90"/>
  <c r="B3" i="94"/>
  <c r="D3" i="94"/>
  <c r="E47" i="94"/>
  <c r="E27" i="94"/>
  <c r="E28" i="94" s="1"/>
  <c r="E29" i="94" s="1"/>
  <c r="E30" i="94" s="1"/>
  <c r="E31" i="94" s="1"/>
  <c r="E32" i="94" s="1"/>
  <c r="E33" i="94" s="1"/>
  <c r="E34" i="94" s="1"/>
  <c r="E35" i="94" s="1"/>
  <c r="E49" i="92"/>
  <c r="E9" i="92"/>
  <c r="E10" i="92" s="1"/>
  <c r="E11" i="92" s="1"/>
  <c r="E12" i="92" s="1"/>
  <c r="E13" i="92" s="1"/>
  <c r="E14" i="92" s="1"/>
  <c r="E15" i="92" s="1"/>
  <c r="E16" i="92" s="1"/>
  <c r="E17" i="92" s="1"/>
  <c r="E9" i="90"/>
  <c r="E10" i="90" s="1"/>
  <c r="E11" i="90" s="1"/>
  <c r="E12" i="90" s="1"/>
  <c r="E13" i="90" s="1"/>
  <c r="E14" i="90" s="1"/>
  <c r="E15" i="90" s="1"/>
  <c r="E16" i="90" s="1"/>
  <c r="E17" i="90" s="1"/>
  <c r="E26" i="90"/>
  <c r="E48" i="90"/>
  <c r="E51" i="90"/>
  <c r="E31" i="90"/>
  <c r="E54" i="90"/>
  <c r="E28" i="90"/>
  <c r="E55" i="90"/>
  <c r="E34" i="90"/>
  <c r="E30" i="90"/>
  <c r="E52" i="90"/>
  <c r="E49" i="90"/>
  <c r="E50" i="90"/>
  <c r="E56" i="90"/>
  <c r="E53" i="90"/>
  <c r="E32" i="90"/>
  <c r="E33" i="90"/>
  <c r="E29" i="90"/>
  <c r="E47" i="90"/>
  <c r="E27" i="90"/>
  <c r="E35" i="90"/>
  <c r="E56" i="99"/>
  <c r="E33" i="99"/>
  <c r="E27" i="99"/>
  <c r="E51" i="99"/>
  <c r="E30" i="99"/>
  <c r="E55" i="99"/>
  <c r="E35" i="99"/>
  <c r="E54" i="99"/>
  <c r="E50" i="99"/>
  <c r="E32" i="99"/>
  <c r="E29" i="99"/>
  <c r="E53" i="99"/>
  <c r="E49" i="99"/>
  <c r="E34" i="99"/>
  <c r="E57" i="99"/>
  <c r="E31" i="99"/>
  <c r="E28" i="99"/>
  <c r="E52" i="99"/>
  <c r="E48" i="99"/>
  <c r="E36" i="99"/>
  <c r="J61" i="91" l="1"/>
  <c r="J66" i="91"/>
  <c r="J62" i="91"/>
  <c r="J64" i="91"/>
  <c r="J58" i="91"/>
  <c r="J63" i="91"/>
  <c r="J60" i="91"/>
  <c r="J65" i="91"/>
  <c r="J59" i="91"/>
  <c r="H66" i="91"/>
  <c r="I58" i="91"/>
  <c r="I66" i="91"/>
  <c r="H60" i="91"/>
  <c r="H58" i="91"/>
  <c r="H65" i="91"/>
  <c r="H62" i="91"/>
  <c r="I59" i="91"/>
  <c r="I60" i="91"/>
  <c r="I65" i="91"/>
  <c r="H64" i="91"/>
  <c r="I62" i="91"/>
  <c r="H59" i="91"/>
  <c r="I63" i="91"/>
  <c r="H61" i="91"/>
  <c r="I64" i="91"/>
  <c r="H63" i="91"/>
  <c r="I61" i="91"/>
  <c r="K26" i="90"/>
  <c r="K49" i="92"/>
  <c r="K27" i="99"/>
  <c r="J46" i="94"/>
  <c r="J128" i="94"/>
  <c r="J86" i="94"/>
  <c r="J108" i="94"/>
  <c r="J7" i="94"/>
  <c r="J25" i="94"/>
  <c r="J66" i="94"/>
  <c r="J17" i="94"/>
  <c r="J15" i="94"/>
  <c r="J33" i="94"/>
  <c r="J55" i="94"/>
  <c r="J110" i="94"/>
  <c r="J75" i="94"/>
  <c r="J27" i="94"/>
  <c r="J32" i="94"/>
  <c r="J56" i="94"/>
  <c r="J76" i="94"/>
  <c r="J16" i="94"/>
  <c r="J88" i="94"/>
  <c r="J34" i="94"/>
  <c r="J14" i="94"/>
  <c r="J118" i="94"/>
  <c r="J74" i="94"/>
  <c r="J71" i="94"/>
  <c r="J132" i="94"/>
  <c r="J30" i="94"/>
  <c r="J51" i="94"/>
  <c r="J136" i="94"/>
  <c r="J54" i="94"/>
  <c r="J10" i="94"/>
  <c r="J137" i="94"/>
  <c r="J53" i="94"/>
  <c r="J138" i="94"/>
  <c r="J89" i="94"/>
  <c r="J52" i="94"/>
  <c r="J114" i="94"/>
  <c r="J11" i="94"/>
  <c r="J28" i="94"/>
  <c r="J49" i="94"/>
  <c r="J73" i="94"/>
  <c r="J9" i="94"/>
  <c r="J135" i="94"/>
  <c r="J93" i="94"/>
  <c r="J117" i="94"/>
  <c r="J131" i="94"/>
  <c r="J35" i="94"/>
  <c r="J130" i="94"/>
  <c r="J72" i="94"/>
  <c r="J134" i="94"/>
  <c r="J29" i="94"/>
  <c r="J12" i="94"/>
  <c r="J31" i="94"/>
  <c r="J68" i="94"/>
  <c r="J48" i="94"/>
  <c r="J95" i="94"/>
  <c r="J113" i="94"/>
  <c r="J111" i="94"/>
  <c r="J92" i="94"/>
  <c r="J91" i="94"/>
  <c r="J112" i="94"/>
  <c r="J94" i="94"/>
  <c r="J13" i="94"/>
  <c r="J116" i="94"/>
  <c r="J69" i="94"/>
  <c r="J115" i="94"/>
  <c r="J26" i="94"/>
  <c r="J90" i="94"/>
  <c r="J96" i="94"/>
  <c r="J133" i="94"/>
  <c r="J70" i="94"/>
  <c r="J67" i="94"/>
  <c r="J47" i="94"/>
  <c r="J129" i="94"/>
  <c r="J109" i="94"/>
  <c r="J87" i="94"/>
  <c r="J50" i="94"/>
  <c r="J8" i="94"/>
  <c r="H108" i="94"/>
  <c r="I25" i="94"/>
  <c r="H86" i="94"/>
  <c r="H128" i="94"/>
  <c r="I46" i="94"/>
  <c r="I128" i="94"/>
  <c r="I66" i="94"/>
  <c r="H66" i="94"/>
  <c r="I86" i="94"/>
  <c r="H46" i="94"/>
  <c r="H7" i="94"/>
  <c r="I108" i="94"/>
  <c r="H25" i="94"/>
  <c r="I7" i="94"/>
  <c r="H9" i="94"/>
  <c r="H76" i="94"/>
  <c r="I73" i="94"/>
  <c r="I71" i="94"/>
  <c r="H136" i="94"/>
  <c r="H114" i="94"/>
  <c r="H117" i="94"/>
  <c r="I12" i="94"/>
  <c r="I75" i="94"/>
  <c r="I11" i="94"/>
  <c r="I74" i="94"/>
  <c r="H71" i="94"/>
  <c r="I132" i="94"/>
  <c r="H118" i="94"/>
  <c r="H89" i="94"/>
  <c r="I15" i="94"/>
  <c r="I110" i="94"/>
  <c r="H29" i="94"/>
  <c r="I89" i="94"/>
  <c r="H88" i="94"/>
  <c r="H11" i="94"/>
  <c r="H15" i="94"/>
  <c r="H110" i="94"/>
  <c r="H130" i="94"/>
  <c r="H52" i="94"/>
  <c r="H30" i="94"/>
  <c r="H74" i="94"/>
  <c r="I55" i="94"/>
  <c r="I17" i="94"/>
  <c r="I137" i="94"/>
  <c r="H93" i="94"/>
  <c r="I35" i="94"/>
  <c r="I34" i="94"/>
  <c r="H55" i="94"/>
  <c r="H73" i="94"/>
  <c r="H131" i="94"/>
  <c r="H35" i="94"/>
  <c r="I138" i="94"/>
  <c r="H68" i="94"/>
  <c r="I76" i="94"/>
  <c r="H16" i="94"/>
  <c r="H137" i="94"/>
  <c r="H54" i="94"/>
  <c r="I93" i="94"/>
  <c r="I10" i="94"/>
  <c r="I134" i="94"/>
  <c r="I117" i="94"/>
  <c r="I118" i="94"/>
  <c r="I114" i="94"/>
  <c r="H135" i="94"/>
  <c r="H32" i="94"/>
  <c r="I53" i="94"/>
  <c r="H17" i="94"/>
  <c r="H138" i="94"/>
  <c r="I135" i="94"/>
  <c r="I49" i="94"/>
  <c r="I14" i="94"/>
  <c r="H10" i="94"/>
  <c r="I56" i="94"/>
  <c r="H12" i="94"/>
  <c r="I30" i="94"/>
  <c r="I52" i="94"/>
  <c r="H34" i="94"/>
  <c r="H33" i="94"/>
  <c r="I68" i="94"/>
  <c r="I72" i="94"/>
  <c r="I16" i="94"/>
  <c r="H49" i="94"/>
  <c r="H51" i="94"/>
  <c r="H53" i="94"/>
  <c r="I28" i="94"/>
  <c r="I31" i="94"/>
  <c r="H75" i="94"/>
  <c r="H132" i="94"/>
  <c r="H134" i="94"/>
  <c r="H27" i="94"/>
  <c r="H72" i="94"/>
  <c r="I9" i="94"/>
  <c r="I29" i="94"/>
  <c r="H56" i="94"/>
  <c r="H28" i="94"/>
  <c r="H31" i="94"/>
  <c r="I51" i="94"/>
  <c r="I27" i="94"/>
  <c r="I136" i="94"/>
  <c r="I32" i="94"/>
  <c r="I131" i="94"/>
  <c r="I54" i="94"/>
  <c r="I130" i="94"/>
  <c r="I33" i="94"/>
  <c r="I88" i="94"/>
  <c r="H14" i="94"/>
  <c r="H91" i="94"/>
  <c r="I113" i="94"/>
  <c r="I90" i="94"/>
  <c r="I26" i="94"/>
  <c r="H113" i="94"/>
  <c r="I115" i="94"/>
  <c r="H26" i="94"/>
  <c r="K26" i="94" s="1"/>
  <c r="H116" i="94"/>
  <c r="I112" i="94"/>
  <c r="I48" i="94"/>
  <c r="H92" i="94"/>
  <c r="H112" i="94"/>
  <c r="H13" i="94"/>
  <c r="H70" i="94"/>
  <c r="I95" i="94"/>
  <c r="I70" i="94"/>
  <c r="H94" i="94"/>
  <c r="I91" i="94"/>
  <c r="I92" i="94"/>
  <c r="H95" i="94"/>
  <c r="I133" i="94"/>
  <c r="H90" i="94"/>
  <c r="I69" i="94"/>
  <c r="I13" i="94"/>
  <c r="I96" i="94"/>
  <c r="H115" i="94"/>
  <c r="I94" i="94"/>
  <c r="H96" i="94"/>
  <c r="I111" i="94"/>
  <c r="H133" i="94"/>
  <c r="H111" i="94"/>
  <c r="H69" i="94"/>
  <c r="I116" i="94"/>
  <c r="H48" i="94"/>
  <c r="I47" i="94"/>
  <c r="H129" i="94"/>
  <c r="H109" i="94"/>
  <c r="I67" i="94"/>
  <c r="H50" i="94"/>
  <c r="H47" i="94"/>
  <c r="H67" i="94"/>
  <c r="H8" i="94"/>
  <c r="I87" i="94"/>
  <c r="I50" i="94"/>
  <c r="I109" i="94"/>
  <c r="I129" i="94"/>
  <c r="H87" i="94"/>
  <c r="I8" i="94"/>
  <c r="E70" i="92"/>
  <c r="E50" i="92"/>
  <c r="E51" i="92" s="1"/>
  <c r="E52" i="92" s="1"/>
  <c r="E53" i="92" s="1"/>
  <c r="E54" i="92" s="1"/>
  <c r="E55" i="92" s="1"/>
  <c r="E56" i="92" s="1"/>
  <c r="E57" i="92" s="1"/>
  <c r="E58" i="92" s="1"/>
  <c r="E87" i="94"/>
  <c r="E48" i="94"/>
  <c r="E49" i="94" s="1"/>
  <c r="E50" i="94" s="1"/>
  <c r="E51" i="94" s="1"/>
  <c r="E52" i="94" s="1"/>
  <c r="E53" i="94" s="1"/>
  <c r="E54" i="94" s="1"/>
  <c r="E55" i="94" s="1"/>
  <c r="E56" i="94" s="1"/>
  <c r="E18" i="99"/>
  <c r="E88" i="94" l="1"/>
  <c r="E89" i="94" s="1"/>
  <c r="E90" i="94" s="1"/>
  <c r="E91" i="94" s="1"/>
  <c r="E92" i="94" s="1"/>
  <c r="E93" i="94" s="1"/>
  <c r="E94" i="94" s="1"/>
  <c r="E95" i="94" s="1"/>
  <c r="E96" i="94" s="1"/>
  <c r="E109" i="94"/>
  <c r="E129" i="94" s="1"/>
  <c r="E92" i="92"/>
  <c r="E71" i="92"/>
  <c r="E72" i="92" s="1"/>
  <c r="E73" i="92" s="1"/>
  <c r="E74" i="92" s="1"/>
  <c r="E75" i="92" s="1"/>
  <c r="E76" i="92" s="1"/>
  <c r="E77" i="92" s="1"/>
  <c r="E78" i="92" s="1"/>
  <c r="E79" i="92" s="1"/>
  <c r="E93" i="92" l="1"/>
  <c r="E94" i="92" s="1"/>
  <c r="E95" i="92" s="1"/>
  <c r="E96" i="92" s="1"/>
  <c r="E97" i="92" s="1"/>
  <c r="E98" i="92" s="1"/>
  <c r="E99" i="92" s="1"/>
  <c r="E100" i="92" s="1"/>
  <c r="E101" i="92" s="1"/>
  <c r="E133" i="92"/>
  <c r="E110" i="94"/>
  <c r="E130" i="94"/>
  <c r="E111" i="94" l="1"/>
  <c r="E131" i="94"/>
  <c r="E134" i="92"/>
  <c r="E135" i="92" s="1"/>
  <c r="E136" i="92" s="1"/>
  <c r="E137" i="92" s="1"/>
  <c r="E138" i="92" s="1"/>
  <c r="E139" i="92" s="1"/>
  <c r="E140" i="92" s="1"/>
  <c r="E141" i="92" s="1"/>
  <c r="E142" i="92" s="1"/>
  <c r="E112" i="94" l="1"/>
  <c r="E132" i="94"/>
  <c r="E113" i="94" l="1"/>
  <c r="E133" i="94"/>
  <c r="E114" i="94" l="1"/>
  <c r="E134" i="94"/>
  <c r="E115" i="94" l="1"/>
  <c r="E135" i="94"/>
  <c r="E116" i="94" l="1"/>
  <c r="E136" i="94"/>
  <c r="E117" i="94" l="1"/>
  <c r="E137" i="94"/>
  <c r="E118" i="94" l="1"/>
  <c r="E138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689DA837-409C-4875-9F65-7BAD014ACA43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F81E865F-58DB-43CD-9D15-F8CFF3FAD4A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2DCCF978-302E-49E9-A534-230324C4D5FC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E83F324E-D505-4C0C-9472-56EFDC03C771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<sst xmlns="http://schemas.openxmlformats.org/spreadsheetml/2006/main" count="2530" uniqueCount="714">
  <si>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</si>
  <si>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</si>
  <si>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</si>
  <si>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</si>
  <si>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</si>
  <si>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</si>
  <si>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</si>
  <si>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</si>
  <si>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</si>
  <si>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</si>
  <si>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</si>
  <si>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</si>
  <si>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</si>
  <si>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</si>
  <si>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</si>
  <si>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</si>
  <si>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</si>
  <si>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</si>
  <si>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</si>
  <si>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</si>
  <si>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</si>
  <si>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</si>
  <si>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</si>
  <si>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</si>
  <si>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</si>
  <si>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</si>
  <si>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</si>
  <si>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</si>
  <si>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</si>
  <si>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</si>
  <si>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</si>
  <si>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</si>
  <si>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</si>
  <si>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</si>
  <si>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</si>
  <si>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</si>
  <si>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</si>
  <si>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</si>
  <si>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</si>
  <si>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</si>
  <si>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</si>
  <si>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</si>
  <si>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</si>
  <si>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</si>
  <si>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</si>
  <si>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</si>
  <si>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</si>
  <si>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</si>
  <si>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</si>
  <si>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</si>
  <si>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</si>
  <si>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</si>
  <si>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</si>
  <si>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</si>
  <si>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</si>
  <si>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</si>
  <si>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</si>
  <si>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</si>
  <si>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</si>
  <si>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</si>
  <si>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</si>
  <si>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</si>
  <si>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</si>
  <si>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</si>
  <si>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</si>
  <si>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</si>
  <si>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</si>
  <si>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</si>
  <si>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</si>
  <si>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</si>
  <si>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</si>
  <si>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</si>
  <si>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</si>
  <si>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</si>
  <si>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</si>
  <si>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</si>
  <si>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</si>
  <si>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</si>
  <si>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</si>
  <si>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</si>
  <si>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</si>
  <si>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</si>
  <si>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</si>
  <si>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</si>
  <si>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</si>
  <si>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</si>
  <si>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</si>
  <si>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</si>
  <si>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</si>
  <si>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</si>
  <si>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</si>
  <si>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</si>
  <si>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</si>
  <si>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</si>
  <si>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</si>
  <si>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</si>
  <si>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</si>
  <si>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</si>
  <si>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</si>
  <si>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</si>
  <si>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</si>
  <si>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</si>
  <si>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</si>
  <si>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</si>
  <si>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</si>
  <si>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</si>
  <si>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</si>
  <si>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</si>
  <si>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</si>
  <si>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</si>
  <si>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</si>
  <si>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</si>
  <si>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</si>
  <si>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</si>
  <si>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</si>
  <si>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</si>
  <si>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</si>
  <si>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</si>
  <si>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</si>
  <si>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</si>
  <si>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</si>
  <si>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</si>
  <si>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</si>
  <si>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</si>
  <si>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</si>
  <si>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</si>
  <si>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</si>
  <si>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</si>
  <si>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</si>
  <si>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</si>
  <si>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</si>
  <si>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</si>
  <si>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</si>
  <si>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</si>
  <si>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</si>
  <si>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</si>
  <si>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</si>
  <si>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</si>
  <si>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</si>
  <si>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</si>
  <si>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</si>
  <si>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</si>
  <si>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</si>
  <si>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</si>
  <si>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</si>
  <si>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</si>
  <si>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</si>
  <si>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</si>
  <si>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</si>
  <si>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</si>
  <si>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</si>
  <si>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</si>
  <si>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</si>
  <si>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</si>
  <si>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</si>
  <si>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</si>
  <si>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</si>
  <si>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</si>
  <si>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</si>
  <si>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</si>
  <si>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</si>
  <si>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</si>
  <si>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</si>
  <si>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</si>
  <si>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</si>
  <si>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</si>
  <si>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</si>
  <si>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</si>
  <si>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</si>
  <si>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</si>
  <si>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</si>
  <si>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</si>
  <si>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</si>
  <si>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</si>
  <si>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</si>
  <si>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</si>
  <si>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</si>
  <si>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</si>
  <si>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</si>
  <si>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</si>
  <si>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</si>
  <si>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</si>
  <si>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</si>
  <si>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</si>
  <si>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</si>
  <si>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</si>
  <si>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</si>
  <si>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</si>
  <si>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</si>
  <si>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</si>
  <si>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</si>
  <si>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</si>
  <si>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</si>
  <si>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</si>
  <si>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</si>
  <si>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</si>
  <si>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</si>
  <si>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</si>
  <si>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</si>
  <si>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</si>
  <si>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</si>
  <si>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</si>
  <si>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</si>
  <si>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</si>
  <si>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</si>
  <si>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</si>
  <si>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</si>
  <si>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</si>
  <si>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</si>
  <si>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</si>
  <si>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</si>
  <si>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</si>
  <si>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</si>
  <si>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</si>
  <si>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</si>
  <si>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</si>
  <si>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</si>
  <si>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</si>
  <si>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</si>
  <si>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</si>
  <si>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</si>
  <si>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</si>
  <si>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</si>
  <si>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</si>
  <si>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</si>
  <si>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</si>
  <si>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</si>
  <si>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</si>
  <si>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</si>
  <si>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</si>
  <si>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</si>
  <si>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</si>
  <si>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</si>
  <si>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</si>
  <si>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</si>
  <si>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</si>
  <si>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</si>
  <si>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</si>
  <si>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</si>
  <si>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</si>
  <si>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</si>
  <si>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</si>
  <si>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</si>
  <si>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</si>
  <si>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</si>
  <si>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</si>
  <si>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</si>
  <si>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</si>
  <si>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</si>
  <si>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</si>
  <si>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</si>
  <si>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</si>
  <si>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</si>
  <si>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</si>
  <si>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</si>
  <si>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</si>
  <si>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</si>
  <si>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</si>
  <si>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</si>
  <si>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</si>
  <si>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</si>
  <si>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</si>
  <si>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</si>
  <si>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</si>
  <si>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</si>
  <si>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</si>
  <si>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</si>
  <si>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</si>
  <si>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</si>
  <si>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</si>
  <si>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</si>
  <si>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</si>
  <si>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</si>
  <si>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</si>
  <si>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</si>
  <si>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</si>
  <si>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</si>
  <si>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</si>
  <si>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</si>
  <si>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</si>
  <si>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</si>
  <si>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</si>
  <si>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</si>
  <si>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</si>
  <si>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</si>
  <si>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</si>
  <si>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</si>
  <si>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</si>
  <si>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</si>
  <si>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</si>
  <si>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</si>
  <si>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</si>
  <si>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</si>
  <si>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</si>
  <si>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</si>
  <si>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</si>
  <si>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</si>
  <si>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</si>
  <si>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</si>
  <si>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</si>
  <si>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</si>
  <si>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</si>
  <si>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</si>
  <si>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</si>
  <si>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</si>
  <si>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</si>
  <si>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</si>
  <si>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</si>
  <si>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</si>
  <si>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</si>
  <si>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</si>
  <si>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</si>
  <si>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</si>
  <si>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</si>
  <si>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</si>
  <si>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</si>
  <si>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</si>
  <si>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</si>
  <si>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</si>
  <si>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</si>
  <si>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</si>
  <si>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</si>
  <si>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</si>
  <si>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</si>
  <si>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</si>
  <si>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</si>
  <si>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</si>
  <si>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</si>
  <si>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</si>
  <si>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</si>
  <si>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</si>
  <si>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</si>
  <si>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</si>
  <si>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</si>
  <si>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</si>
  <si>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</si>
  <si>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</si>
  <si>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</si>
  <si>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</si>
  <si>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</si>
  <si>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</si>
  <si>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</si>
  <si>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</si>
  <si>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</si>
  <si>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</si>
  <si>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</si>
  <si>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</si>
  <si>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</si>
  <si>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</si>
  <si>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</si>
  <si>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</si>
  <si>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</si>
  <si>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</si>
  <si>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</si>
  <si>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</si>
  <si>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</si>
  <si>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</si>
  <si>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</si>
  <si>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</si>
  <si>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</si>
  <si>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</si>
  <si>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</si>
  <si>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</si>
  <si>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</si>
  <si>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</si>
  <si>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</si>
  <si>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</si>
  <si>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</si>
  <si>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</si>
  <si>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</si>
  <si>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</si>
  <si>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</si>
  <si>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</si>
  <si>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</si>
  <si>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</si>
  <si>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</si>
  <si>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</si>
  <si>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</si>
  <si>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</si>
  <si>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</si>
  <si>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</si>
  <si>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</si>
  <si>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</si>
  <si>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</si>
  <si>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</si>
  <si>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</si>
  <si>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</si>
  <si>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</si>
  <si>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</si>
  <si>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</si>
  <si>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</si>
  <si>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</si>
  <si>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</si>
  <si>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</si>
  <si>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</si>
  <si>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</si>
  <si>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</si>
  <si>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</si>
  <si>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</si>
  <si>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</si>
  <si>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</si>
  <si>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</si>
  <si>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</si>
  <si>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</si>
  <si>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</si>
  <si>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</si>
  <si>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</si>
  <si>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</si>
  <si>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</si>
  <si>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</si>
  <si>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</si>
  <si>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</si>
  <si>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</si>
  <si>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</si>
  <si>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</si>
  <si>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</si>
  <si>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</si>
  <si>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</si>
  <si>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</si>
  <si>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</si>
  <si>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</si>
  <si>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</si>
  <si>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</si>
  <si>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</si>
  <si>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</si>
  <si>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</si>
  <si>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</si>
  <si>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</si>
  <si>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</si>
  <si>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</si>
  <si>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</si>
  <si>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</si>
  <si>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</si>
  <si>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</si>
  <si>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</si>
  <si>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</si>
  <si>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</si>
  <si>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</si>
  <si>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</si>
  <si>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</si>
  <si>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</si>
  <si>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</si>
  <si>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</si>
  <si>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</si>
  <si>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</si>
  <si>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</si>
  <si>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</si>
  <si>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</si>
  <si>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</si>
  <si>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</si>
  <si>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</si>
  <si>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</si>
  <si>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</si>
  <si>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</si>
  <si>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</si>
  <si>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</si>
  <si>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</si>
  <si>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</si>
  <si>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</si>
  <si>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</si>
  <si>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</si>
  <si>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</si>
  <si>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</si>
  <si>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</si>
  <si>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</si>
  <si>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</si>
  <si>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</si>
  <si>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</si>
  <si>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</si>
  <si>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</si>
  <si>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</si>
  <si>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</si>
  <si>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</si>
  <si>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</si>
  <si>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</si>
  <si>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</si>
  <si>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</si>
  <si>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</si>
  <si>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</si>
  <si>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</si>
  <si>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</si>
  <si>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</si>
  <si>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</si>
  <si>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</si>
  <si>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</si>
  <si>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</si>
  <si>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</si>
  <si>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</si>
  <si>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</si>
  <si>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</si>
  <si>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</si>
  <si>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</si>
  <si>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</si>
  <si>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</si>
  <si>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</si>
  <si>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</si>
  <si>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</si>
  <si>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 xml:space="preserve"> </t>
  </si>
  <si>
    <t>PORCENTAJE DE ADULTOS Y JOVENES  QUE RECIBEN  TAMIZAJE  DE ITS Y VIH/SIDA</t>
  </si>
  <si>
    <t xml:space="preserve">  </t>
  </si>
  <si>
    <t>ADOLESCENTE</t>
  </si>
  <si>
    <t>PLANIFICACION</t>
  </si>
  <si>
    <t>ODONTOLOGIA</t>
  </si>
  <si>
    <t>NO TRANSMISIBLES</t>
  </si>
  <si>
    <t>SALUD COLECTIVA</t>
  </si>
  <si>
    <t>INTERPRETACIÓN DSFDSF</t>
  </si>
  <si>
    <t>OBJETIVO PARA ESTE MES</t>
  </si>
  <si>
    <t>BRECHA ANUAL</t>
  </si>
  <si>
    <t>META MENSUAL</t>
  </si>
  <si>
    <t>EXAM.
MAMAS</t>
  </si>
  <si>
    <t>GEST. ATENDIDA</t>
  </si>
  <si>
    <t>AVANCE VALORIZADO</t>
  </si>
  <si>
    <t>IVAA</t>
  </si>
  <si>
    <t>META
ANUAL</t>
  </si>
  <si>
    <t>INTERPRETACIÓN DSFDSF CANCER</t>
  </si>
  <si>
    <t>PAP</t>
  </si>
  <si>
    <t>INTERPRETACIÓN</t>
  </si>
  <si>
    <t>META
ACTUAL</t>
  </si>
  <si>
    <t xml:space="preserve">META
ANUAL </t>
  </si>
  <si>
    <t>META ANUAL</t>
  </si>
  <si>
    <t>CERTIFICADOS
DISCAPACIDAD</t>
  </si>
  <si>
    <t>VALORACION
CLÍNICA
AM</t>
  </si>
  <si>
    <t>PERSONA ADULTO MAYOR DE 60 AÑOS  A MÁS CON VALORACION CLINICA</t>
  </si>
  <si>
    <t>VAC
INFLUENZA</t>
  </si>
  <si>
    <t>PERSONA ADULTO MAYOR DE 60 AÑOS A MÁS CON VACUNA INFLUENZA</t>
  </si>
  <si>
    <t>VAC
ANTINEOMOC</t>
  </si>
  <si>
    <t>MICRO RED</t>
  </si>
  <si>
    <t>PERSONA ADULTO MAYOR DE 60 AÑOS A MÁS CON VACUNA NEUMOCOCO</t>
  </si>
  <si>
    <t>INTERPRETACIÓN DE GRÁFICOS</t>
  </si>
  <si>
    <t>TAMIZAJE</t>
  </si>
  <si>
    <t>ACTIVIDAD</t>
  </si>
  <si>
    <t>MONITOREO PARAMETRO CAMPOS</t>
  </si>
  <si>
    <t>SISTEMA AGUA</t>
  </si>
  <si>
    <t>INSPECCION</t>
  </si>
  <si>
    <t>COMUNITARIO</t>
  </si>
  <si>
    <t>GESTANTES ATENDIDAS</t>
  </si>
  <si>
    <t>Gest Atend</t>
  </si>
  <si>
    <t>GESTANTES ATENDIDAS PRECOSMENTE</t>
  </si>
  <si>
    <t>GEST. ATEND</t>
  </si>
  <si>
    <t>Gest. Atend. Precoz.</t>
  </si>
  <si>
    <t>-</t>
  </si>
  <si>
    <t xml:space="preserve">                                                                          </t>
  </si>
  <si>
    <t>GESTANTES ADOLESCENTES ATENDIDAS</t>
  </si>
  <si>
    <t>GEST. ADOL.  ATEND</t>
  </si>
  <si>
    <t>GESTANTES ADOLESCENTES PRECOZMENTE ATENDIDAS</t>
  </si>
  <si>
    <t>GEST. PRECOZ. ATEND</t>
  </si>
  <si>
    <t>GESTANTES CON 6 CPN</t>
  </si>
  <si>
    <t>GEST
CONTROLADA</t>
  </si>
  <si>
    <t>GEST
SUPLEMENT</t>
  </si>
  <si>
    <t>PUERPERAS
CONTROLADAS</t>
  </si>
  <si>
    <t>PAREJAS
PROTEGIDAS</t>
  </si>
  <si>
    <t>GESTANTES CON PAQUETE COMPLETO</t>
  </si>
  <si>
    <t>CNV</t>
  </si>
  <si>
    <t>GEST
PAQUET COMP</t>
  </si>
  <si>
    <t>ADOLESCENTE CON SUPLEMENTO DE ACIDO FOLICO+ SULFATO FERROSO</t>
  </si>
  <si>
    <t>ADOLESC SUPLEM</t>
  </si>
  <si>
    <t>DESPARS.
2-16 AÑOS</t>
  </si>
  <si>
    <t xml:space="preserve">VAC.
VPH
</t>
  </si>
  <si>
    <t>DOC. CAP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</si>
  <si>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</si>
  <si>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</si>
  <si>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</si>
  <si>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</si>
  <si>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</si>
  <si>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</si>
  <si>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</si>
  <si>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</si>
  <si>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</si>
  <si>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observacion</t>
  </si>
  <si>
    <t>ANCED</t>
  </si>
  <si>
    <t>IHO</t>
  </si>
  <si>
    <t>NIÑOS DE 2 A 17 AÑOS DESPARASITADOS</t>
  </si>
  <si>
    <t>NIÑOS DE 5TO GRADO DE PRIMARIA  QUE RECIBEN VACUNA DE VPH</t>
  </si>
  <si>
    <t>NIÑAS DE 5TO GRADO DE PRIMARIA  QUE RECIBEN VACUNA DE VPH</t>
  </si>
  <si>
    <t>FDFDF</t>
  </si>
  <si>
    <t>PRUEBA</t>
  </si>
  <si>
    <t>MR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</si>
  <si>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</si>
  <si>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</si>
  <si>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</si>
  <si>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</si>
  <si>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</si>
  <si>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</si>
  <si>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</si>
  <si>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</si>
  <si>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</si>
  <si>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</si>
  <si>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</si>
  <si>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</si>
  <si>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</si>
  <si>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</si>
  <si>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</si>
  <si>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</si>
  <si>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</si>
  <si>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</si>
  <si>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</si>
  <si>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</si>
  <si>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</si>
  <si>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</si>
  <si>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</si>
  <si>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</si>
  <si>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</si>
  <si>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</si>
  <si>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</si>
  <si>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</si>
  <si>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</si>
  <si>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</si>
  <si>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>P.S. POTRERILLO</t>
  </si>
  <si>
    <t xml:space="preserve">GESTANTE CON VACUNA DE INFLUENCIA ADULTO </t>
  </si>
  <si>
    <t>GESTANTE CON VACUNA DPTA</t>
  </si>
  <si>
    <t xml:space="preserve">ADOLESCENTE CON DOSAJE DE HEMOGLOBINA </t>
  </si>
  <si>
    <t>DOSAJE</t>
  </si>
  <si>
    <t>VISITA 3</t>
  </si>
  <si>
    <t>CAPACITACION A ACTORES SOCIALES PARA LA APLICACION DE LA ESTRATEGIA RBC</t>
  </si>
  <si>
    <t>CSMC</t>
  </si>
  <si>
    <t>HOS</t>
  </si>
  <si>
    <t>JER</t>
  </si>
  <si>
    <t>YAN</t>
  </si>
  <si>
    <t>SOR</t>
  </si>
  <si>
    <t>JEP</t>
  </si>
  <si>
    <t>ROQ</t>
  </si>
  <si>
    <t>CAL</t>
  </si>
  <si>
    <t>PUE</t>
  </si>
  <si>
    <t>META ACTUAL</t>
  </si>
  <si>
    <t>PARAMETROS</t>
  </si>
  <si>
    <t>CANTIDAD AVANCE</t>
  </si>
  <si>
    <t>DEFICIENTE</t>
  </si>
  <si>
    <t>PROCESO</t>
  </si>
  <si>
    <t>OPTIMO</t>
  </si>
  <si>
    <t>ESTADO</t>
  </si>
  <si>
    <t>POTRERILLO</t>
  </si>
  <si>
    <t>df</t>
  </si>
  <si>
    <t>VAC
dpta</t>
  </si>
  <si>
    <t>ANIO</t>
  </si>
  <si>
    <t>MES</t>
  </si>
  <si>
    <t>Codigo_Unico</t>
  </si>
  <si>
    <t>Nombre_Establecimiento</t>
  </si>
  <si>
    <t>TIP</t>
  </si>
  <si>
    <t>total</t>
  </si>
  <si>
    <t>AUT</t>
  </si>
  <si>
    <t>PROV</t>
  </si>
  <si>
    <t>Codigo_MicroRed</t>
  </si>
  <si>
    <t>MicroRed</t>
  </si>
  <si>
    <t xml:space="preserve">JEPELACIO                                                  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</si>
  <si>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</si>
  <si>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</si>
  <si>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</si>
  <si>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</si>
  <si>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</si>
  <si>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</si>
  <si>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</si>
  <si>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</si>
  <si>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</si>
  <si>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</si>
  <si>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</si>
  <si>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ACUMULADO</t>
  </si>
  <si>
    <t xml:space="preserve">ADOLESCENTE CON PAQUETO BASICO COMPLETO DE CUIDADO INTEGRAL </t>
  </si>
  <si>
    <t>SD</t>
  </si>
  <si>
    <t>PERSONAS PROTEGIDAS CON METODOS MODERNOS</t>
  </si>
  <si>
    <t>17-Tamizaje de errores refractivos en niños</t>
  </si>
  <si>
    <t>18-TAMIZAJE DE CATARATA</t>
  </si>
  <si>
    <t>19-Tratamiento y control de personas con Hipertensión Arterial</t>
  </si>
  <si>
    <t>20-Tratamiento y Control de Personas con Diabetes Mellitus</t>
  </si>
  <si>
    <t>TAMIZAJE CON PAPANICOLAOU PARA DETECCION DE CANCER DE CUELLO UTERINO</t>
  </si>
  <si>
    <t>TAMIZAJE CON INSPECCION VISUAL CON ACIDO ACETICO PARA DETECCION DE CANCER DE CUELLO UTERINO</t>
  </si>
  <si>
    <t>DETECCION MOLECULAR DE VIRUS PAPILOMA HUMANO</t>
  </si>
  <si>
    <t>CONSEJERIA PREVENTIVA EN FACTORES DE RIESGO PARA EL CANCER</t>
  </si>
  <si>
    <t>TAMIZAJE EN MUJER  CON EXAMEN CLINICO DE MAMA PARA DETECCION DE CANCER DE MAMA</t>
  </si>
  <si>
    <t>TAMIZAJE PARA DETECCION DE CANCER DE COLON Y RECTO</t>
  </si>
  <si>
    <t>TAMIZAJE PARA DETECCION DE CANCER DE PROSTATA</t>
  </si>
  <si>
    <t>TAMIZAJE PARA DETECCION DE CANCER DE PIEL</t>
  </si>
  <si>
    <t>ATENCION DE LA PACIENTE CON LESIONES PREMALIGNAS DE CUELLO UTERINO CON ABLACION</t>
  </si>
  <si>
    <t>EXAMEN ESTOMATOLÓGICO</t>
  </si>
  <si>
    <t>ASESORÍA NUTRICIONAL PARA EL CONTROL DE ENFERMEDADES DENTALES</t>
  </si>
  <si>
    <t>APLICACIÓN DE SELLANTES</t>
  </si>
  <si>
    <t>APLICACIÓN DE FLÚOR BARNIZ</t>
  </si>
  <si>
    <t>APLICACIÓN DEL FLÚOR GEL</t>
  </si>
  <si>
    <t>PROFILAXIS DENTAL</t>
  </si>
  <si>
    <t>ANCE</t>
  </si>
  <si>
    <t>AFB</t>
  </si>
  <si>
    <t>AFG</t>
  </si>
  <si>
    <t>PD</t>
  </si>
  <si>
    <t>VIGILANCIA DE MANEJO DE RESIDUOS SOLIDOS HOSPITALARIOS (EE.SS)</t>
  </si>
  <si>
    <t>EVALUACION SANITARIA DE SISTEMAS DE ABASTECIMIENTO DE AGUA - PVC</t>
  </si>
  <si>
    <t>MONITOREO DE PARAMETROS DE CAMPOS</t>
  </si>
  <si>
    <t>OTROS</t>
  </si>
  <si>
    <t>&lt;n</t>
  </si>
  <si>
    <t>&gt;=n</t>
  </si>
  <si>
    <t>META
ANUAL              /         MENSUAL</t>
  </si>
  <si>
    <t>EDUC. SALUD</t>
  </si>
  <si>
    <t>VISITAS A LAS FAMILIAS PARA REHABILITACION BASADA EN LA COMUNIDAD 3</t>
  </si>
  <si>
    <t>PERSONAS
PROTEGIDAS</t>
  </si>
  <si>
    <t>EE</t>
  </si>
  <si>
    <t>PERSONA ADULTO MAYOR DE 60 AÑOS CON VALORACION CLINICA</t>
  </si>
  <si>
    <t>VACUNAS</t>
  </si>
  <si>
    <t>VCAM</t>
  </si>
  <si>
    <t xml:space="preserve">NIÑOS Y NIÑAS EN  DE 3 A 17 AÑOS DESPARASITADOS II.EE </t>
  </si>
  <si>
    <t xml:space="preserve">NIÑOS Y NIÑAS DE 9 AÑOS DE EDAD  VACUNADOS  CONTRA EL VPH EN II.EE </t>
  </si>
  <si>
    <t xml:space="preserve">NIÑOS Y NIÑAS DE 10 A 13  AÑOS DE EDAD  VACUNADOS  CONTRA EL VPH EN II.EE </t>
  </si>
  <si>
    <t xml:space="preserve">ADOLESCENTES DE 14 A 17  AÑOS DE EDAD  VACUNADOS  CONTRA EL VPH EN II.EE </t>
  </si>
  <si>
    <t>ADOLESCENTE MUJERES CON SUPLEMENTO DE ACIDO FOLICO +SULFATO FERROSO</t>
  </si>
  <si>
    <t>TAMIZAJE DE ERRORES REFEACTARIOS EN NIÑOS Y NIÑAS DE 3 A 11 AÑOS DE EDAD EN II.EE</t>
  </si>
  <si>
    <t>DESP</t>
  </si>
  <si>
    <t>VPH</t>
  </si>
  <si>
    <t>SULF</t>
  </si>
  <si>
    <t>TOTAL</t>
  </si>
  <si>
    <t xml:space="preserve">GESTANTE ADOLESCENTE ATENDIDA </t>
  </si>
  <si>
    <t>GESTANTE ADOLESCENTE PRECOZMENTE ATENDIDA</t>
  </si>
  <si>
    <t>GESTANTE CONTROLADA (6TO CONTROL)</t>
  </si>
  <si>
    <t>GESTANTE SUPLEMENTADA CON HIERRO (6)</t>
  </si>
  <si>
    <t>GESTANTE CON PAQUETE PREVENTIVO META</t>
  </si>
  <si>
    <t>PAREJAS PROTEGIDAS CON METODOS DE PLANIFICACION FAMILIAR</t>
  </si>
  <si>
    <t xml:space="preserve">ADOLESCENTE CON PAQUETE BASICO COMPLETO DE CUIDADO INTEGRAL </t>
  </si>
  <si>
    <t>PORCENTAJE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</si>
</sst>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-* #,##0_-;\-* #,##0_-;_-* &quot;-&quot;??_-;_-@_-"/>
    <numFmt numFmtId="171" formatCode="0.000"/>
  </numFmts>
  <fonts count="1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006100"/>
      <name val="Arial"/>
      <family val="2"/>
    </font>
    <font>
      <b/>
      <sz val="12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008A3E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9"/>
      <name val="Calibri"/>
      <family val="2"/>
    </font>
    <font>
      <sz val="12"/>
      <color rgb="FF002060"/>
      <name val="Arial"/>
      <family val="2"/>
    </font>
    <font>
      <sz val="12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theme="9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67B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8F0E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dashed">
        <color theme="3" tint="0.39997558519241921"/>
      </left>
      <right style="dashed">
        <color theme="3" tint="0.39997558519241921"/>
      </right>
      <top style="dashed">
        <color theme="3" tint="0.39997558519241921"/>
      </top>
      <bottom style="dashed">
        <color theme="3" tint="0.39997558519241921"/>
      </bottom>
      <diagonal/>
    </border>
  </borders>
  <cellStyleXfs count="184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8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6" fillId="0" borderId="23" applyNumberFormat="0" applyFill="0" applyAlignment="0" applyProtection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0" applyNumberFormat="0" applyBorder="0" applyAlignment="0" applyProtection="0"/>
    <xf numFmtId="0" fontId="60" fillId="36" borderId="26" applyNumberFormat="0" applyAlignment="0" applyProtection="0"/>
    <xf numFmtId="0" fontId="61" fillId="37" borderId="27" applyNumberFormat="0" applyAlignment="0" applyProtection="0"/>
    <xf numFmtId="0" fontId="62" fillId="37" borderId="26" applyNumberFormat="0" applyAlignment="0" applyProtection="0"/>
    <xf numFmtId="0" fontId="63" fillId="0" borderId="28" applyNumberFormat="0" applyFill="0" applyAlignment="0" applyProtection="0"/>
    <xf numFmtId="0" fontId="64" fillId="38" borderId="29" applyNumberFormat="0" applyAlignment="0" applyProtection="0"/>
    <xf numFmtId="0" fontId="41" fillId="0" borderId="0" applyNumberFormat="0" applyFill="0" applyBorder="0" applyAlignment="0" applyProtection="0"/>
    <xf numFmtId="0" fontId="21" fillId="39" borderId="30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1" applyNumberFormat="0" applyFill="0" applyAlignment="0" applyProtection="0"/>
    <xf numFmtId="0" fontId="24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24" fillId="63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</cellStyleXfs>
  <cellXfs count="513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3" xfId="0" applyFont="1" applyFill="1" applyBorder="1" applyAlignment="1" applyProtection="1">
      <alignment horizontal="center" vertical="center" wrapText="1"/>
      <protection locked="0"/>
    </xf>
    <xf numFmtId="0" fontId="28" fillId="0" borderId="17" xfId="0" applyFont="1" applyBorder="1"/>
    <xf numFmtId="169" fontId="0" fillId="0" borderId="0" xfId="0" applyNumberFormat="1"/>
    <xf numFmtId="0" fontId="24" fillId="0" borderId="0" xfId="0" applyFont="1"/>
    <xf numFmtId="0" fontId="33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" fontId="32" fillId="0" borderId="12" xfId="0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22" fillId="0" borderId="0" xfId="0" applyFont="1" applyAlignment="1">
      <alignment horizontal="left" vertical="center"/>
    </xf>
    <xf numFmtId="0" fontId="31" fillId="28" borderId="13" xfId="0" applyFont="1" applyFill="1" applyBorder="1" applyAlignment="1">
      <alignment horizontal="center" vertical="center" wrapText="1"/>
    </xf>
    <xf numFmtId="0" fontId="37" fillId="0" borderId="12" xfId="0" applyFont="1" applyBorder="1"/>
    <xf numFmtId="2" fontId="0" fillId="0" borderId="12" xfId="0" applyNumberFormat="1" applyBorder="1" applyAlignment="1">
      <alignment horizontal="center" vertical="center"/>
    </xf>
    <xf numFmtId="0" fontId="32" fillId="0" borderId="12" xfId="0" applyFont="1" applyBorder="1"/>
    <xf numFmtId="0" fontId="0" fillId="0" borderId="12" xfId="0" applyBorder="1" applyAlignment="1">
      <alignment horizontal="center" vertical="center"/>
    </xf>
    <xf numFmtId="0" fontId="38" fillId="0" borderId="12" xfId="0" applyFont="1" applyBorder="1"/>
    <xf numFmtId="169" fontId="22" fillId="0" borderId="0" xfId="0" applyNumberFormat="1" applyFont="1"/>
    <xf numFmtId="0" fontId="29" fillId="30" borderId="19" xfId="0" applyFont="1" applyFill="1" applyBorder="1" applyAlignment="1">
      <alignment horizontal="right" vertical="center"/>
    </xf>
    <xf numFmtId="49" fontId="22" fillId="30" borderId="19" xfId="0" applyNumberFormat="1" applyFont="1" applyFill="1" applyBorder="1" applyAlignment="1">
      <alignment horizontal="center" vertical="center"/>
    </xf>
    <xf numFmtId="0" fontId="22" fillId="30" borderId="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2" xfId="0" applyFont="1" applyBorder="1" applyAlignment="1">
      <alignment horizontal="center" vertical="center"/>
    </xf>
    <xf numFmtId="164" fontId="48" fillId="29" borderId="20" xfId="60" applyNumberFormat="1" applyFont="1" applyFill="1" applyBorder="1" applyAlignment="1">
      <alignment horizontal="left" vertical="center" wrapText="1"/>
    </xf>
    <xf numFmtId="164" fontId="48" fillId="29" borderId="22" xfId="60" applyNumberFormat="1" applyFont="1" applyFill="1" applyBorder="1" applyAlignment="1">
      <alignment horizontal="left" vertical="center" wrapText="1"/>
    </xf>
    <xf numFmtId="0" fontId="50" fillId="31" borderId="21" xfId="87" applyFont="1" applyFill="1" applyBorder="1" applyAlignment="1">
      <alignment horizontal="center" vertical="center" wrapText="1"/>
    </xf>
    <xf numFmtId="0" fontId="50" fillId="26" borderId="21" xfId="87" applyFont="1" applyFill="1" applyBorder="1" applyAlignment="1">
      <alignment horizontal="center" vertical="center" wrapText="1"/>
    </xf>
    <xf numFmtId="0" fontId="50" fillId="27" borderId="21" xfId="0" applyFont="1" applyFill="1" applyBorder="1" applyAlignment="1">
      <alignment horizontal="center" vertical="center" wrapText="1"/>
    </xf>
    <xf numFmtId="0" fontId="31" fillId="27" borderId="21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2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vertical="center"/>
    </xf>
    <xf numFmtId="49" fontId="26" fillId="0" borderId="13" xfId="0" applyNumberFormat="1" applyFont="1" applyBorder="1" applyAlignment="1">
      <alignment vertical="center"/>
    </xf>
    <xf numFmtId="0" fontId="26" fillId="0" borderId="14" xfId="0" applyFont="1" applyBorder="1" applyAlignment="1">
      <alignment horizontal="left" vertical="center"/>
    </xf>
    <xf numFmtId="0" fontId="28" fillId="0" borderId="12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left" vertical="center"/>
    </xf>
    <xf numFmtId="164" fontId="51" fillId="32" borderId="20" xfId="0" applyNumberFormat="1" applyFont="1" applyFill="1" applyBorder="1" applyAlignment="1">
      <alignment horizontal="center" vertical="center"/>
    </xf>
    <xf numFmtId="166" fontId="32" fillId="0" borderId="12" xfId="0" applyNumberFormat="1" applyFont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5" fillId="0" borderId="0" xfId="0" applyFont="1"/>
    <xf numFmtId="0" fontId="71" fillId="0" borderId="0" xfId="0" applyFont="1" applyAlignment="1">
      <alignment horizontal="center"/>
    </xf>
    <xf numFmtId="0" fontId="72" fillId="0" borderId="0" xfId="0" applyFont="1"/>
    <xf numFmtId="0" fontId="31" fillId="65" borderId="34" xfId="87" applyFont="1" applyFill="1" applyBorder="1" applyAlignment="1">
      <alignment horizontal="center" vertical="center" wrapText="1"/>
    </xf>
    <xf numFmtId="41" fontId="22" fillId="66" borderId="33" xfId="0" applyNumberFormat="1" applyFont="1" applyFill="1" applyBorder="1"/>
    <xf numFmtId="164" fontId="25" fillId="67" borderId="33" xfId="0" applyNumberFormat="1" applyFont="1" applyFill="1" applyBorder="1"/>
    <xf numFmtId="0" fontId="73" fillId="68" borderId="36" xfId="0" applyFont="1" applyFill="1" applyBorder="1" applyAlignment="1">
      <alignment horizontal="center"/>
    </xf>
    <xf numFmtId="0" fontId="73" fillId="68" borderId="36" xfId="0" applyFont="1" applyFill="1" applyBorder="1" applyAlignment="1">
      <alignment vertical="center"/>
    </xf>
    <xf numFmtId="0" fontId="73" fillId="68" borderId="0" xfId="0" applyFont="1" applyFill="1" applyAlignment="1">
      <alignment horizontal="center"/>
    </xf>
    <xf numFmtId="0" fontId="73" fillId="68" borderId="0" xfId="0" applyFont="1" applyFill="1" applyAlignment="1">
      <alignment vertical="center"/>
    </xf>
    <xf numFmtId="0" fontId="74" fillId="69" borderId="38" xfId="0" applyFont="1" applyFill="1" applyBorder="1" applyAlignment="1">
      <alignment horizontal="center" vertical="center"/>
    </xf>
    <xf numFmtId="0" fontId="48" fillId="69" borderId="38" xfId="0" applyFont="1" applyFill="1" applyBorder="1" applyAlignment="1">
      <alignment horizontal="center" vertical="center"/>
    </xf>
    <xf numFmtId="0" fontId="48" fillId="69" borderId="38" xfId="0" applyFont="1" applyFill="1" applyBorder="1" applyAlignment="1">
      <alignment horizontal="center" vertical="center" wrapText="1"/>
    </xf>
    <xf numFmtId="0" fontId="48" fillId="69" borderId="38" xfId="0" applyFont="1" applyFill="1" applyBorder="1" applyAlignment="1">
      <alignment horizontal="center" vertical="center" textRotation="90" wrapText="1"/>
    </xf>
    <xf numFmtId="0" fontId="48" fillId="70" borderId="38" xfId="0" applyFont="1" applyFill="1" applyBorder="1" applyAlignment="1">
      <alignment horizontal="center" vertical="center" textRotation="90" wrapText="1"/>
    </xf>
    <xf numFmtId="0" fontId="23" fillId="25" borderId="39" xfId="0" applyFont="1" applyFill="1" applyBorder="1" applyAlignment="1">
      <alignment vertical="center" textRotation="90" wrapText="1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75" fillId="25" borderId="41" xfId="0" applyFont="1" applyFill="1" applyBorder="1" applyAlignment="1">
      <alignment horizontal="left" vertical="center"/>
    </xf>
    <xf numFmtId="0" fontId="76" fillId="0" borderId="0" xfId="0" applyFont="1" applyAlignment="1">
      <alignment horizontal="left" vertical="center" wrapText="1"/>
    </xf>
    <xf numFmtId="0" fontId="76" fillId="0" borderId="40" xfId="0" applyFont="1" applyBorder="1" applyAlignment="1">
      <alignment horizontal="center" vertical="center" wrapText="1"/>
    </xf>
    <xf numFmtId="0" fontId="75" fillId="0" borderId="42" xfId="0" applyFont="1" applyBorder="1" applyAlignment="1">
      <alignment horizontal="center" vertical="center"/>
    </xf>
    <xf numFmtId="0" fontId="76" fillId="0" borderId="1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75" fillId="0" borderId="44" xfId="0" applyFont="1" applyBorder="1" applyAlignment="1">
      <alignment horizontal="left" vertical="center"/>
    </xf>
    <xf numFmtId="0" fontId="76" fillId="0" borderId="43" xfId="0" applyFont="1" applyBorder="1" applyAlignment="1">
      <alignment horizontal="left" vertical="center" wrapText="1"/>
    </xf>
    <xf numFmtId="0" fontId="76" fillId="0" borderId="43" xfId="0" applyFont="1" applyBorder="1" applyAlignment="1">
      <alignment horizontal="center" vertical="center" wrapText="1"/>
    </xf>
    <xf numFmtId="0" fontId="76" fillId="0" borderId="4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6" fillId="0" borderId="10" xfId="0" applyFont="1" applyBorder="1" applyAlignment="1">
      <alignment horizontal="center" vertical="center" wrapText="1"/>
    </xf>
    <xf numFmtId="1" fontId="76" fillId="0" borderId="10" xfId="0" applyNumberFormat="1" applyFont="1" applyBorder="1" applyAlignment="1">
      <alignment horizontal="center" vertical="center" wrapText="1"/>
    </xf>
    <xf numFmtId="0" fontId="75" fillId="0" borderId="44" xfId="0" applyFont="1" applyBorder="1" applyAlignment="1">
      <alignment horizontal="left" vertical="center" wrapText="1"/>
    </xf>
    <xf numFmtId="0" fontId="75" fillId="0" borderId="44" xfId="0" applyFont="1" applyBorder="1" applyAlignment="1">
      <alignment vertical="center" wrapText="1"/>
    </xf>
    <xf numFmtId="0" fontId="76" fillId="0" borderId="43" xfId="0" applyFont="1" applyBorder="1" applyAlignment="1">
      <alignment vertical="center" wrapText="1"/>
    </xf>
    <xf numFmtId="0" fontId="75" fillId="0" borderId="42" xfId="0" applyFont="1" applyBorder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75" fillId="25" borderId="44" xfId="0" applyFont="1" applyFill="1" applyBorder="1" applyAlignment="1">
      <alignment horizontal="left" vertical="center"/>
    </xf>
    <xf numFmtId="0" fontId="75" fillId="25" borderId="44" xfId="0" applyFont="1" applyFill="1" applyBorder="1" applyAlignment="1">
      <alignment horizontal="left" vertical="center" wrapText="1"/>
    </xf>
    <xf numFmtId="0" fontId="26" fillId="0" borderId="41" xfId="0" applyFont="1" applyBorder="1" applyAlignment="1">
      <alignment vertical="center" wrapText="1"/>
    </xf>
    <xf numFmtId="0" fontId="76" fillId="0" borderId="41" xfId="0" applyFont="1" applyBorder="1" applyAlignment="1">
      <alignment horizontal="left" vertical="center" wrapText="1"/>
    </xf>
    <xf numFmtId="0" fontId="76" fillId="0" borderId="0" xfId="0" applyFont="1" applyAlignment="1">
      <alignment vertical="center" wrapText="1"/>
    </xf>
    <xf numFmtId="0" fontId="76" fillId="0" borderId="40" xfId="0" applyFont="1" applyBorder="1" applyAlignment="1">
      <alignment vertical="center" wrapText="1"/>
    </xf>
    <xf numFmtId="0" fontId="26" fillId="0" borderId="42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5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76" fillId="0" borderId="45" xfId="0" applyFont="1" applyBorder="1" applyAlignment="1">
      <alignment vertical="center" wrapText="1"/>
    </xf>
    <xf numFmtId="0" fontId="26" fillId="0" borderId="47" xfId="0" applyFont="1" applyBorder="1" applyAlignment="1">
      <alignment horizontal="center" vertical="center" wrapText="1"/>
    </xf>
    <xf numFmtId="0" fontId="0" fillId="0" borderId="48" xfId="0" applyBorder="1" applyAlignment="1">
      <alignment vertical="center" wrapText="1"/>
    </xf>
    <xf numFmtId="0" fontId="77" fillId="0" borderId="38" xfId="0" applyFont="1" applyBorder="1" applyAlignment="1">
      <alignment horizontal="center" vertical="center"/>
    </xf>
    <xf numFmtId="0" fontId="77" fillId="0" borderId="38" xfId="0" applyFont="1" applyBorder="1" applyAlignment="1">
      <alignment horizontal="center" vertical="center" wrapText="1"/>
    </xf>
    <xf numFmtId="0" fontId="77" fillId="0" borderId="38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6" fillId="0" borderId="11" xfId="0" applyFont="1" applyBorder="1" applyAlignment="1">
      <alignment horizontal="left" vertical="center" wrapText="1"/>
    </xf>
    <xf numFmtId="0" fontId="78" fillId="0" borderId="49" xfId="0" applyFont="1" applyBorder="1" applyAlignment="1">
      <alignment horizontal="center" vertical="center" wrapText="1" readingOrder="1"/>
    </xf>
    <xf numFmtId="0" fontId="78" fillId="0" borderId="50" xfId="0" applyFont="1" applyBorder="1" applyAlignment="1">
      <alignment horizontal="center" vertical="center" wrapText="1" readingOrder="1"/>
    </xf>
    <xf numFmtId="0" fontId="26" fillId="0" borderId="51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6" fillId="0" borderId="10" xfId="0" applyFont="1" applyBorder="1" applyAlignment="1">
      <alignment horizontal="left" vertical="center" wrapText="1"/>
    </xf>
    <xf numFmtId="0" fontId="78" fillId="0" borderId="52" xfId="0" applyFont="1" applyBorder="1" applyAlignment="1">
      <alignment horizontal="center" vertical="center" wrapText="1" readingOrder="1"/>
    </xf>
    <xf numFmtId="0" fontId="78" fillId="0" borderId="53" xfId="0" applyFont="1" applyBorder="1" applyAlignment="1">
      <alignment horizontal="center" vertical="center" wrapText="1" readingOrder="1"/>
    </xf>
    <xf numFmtId="0" fontId="76" fillId="0" borderId="52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78" fillId="0" borderId="54" xfId="0" applyFont="1" applyBorder="1" applyAlignment="1">
      <alignment horizontal="center" vertical="center" wrapText="1" readingOrder="1"/>
    </xf>
    <xf numFmtId="0" fontId="78" fillId="0" borderId="55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1" xfId="0" applyFont="1" applyBorder="1" applyAlignment="1">
      <alignment vertical="center" wrapText="1"/>
    </xf>
    <xf numFmtId="0" fontId="76" fillId="25" borderId="10" xfId="0" applyFont="1" applyFill="1" applyBorder="1" applyAlignment="1">
      <alignment vertical="center" wrapText="1"/>
    </xf>
    <xf numFmtId="0" fontId="76" fillId="25" borderId="10" xfId="0" applyFont="1" applyFill="1" applyBorder="1" applyAlignment="1">
      <alignment vertical="center"/>
    </xf>
    <xf numFmtId="0" fontId="79" fillId="25" borderId="56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vertical="center" wrapText="1"/>
    </xf>
    <xf numFmtId="0" fontId="76" fillId="25" borderId="10" xfId="0" applyFont="1" applyFill="1" applyBorder="1" applyAlignment="1">
      <alignment wrapText="1"/>
    </xf>
    <xf numFmtId="0" fontId="76" fillId="25" borderId="10" xfId="0" applyFont="1" applyFill="1" applyBorder="1"/>
    <xf numFmtId="0" fontId="79" fillId="25" borderId="56" xfId="0" applyFont="1" applyFill="1" applyBorder="1" applyAlignment="1">
      <alignment horizontal="center"/>
    </xf>
    <xf numFmtId="0" fontId="80" fillId="25" borderId="10" xfId="0" applyFont="1" applyFill="1" applyBorder="1" applyAlignment="1">
      <alignment wrapText="1"/>
    </xf>
    <xf numFmtId="0" fontId="79" fillId="25" borderId="56" xfId="0" applyFont="1" applyFill="1" applyBorder="1" applyAlignment="1">
      <alignment horizontal="center" wrapText="1"/>
    </xf>
    <xf numFmtId="0" fontId="79" fillId="25" borderId="56" xfId="0" applyFont="1" applyFill="1" applyBorder="1" applyAlignment="1">
      <alignment horizontal="center" vertical="center"/>
    </xf>
    <xf numFmtId="0" fontId="80" fillId="71" borderId="10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 wrapText="1"/>
    </xf>
    <xf numFmtId="0" fontId="81" fillId="71" borderId="10" xfId="0" applyFont="1" applyFill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1" fillId="71" borderId="10" xfId="0" applyNumberFormat="1" applyFont="1" applyFill="1" applyBorder="1" applyAlignment="1">
      <alignment horizontal="center" vertical="center"/>
    </xf>
    <xf numFmtId="1" fontId="81" fillId="0" borderId="10" xfId="0" applyNumberFormat="1" applyFont="1" applyBorder="1" applyAlignment="1">
      <alignment horizontal="center" vertical="center"/>
    </xf>
    <xf numFmtId="1" fontId="81" fillId="0" borderId="48" xfId="0" applyNumberFormat="1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1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1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3" fillId="25" borderId="10" xfId="106" applyFont="1" applyFill="1" applyBorder="1" applyAlignment="1">
      <alignment horizontal="left" vertical="center" wrapText="1"/>
    </xf>
    <xf numFmtId="0" fontId="84" fillId="25" borderId="10" xfId="182" applyFont="1" applyFill="1" applyBorder="1" applyAlignment="1">
      <alignment horizontal="left" vertical="center" wrapText="1"/>
    </xf>
    <xf numFmtId="0" fontId="85" fillId="25" borderId="10" xfId="182" applyFont="1" applyFill="1" applyBorder="1" applyAlignment="1">
      <alignment horizontal="center" vertical="center"/>
    </xf>
    <xf numFmtId="0" fontId="86" fillId="25" borderId="10" xfId="0" applyFont="1" applyFill="1" applyBorder="1" applyAlignment="1">
      <alignment horizontal="center" vertical="center"/>
    </xf>
    <xf numFmtId="164" fontId="76" fillId="25" borderId="10" xfId="176" applyNumberFormat="1" applyFont="1" applyFill="1" applyBorder="1" applyAlignment="1">
      <alignment horizontal="center" vertical="center"/>
    </xf>
    <xf numFmtId="0" fontId="83" fillId="72" borderId="10" xfId="106" applyFont="1" applyFill="1" applyBorder="1" applyAlignment="1">
      <alignment horizontal="left" vertical="center" wrapText="1"/>
    </xf>
    <xf numFmtId="0" fontId="83" fillId="25" borderId="10" xfId="106" applyFont="1" applyFill="1" applyBorder="1" applyAlignment="1" applyProtection="1">
      <alignment horizontal="left" vertical="center" wrapText="1"/>
      <protection locked="0"/>
    </xf>
    <xf numFmtId="164" fontId="76" fillId="25" borderId="10" xfId="0" applyNumberFormat="1" applyFont="1" applyFill="1" applyBorder="1" applyAlignment="1">
      <alignment horizontal="center" vertical="center"/>
    </xf>
    <xf numFmtId="170" fontId="76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3" fillId="24" borderId="10" xfId="106" applyFont="1" applyFill="1" applyBorder="1" applyAlignment="1" applyProtection="1">
      <alignment horizontal="left" vertical="center" wrapText="1"/>
      <protection locked="0"/>
    </xf>
    <xf numFmtId="0" fontId="84" fillId="24" borderId="10" xfId="182" applyFont="1" applyFill="1" applyBorder="1" applyAlignment="1">
      <alignment horizontal="left" vertical="center" wrapText="1"/>
    </xf>
    <xf numFmtId="0" fontId="85" fillId="24" borderId="10" xfId="182" applyFont="1" applyFill="1" applyBorder="1" applyAlignment="1">
      <alignment horizontal="center" vertical="center"/>
    </xf>
    <xf numFmtId="0" fontId="86" fillId="24" borderId="10" xfId="0" applyFont="1" applyFill="1" applyBorder="1" applyAlignment="1">
      <alignment horizontal="center" vertical="center"/>
    </xf>
    <xf numFmtId="164" fontId="76" fillId="24" borderId="10" xfId="0" applyNumberFormat="1" applyFont="1" applyFill="1" applyBorder="1" applyAlignment="1">
      <alignment horizontal="center" vertical="center"/>
    </xf>
    <xf numFmtId="170" fontId="42" fillId="25" borderId="10" xfId="181" applyNumberFormat="1" applyFont="1" applyFill="1" applyBorder="1" applyAlignment="1">
      <alignment horizontal="center" vertical="center"/>
    </xf>
    <xf numFmtId="0" fontId="83" fillId="24" borderId="10" xfId="106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justify" vertical="center" wrapText="1"/>
    </xf>
    <xf numFmtId="0" fontId="88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88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vertical="center" wrapText="1"/>
    </xf>
    <xf numFmtId="0" fontId="90" fillId="24" borderId="10" xfId="182" applyFont="1" applyFill="1" applyBorder="1" applyAlignment="1">
      <alignment horizontal="center" vertical="center"/>
    </xf>
    <xf numFmtId="0" fontId="84" fillId="24" borderId="10" xfId="182" applyFont="1" applyFill="1" applyBorder="1" applyAlignment="1">
      <alignment horizontal="center" vertical="center"/>
    </xf>
    <xf numFmtId="0" fontId="84" fillId="24" borderId="10" xfId="182" applyFont="1" applyFill="1" applyBorder="1" applyAlignment="1">
      <alignment vertical="center" wrapText="1"/>
    </xf>
    <xf numFmtId="0" fontId="84" fillId="0" borderId="10" xfId="182" applyFont="1" applyBorder="1" applyAlignment="1">
      <alignment horizontal="left" vertical="center" wrapText="1"/>
    </xf>
    <xf numFmtId="0" fontId="84" fillId="0" borderId="10" xfId="182" applyFont="1" applyBorder="1" applyAlignment="1">
      <alignment vertical="center" wrapText="1"/>
    </xf>
    <xf numFmtId="0" fontId="75" fillId="0" borderId="10" xfId="0" applyFont="1" applyBorder="1" applyAlignment="1">
      <alignment vertical="center" wrapText="1"/>
    </xf>
    <xf numFmtId="0" fontId="76" fillId="0" borderId="10" xfId="0" applyFont="1" applyBorder="1" applyAlignment="1">
      <alignment wrapText="1"/>
    </xf>
    <xf numFmtId="0" fontId="76" fillId="0" borderId="10" xfId="0" applyFont="1" applyBorder="1" applyAlignment="1">
      <alignment vertical="center" wrapText="1"/>
    </xf>
    <xf numFmtId="0" fontId="75" fillId="0" borderId="56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5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5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5" fillId="0" borderId="56" xfId="0" applyFont="1" applyBorder="1" applyAlignment="1">
      <alignment horizontal="center"/>
    </xf>
    <xf numFmtId="0" fontId="75" fillId="0" borderId="10" xfId="0" applyFont="1" applyBorder="1" applyAlignment="1">
      <alignment wrapText="1"/>
    </xf>
    <xf numFmtId="0" fontId="22" fillId="0" borderId="48" xfId="0" applyFont="1" applyBorder="1" applyAlignment="1">
      <alignment horizontal="center" vertical="center"/>
    </xf>
    <xf numFmtId="0" fontId="75" fillId="0" borderId="48" xfId="0" applyFont="1" applyBorder="1" applyAlignment="1">
      <alignment wrapText="1"/>
    </xf>
    <xf numFmtId="0" fontId="76" fillId="0" borderId="48" xfId="0" applyFont="1" applyBorder="1" applyAlignment="1">
      <alignment wrapText="1"/>
    </xf>
    <xf numFmtId="0" fontId="75" fillId="0" borderId="57" xfId="0" applyFont="1" applyBorder="1" applyAlignment="1">
      <alignment horizontal="center"/>
    </xf>
    <xf numFmtId="0" fontId="0" fillId="0" borderId="48" xfId="0" applyBorder="1" applyAlignment="1">
      <alignment horizontal="center" wrapText="1"/>
    </xf>
    <xf numFmtId="0" fontId="0" fillId="0" borderId="48" xfId="0" applyBorder="1" applyAlignment="1">
      <alignment wrapText="1"/>
    </xf>
    <xf numFmtId="0" fontId="77" fillId="0" borderId="38" xfId="0" applyFont="1" applyBorder="1" applyAlignment="1">
      <alignment vertical="center" wrapText="1"/>
    </xf>
    <xf numFmtId="1" fontId="77" fillId="0" borderId="38" xfId="0" applyNumberFormat="1" applyFont="1" applyBorder="1" applyAlignment="1">
      <alignment horizontal="center" vertical="center" wrapText="1"/>
    </xf>
    <xf numFmtId="1" fontId="77" fillId="0" borderId="38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1" fillId="0" borderId="11" xfId="0" applyFont="1" applyBorder="1" applyAlignment="1">
      <alignment horizontal="left" vertical="center" wrapText="1"/>
    </xf>
    <xf numFmtId="0" fontId="76" fillId="0" borderId="11" xfId="0" applyFont="1" applyBorder="1"/>
    <xf numFmtId="0" fontId="22" fillId="0" borderId="42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1" fillId="0" borderId="10" xfId="0" applyFont="1" applyBorder="1" applyAlignment="1">
      <alignment horizontal="left" vertical="center" wrapText="1"/>
    </xf>
    <xf numFmtId="0" fontId="76" fillId="0" borderId="10" xfId="0" applyFont="1" applyBorder="1"/>
    <xf numFmtId="0" fontId="22" fillId="0" borderId="58" xfId="0" applyFont="1" applyBorder="1" applyAlignment="1">
      <alignment horizontal="center"/>
    </xf>
    <xf numFmtId="0" fontId="42" fillId="0" borderId="48" xfId="0" applyFont="1" applyBorder="1" applyAlignment="1">
      <alignment horizontal="left" vertical="center" wrapText="1"/>
    </xf>
    <xf numFmtId="0" fontId="91" fillId="0" borderId="48" xfId="0" applyFont="1" applyBorder="1" applyAlignment="1">
      <alignment horizontal="left" vertical="center" wrapText="1"/>
    </xf>
    <xf numFmtId="0" fontId="76" fillId="0" borderId="48" xfId="0" applyFont="1" applyBorder="1"/>
    <xf numFmtId="0" fontId="22" fillId="0" borderId="59" xfId="0" applyFont="1" applyBorder="1" applyAlignment="1">
      <alignment horizontal="center"/>
    </xf>
    <xf numFmtId="0" fontId="76" fillId="0" borderId="48" xfId="0" applyFont="1" applyBorder="1" applyAlignment="1">
      <alignment horizontal="center" vertical="center" wrapText="1"/>
    </xf>
    <xf numFmtId="1" fontId="76" fillId="0" borderId="48" xfId="0" applyNumberFormat="1" applyFont="1" applyBorder="1" applyAlignment="1">
      <alignment horizontal="center" vertical="center" wrapText="1"/>
    </xf>
    <xf numFmtId="0" fontId="77" fillId="0" borderId="38" xfId="0" applyFont="1" applyBorder="1" applyAlignment="1">
      <alignment horizontal="center" wrapText="1"/>
    </xf>
    <xf numFmtId="0" fontId="77" fillId="0" borderId="38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4" fillId="33" borderId="38" xfId="124" applyFont="1" applyBorder="1" applyAlignment="1">
      <alignment horizontal="center" vertical="center" wrapText="1"/>
    </xf>
    <xf numFmtId="0" fontId="94" fillId="33" borderId="38" xfId="124" applyFont="1" applyBorder="1" applyAlignment="1">
      <alignment horizontal="center" vertical="center"/>
    </xf>
    <xf numFmtId="0" fontId="44" fillId="25" borderId="10" xfId="0" applyFont="1" applyFill="1" applyBorder="1" applyAlignment="1">
      <alignment horizontal="left" vertical="center" wrapText="1"/>
    </xf>
    <xf numFmtId="0" fontId="95" fillId="25" borderId="10" xfId="0" applyFont="1" applyFill="1" applyBorder="1" applyAlignment="1">
      <alignment horizontal="left" vertical="center" wrapText="1"/>
    </xf>
    <xf numFmtId="0" fontId="75" fillId="25" borderId="10" xfId="0" applyFont="1" applyFill="1" applyBorder="1"/>
    <xf numFmtId="0" fontId="22" fillId="24" borderId="42" xfId="0" applyFont="1" applyFill="1" applyBorder="1" applyAlignment="1">
      <alignment horizontal="center" vertical="center"/>
    </xf>
    <xf numFmtId="0" fontId="22" fillId="24" borderId="58" xfId="0" applyFont="1" applyFill="1" applyBorder="1" applyAlignment="1">
      <alignment horizontal="center" vertical="center"/>
    </xf>
    <xf numFmtId="0" fontId="22" fillId="25" borderId="6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vertical="center"/>
    </xf>
    <xf numFmtId="0" fontId="26" fillId="24" borderId="56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5" fillId="25" borderId="10" xfId="0" applyFont="1" applyFill="1" applyBorder="1" applyAlignment="1">
      <alignment wrapText="1"/>
    </xf>
    <xf numFmtId="0" fontId="75" fillId="24" borderId="56" xfId="0" applyFont="1" applyFill="1" applyBorder="1" applyAlignment="1">
      <alignment horizontal="center" vertical="center"/>
    </xf>
    <xf numFmtId="0" fontId="75" fillId="24" borderId="56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horizontal="left" vertical="center" wrapText="1"/>
    </xf>
    <xf numFmtId="0" fontId="75" fillId="25" borderId="61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5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166" fontId="22" fillId="24" borderId="65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65" xfId="0" applyNumberFormat="1" applyFont="1" applyBorder="1" applyAlignment="1">
      <alignment horizontal="center" vertical="center"/>
    </xf>
    <xf numFmtId="1" fontId="0" fillId="0" borderId="65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66" xfId="0" applyNumberFormat="1" applyBorder="1" applyAlignment="1">
      <alignment horizontal="center" vertical="center"/>
    </xf>
    <xf numFmtId="0" fontId="27" fillId="0" borderId="67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0" fillId="64" borderId="10" xfId="0" applyNumberFormat="1" applyFill="1" applyBorder="1" applyAlignment="1">
      <alignment horizontal="center" vertical="center" wrapText="1"/>
    </xf>
    <xf numFmtId="1" fontId="22" fillId="64" borderId="10" xfId="0" applyNumberFormat="1" applyFont="1" applyFill="1" applyBorder="1" applyAlignment="1">
      <alignment horizontal="center" vertical="center"/>
    </xf>
    <xf numFmtId="1" fontId="22" fillId="64" borderId="10" xfId="0" applyNumberFormat="1" applyFont="1" applyFill="1" applyBorder="1" applyAlignment="1">
      <alignment horizontal="center" vertical="center" wrapText="1"/>
    </xf>
    <xf numFmtId="0" fontId="22" fillId="64" borderId="10" xfId="0" applyFont="1" applyFill="1" applyBorder="1" applyAlignment="1">
      <alignment horizontal="left" vertical="center"/>
    </xf>
    <xf numFmtId="1" fontId="22" fillId="24" borderId="65" xfId="0" applyNumberFormat="1" applyFont="1" applyFill="1" applyBorder="1" applyAlignment="1">
      <alignment horizontal="center" vertical="center"/>
    </xf>
    <xf numFmtId="0" fontId="29" fillId="24" borderId="76" xfId="0" applyFont="1" applyFill="1" applyBorder="1" applyAlignment="1">
      <alignment vertical="center"/>
    </xf>
    <xf numFmtId="0" fontId="0" fillId="70" borderId="10" xfId="0" applyFill="1" applyBorder="1" applyAlignment="1">
      <alignment horizontal="center" vertical="center" wrapText="1"/>
    </xf>
    <xf numFmtId="1" fontId="22" fillId="70" borderId="10" xfId="0" applyNumberFormat="1" applyFont="1" applyFill="1" applyBorder="1" applyAlignment="1">
      <alignment horizontal="center" vertical="center" wrapText="1"/>
    </xf>
    <xf numFmtId="166" fontId="22" fillId="70" borderId="10" xfId="0" applyNumberFormat="1" applyFont="1" applyFill="1" applyBorder="1" applyAlignment="1">
      <alignment horizontal="center" vertical="center" wrapText="1"/>
    </xf>
    <xf numFmtId="0" fontId="22" fillId="70" borderId="10" xfId="0" applyFont="1" applyFill="1" applyBorder="1" applyAlignment="1">
      <alignment horizontal="center" vertical="center" wrapText="1"/>
    </xf>
    <xf numFmtId="0" fontId="22" fillId="70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66" xfId="0" applyNumberFormat="1" applyFont="1" applyBorder="1" applyAlignment="1">
      <alignment horizontal="center" vertical="center"/>
    </xf>
    <xf numFmtId="171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166" fontId="1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96" fillId="0" borderId="10" xfId="0" applyNumberFormat="1" applyFont="1" applyBorder="1" applyAlignment="1">
      <alignment horizontal="center" vertical="center"/>
    </xf>
    <xf numFmtId="2" fontId="97" fillId="0" borderId="10" xfId="0" applyNumberFormat="1" applyFont="1" applyBorder="1" applyAlignment="1">
      <alignment horizontal="center" vertical="center"/>
    </xf>
    <xf numFmtId="166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0" fillId="0" borderId="78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98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99" fillId="0" borderId="0" xfId="0" applyFont="1" applyAlignment="1">
      <alignment vertical="center"/>
    </xf>
    <xf numFmtId="1" fontId="22" fillId="0" borderId="65" xfId="0" applyNumberFormat="1" applyFont="1" applyBorder="1" applyAlignment="1">
      <alignment horizontal="center" vertical="center"/>
    </xf>
    <xf numFmtId="0" fontId="96" fillId="0" borderId="0" xfId="0" applyFont="1"/>
    <xf numFmtId="1" fontId="0" fillId="0" borderId="66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/>
    </xf>
    <xf numFmtId="166" fontId="0" fillId="25" borderId="10" xfId="0" applyNumberFormat="1" applyFill="1" applyBorder="1" applyAlignment="1">
      <alignment horizontal="center"/>
    </xf>
    <xf numFmtId="41" fontId="0" fillId="0" borderId="66" xfId="0" applyNumberFormat="1" applyBorder="1" applyAlignment="1">
      <alignment horizontal="center" vertical="center"/>
    </xf>
    <xf numFmtId="1" fontId="0" fillId="74" borderId="10" xfId="0" quotePrefix="1" applyNumberFormat="1" applyFill="1" applyBorder="1" applyAlignment="1">
      <alignment horizontal="center" vertical="center" wrapText="1"/>
    </xf>
    <xf numFmtId="1" fontId="22" fillId="74" borderId="65" xfId="0" applyNumberFormat="1" applyFont="1" applyFill="1" applyBorder="1" applyAlignment="1">
      <alignment horizontal="center" vertical="center"/>
    </xf>
    <xf numFmtId="1" fontId="0" fillId="74" borderId="65" xfId="0" applyNumberFormat="1" applyFill="1" applyBorder="1" applyAlignment="1">
      <alignment horizontal="center" vertical="center"/>
    </xf>
    <xf numFmtId="1" fontId="0" fillId="74" borderId="10" xfId="0" applyNumberFormat="1" applyFill="1" applyBorder="1" applyAlignment="1">
      <alignment horizontal="center"/>
    </xf>
    <xf numFmtId="41" fontId="1" fillId="0" borderId="66" xfId="0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0" fontId="29" fillId="25" borderId="0" xfId="0" applyFont="1" applyFill="1" applyAlignment="1">
      <alignment vertical="center"/>
    </xf>
    <xf numFmtId="0" fontId="25" fillId="0" borderId="56" xfId="0" applyFont="1" applyBorder="1" applyAlignment="1">
      <alignment horizontal="left" vertical="center"/>
    </xf>
    <xf numFmtId="0" fontId="98" fillId="0" borderId="0" xfId="0" applyFont="1" applyAlignment="1">
      <alignment vertical="center"/>
    </xf>
    <xf numFmtId="0" fontId="100" fillId="24" borderId="10" xfId="0" applyFont="1" applyFill="1" applyBorder="1"/>
    <xf numFmtId="0" fontId="100" fillId="24" borderId="10" xfId="0" applyFont="1" applyFill="1" applyBorder="1" applyAlignment="1">
      <alignment vertical="center"/>
    </xf>
    <xf numFmtId="0" fontId="31" fillId="27" borderId="81" xfId="0" applyFont="1" applyFill="1" applyBorder="1" applyAlignment="1">
      <alignment vertical="center" wrapText="1"/>
    </xf>
    <xf numFmtId="164" fontId="48" fillId="77" borderId="82" xfId="60" applyNumberFormat="1" applyFont="1" applyFill="1" applyBorder="1" applyAlignment="1">
      <alignment horizontal="left" vertical="center" wrapText="1"/>
    </xf>
    <xf numFmtId="0" fontId="0" fillId="71" borderId="0" xfId="0" applyFill="1"/>
    <xf numFmtId="0" fontId="101" fillId="24" borderId="62" xfId="0" applyFont="1" applyFill="1" applyBorder="1" applyAlignment="1">
      <alignment vertical="center"/>
    </xf>
    <xf numFmtId="0" fontId="101" fillId="24" borderId="63" xfId="0" applyFont="1" applyFill="1" applyBorder="1" applyAlignment="1">
      <alignment vertical="center"/>
    </xf>
    <xf numFmtId="164" fontId="22" fillId="0" borderId="64" xfId="0" applyNumberFormat="1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0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02" fillId="0" borderId="0" xfId="0" applyFont="1" applyAlignment="1">
      <alignment vertical="center"/>
    </xf>
    <xf numFmtId="164" fontId="0" fillId="0" borderId="0" xfId="0" applyNumberFormat="1"/>
    <xf numFmtId="0" fontId="31" fillId="27" borderId="84" xfId="0" applyFont="1" applyFill="1" applyBorder="1" applyAlignment="1">
      <alignment horizontal="center" vertical="center" wrapText="1"/>
    </xf>
    <xf numFmtId="0" fontId="103" fillId="73" borderId="10" xfId="60" applyFont="1" applyFill="1" applyBorder="1" applyAlignment="1">
      <alignment vertical="center" wrapText="1"/>
    </xf>
    <xf numFmtId="0" fontId="103" fillId="73" borderId="10" xfId="6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103" fillId="78" borderId="10" xfId="60" applyFont="1" applyFill="1" applyBorder="1" applyAlignment="1">
      <alignment vertical="center" wrapText="1"/>
    </xf>
    <xf numFmtId="0" fontId="103" fillId="78" borderId="10" xfId="60" applyFont="1" applyFill="1" applyBorder="1" applyAlignment="1">
      <alignment horizontal="center" vertical="center" wrapText="1"/>
    </xf>
    <xf numFmtId="0" fontId="49" fillId="76" borderId="10" xfId="60" applyFont="1" applyFill="1" applyBorder="1" applyAlignment="1">
      <alignment vertical="center" wrapText="1"/>
    </xf>
    <xf numFmtId="0" fontId="49" fillId="76" borderId="10" xfId="60" applyFont="1" applyFill="1" applyBorder="1" applyAlignment="1">
      <alignment horizontal="center" vertical="center" wrapText="1"/>
    </xf>
    <xf numFmtId="0" fontId="49" fillId="75" borderId="10" xfId="60" applyFont="1" applyFill="1" applyBorder="1" applyAlignment="1">
      <alignment vertical="center" wrapText="1"/>
    </xf>
    <xf numFmtId="0" fontId="49" fillId="75" borderId="10" xfId="60" applyFont="1" applyFill="1" applyBorder="1" applyAlignment="1">
      <alignment horizontal="center" vertical="center" wrapText="1"/>
    </xf>
    <xf numFmtId="164" fontId="48" fillId="0" borderId="82" xfId="60" applyNumberFormat="1" applyFont="1" applyBorder="1" applyAlignment="1">
      <alignment horizontal="left" vertical="center" wrapText="1"/>
    </xf>
    <xf numFmtId="164" fontId="22" fillId="0" borderId="83" xfId="0" applyNumberFormat="1" applyFont="1" applyBorder="1" applyAlignment="1">
      <alignment horizontal="center" vertical="center"/>
    </xf>
    <xf numFmtId="0" fontId="49" fillId="28" borderId="10" xfId="60" applyFont="1" applyFill="1" applyBorder="1" applyAlignment="1">
      <alignment vertical="center" wrapText="1"/>
    </xf>
    <xf numFmtId="0" fontId="49" fillId="28" borderId="10" xfId="60" applyFont="1" applyFill="1" applyBorder="1" applyAlignment="1">
      <alignment horizontal="center" vertical="center" wrapText="1"/>
    </xf>
    <xf numFmtId="0" fontId="49" fillId="70" borderId="10" xfId="60" applyFont="1" applyFill="1" applyBorder="1" applyAlignment="1">
      <alignment vertical="center" wrapText="1"/>
    </xf>
    <xf numFmtId="0" fontId="49" fillId="70" borderId="10" xfId="60" applyFont="1" applyFill="1" applyBorder="1" applyAlignment="1">
      <alignment horizontal="center" vertical="center" wrapText="1"/>
    </xf>
    <xf numFmtId="0" fontId="49" fillId="79" borderId="10" xfId="60" applyFont="1" applyFill="1" applyBorder="1" applyAlignment="1">
      <alignment vertical="center" wrapText="1"/>
    </xf>
    <xf numFmtId="0" fontId="49" fillId="79" borderId="10" xfId="60" applyFont="1" applyFill="1" applyBorder="1" applyAlignment="1">
      <alignment horizontal="center" vertical="center" wrapText="1"/>
    </xf>
    <xf numFmtId="1" fontId="22" fillId="24" borderId="48" xfId="0" applyNumberFormat="1" applyFont="1" applyFill="1" applyBorder="1" applyAlignment="1">
      <alignment horizontal="center" vertical="center"/>
    </xf>
    <xf numFmtId="1" fontId="0" fillId="24" borderId="10" xfId="0" applyNumberForma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75" borderId="10" xfId="0" applyFont="1" applyFill="1" applyBorder="1" applyAlignment="1">
      <alignment horizontal="center" vertical="center" wrapText="1"/>
    </xf>
    <xf numFmtId="0" fontId="22" fillId="75" borderId="85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64" fillId="80" borderId="10" xfId="0" applyFont="1" applyFill="1" applyBorder="1" applyAlignment="1">
      <alignment horizontal="center" vertical="center"/>
    </xf>
    <xf numFmtId="0" fontId="64" fillId="80" borderId="10" xfId="0" applyFont="1" applyFill="1" applyBorder="1" applyAlignment="1">
      <alignment vertical="center"/>
    </xf>
    <xf numFmtId="0" fontId="106" fillId="0" borderId="10" xfId="0" applyFont="1" applyBorder="1" applyAlignment="1">
      <alignment horizontal="center" vertical="center"/>
    </xf>
    <xf numFmtId="0" fontId="107" fillId="0" borderId="10" xfId="0" applyFont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/>
    </xf>
    <xf numFmtId="164" fontId="51" fillId="0" borderId="20" xfId="0" applyNumberFormat="1" applyFont="1" applyBorder="1" applyAlignment="1">
      <alignment horizontal="center" vertical="center"/>
    </xf>
    <xf numFmtId="0" fontId="22" fillId="70" borderId="10" xfId="0" applyFont="1" applyFill="1" applyBorder="1" applyAlignment="1">
      <alignment horizontal="center"/>
    </xf>
    <xf numFmtId="0" fontId="0" fillId="0" borderId="0" xfId="0" applyBorder="1"/>
    <xf numFmtId="0" fontId="0" fillId="0" borderId="78" xfId="0" applyBorder="1"/>
    <xf numFmtId="0" fontId="109" fillId="81" borderId="10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35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31" fillId="27" borderId="32" xfId="0" applyFont="1" applyFill="1" applyBorder="1" applyAlignment="1">
      <alignment horizontal="left" vertical="center" wrapText="1"/>
    </xf>
    <xf numFmtId="0" fontId="111" fillId="20" borderId="10" xfId="43" applyFont="1" applyBorder="1" applyAlignment="1">
      <alignment horizontal="center" vertical="center"/>
    </xf>
    <xf numFmtId="0" fontId="111" fillId="20" borderId="10" xfId="43" applyFont="1" applyBorder="1" applyAlignment="1">
      <alignment vertical="center"/>
    </xf>
    <xf numFmtId="0" fontId="7" fillId="20" borderId="10" xfId="43" applyFont="1" applyBorder="1" applyAlignment="1">
      <alignment horizontal="center" vertical="center"/>
    </xf>
    <xf numFmtId="0" fontId="10" fillId="82" borderId="10" xfId="40" applyFont="1" applyFill="1" applyBorder="1" applyAlignment="1">
      <alignment horizontal="center" vertical="center"/>
    </xf>
    <xf numFmtId="0" fontId="10" fillId="82" borderId="10" xfId="40" applyFont="1" applyFill="1" applyBorder="1" applyAlignment="1">
      <alignment vertical="center" wrapText="1"/>
    </xf>
    <xf numFmtId="0" fontId="10" fillId="0" borderId="10" xfId="40" applyNumberFormat="1" applyBorder="1" applyAlignment="1">
      <alignment horizontal="center" vertical="center"/>
    </xf>
    <xf numFmtId="0" fontId="10" fillId="0" borderId="10" xfId="40" applyBorder="1" applyAlignment="1">
      <alignment horizontal="center" vertical="center"/>
    </xf>
    <xf numFmtId="0" fontId="0" fillId="0" borderId="10" xfId="183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03" fillId="76" borderId="10" xfId="60" applyFont="1" applyFill="1" applyBorder="1" applyAlignment="1">
      <alignment vertical="center" wrapText="1"/>
    </xf>
    <xf numFmtId="0" fontId="103" fillId="83" borderId="10" xfId="60" applyFont="1" applyFill="1" applyBorder="1" applyAlignment="1">
      <alignment vertical="center" wrapText="1"/>
    </xf>
    <xf numFmtId="0" fontId="103" fillId="83" borderId="10" xfId="60" applyFont="1" applyFill="1" applyBorder="1" applyAlignment="1">
      <alignment horizontal="center" vertical="center" wrapText="1"/>
    </xf>
    <xf numFmtId="0" fontId="103" fillId="69" borderId="10" xfId="60" applyFont="1" applyFill="1" applyBorder="1" applyAlignment="1">
      <alignment vertical="center" wrapText="1"/>
    </xf>
    <xf numFmtId="0" fontId="103" fillId="75" borderId="10" xfId="60" applyFont="1" applyFill="1" applyBorder="1" applyAlignment="1">
      <alignment vertical="center" wrapText="1"/>
    </xf>
    <xf numFmtId="0" fontId="103" fillId="84" borderId="10" xfId="60" applyFont="1" applyFill="1" applyBorder="1" applyAlignment="1">
      <alignment vertical="center" wrapText="1"/>
    </xf>
    <xf numFmtId="0" fontId="103" fillId="64" borderId="10" xfId="60" applyFont="1" applyFill="1" applyBorder="1" applyAlignment="1">
      <alignment vertical="center" wrapText="1"/>
    </xf>
    <xf numFmtId="0" fontId="103" fillId="85" borderId="10" xfId="60" applyFont="1" applyFill="1" applyBorder="1" applyAlignment="1">
      <alignment vertical="center" wrapText="1"/>
    </xf>
    <xf numFmtId="0" fontId="103" fillId="81" borderId="10" xfId="60" applyFont="1" applyFill="1" applyBorder="1" applyAlignment="1">
      <alignment vertical="center" wrapText="1"/>
    </xf>
    <xf numFmtId="0" fontId="103" fillId="76" borderId="10" xfId="60" applyFont="1" applyFill="1" applyBorder="1" applyAlignment="1">
      <alignment horizontal="center" vertical="center" wrapText="1"/>
    </xf>
    <xf numFmtId="0" fontId="103" fillId="69" borderId="10" xfId="60" applyFont="1" applyFill="1" applyBorder="1" applyAlignment="1">
      <alignment horizontal="center" vertical="center" wrapText="1"/>
    </xf>
    <xf numFmtId="0" fontId="103" fillId="75" borderId="10" xfId="60" applyFont="1" applyFill="1" applyBorder="1" applyAlignment="1">
      <alignment horizontal="center" vertical="center" wrapText="1"/>
    </xf>
    <xf numFmtId="0" fontId="103" fillId="84" borderId="10" xfId="60" applyFont="1" applyFill="1" applyBorder="1" applyAlignment="1">
      <alignment horizontal="center" vertical="center" wrapText="1"/>
    </xf>
    <xf numFmtId="0" fontId="103" fillId="64" borderId="10" xfId="60" applyFont="1" applyFill="1" applyBorder="1" applyAlignment="1">
      <alignment horizontal="center" vertical="center" wrapText="1"/>
    </xf>
    <xf numFmtId="0" fontId="103" fillId="85" borderId="10" xfId="60" applyFont="1" applyFill="1" applyBorder="1" applyAlignment="1">
      <alignment horizontal="center" vertical="center" wrapText="1"/>
    </xf>
    <xf numFmtId="0" fontId="103" fillId="81" borderId="10" xfId="60" applyFont="1" applyFill="1" applyBorder="1" applyAlignment="1">
      <alignment horizontal="center" vertical="center" wrapText="1"/>
    </xf>
    <xf numFmtId="0" fontId="103" fillId="86" borderId="10" xfId="60" applyFont="1" applyFill="1" applyBorder="1" applyAlignment="1">
      <alignment vertical="center" wrapText="1"/>
    </xf>
    <xf numFmtId="0" fontId="103" fillId="86" borderId="10" xfId="60" applyFont="1" applyFill="1" applyBorder="1" applyAlignment="1">
      <alignment horizontal="center" vertical="center" wrapText="1"/>
    </xf>
    <xf numFmtId="0" fontId="112" fillId="0" borderId="10" xfId="0" applyNumberFormat="1" applyFont="1" applyBorder="1" applyAlignment="1">
      <alignment horizontal="center" vertical="center" wrapText="1"/>
    </xf>
    <xf numFmtId="0" fontId="113" fillId="0" borderId="10" xfId="0" applyNumberFormat="1" applyFont="1" applyBorder="1" applyAlignment="1">
      <alignment horizontal="center" vertical="center" wrapText="1"/>
    </xf>
    <xf numFmtId="0" fontId="113" fillId="0" borderId="10" xfId="0" applyNumberFormat="1" applyFont="1" applyBorder="1" applyAlignment="1">
      <alignment horizontal="center" vertical="center"/>
    </xf>
    <xf numFmtId="0" fontId="84" fillId="0" borderId="10" xfId="0" applyNumberFormat="1" applyFont="1" applyBorder="1" applyAlignment="1">
      <alignment vertical="center" wrapText="1"/>
    </xf>
    <xf numFmtId="0" fontId="84" fillId="0" borderId="10" xfId="0" applyNumberFormat="1" applyFont="1" applyBorder="1" applyAlignment="1">
      <alignment horizontal="right" vertical="center" wrapText="1"/>
    </xf>
    <xf numFmtId="0" fontId="113" fillId="0" borderId="56" xfId="0" applyNumberFormat="1" applyFont="1" applyBorder="1" applyAlignment="1">
      <alignment horizontal="center" vertical="center"/>
    </xf>
    <xf numFmtId="0" fontId="84" fillId="0" borderId="10" xfId="0" applyNumberFormat="1" applyFont="1" applyBorder="1" applyAlignment="1">
      <alignment horizontal="center" vertical="center"/>
    </xf>
    <xf numFmtId="0" fontId="84" fillId="0" borderId="0" xfId="0" applyNumberFormat="1" applyFont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29" fillId="24" borderId="10" xfId="0" applyFont="1" applyFill="1" applyBorder="1" applyAlignment="1">
      <alignment vertical="center"/>
    </xf>
    <xf numFmtId="1" fontId="22" fillId="24" borderId="10" xfId="0" applyNumberFormat="1" applyFont="1" applyFill="1" applyBorder="1" applyAlignment="1">
      <alignment horizontal="center" vertical="center"/>
    </xf>
    <xf numFmtId="166" fontId="22" fillId="24" borderId="10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vertical="center"/>
    </xf>
    <xf numFmtId="41" fontId="1" fillId="0" borderId="10" xfId="0" applyNumberFormat="1" applyFont="1" applyBorder="1" applyAlignment="1">
      <alignment horizontal="center" vertical="center"/>
    </xf>
    <xf numFmtId="2" fontId="0" fillId="25" borderId="10" xfId="0" applyNumberFormat="1" applyFill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98" fillId="0" borderId="0" xfId="0" applyFont="1" applyAlignment="1">
      <alignment horizontal="center"/>
    </xf>
    <xf numFmtId="0" fontId="28" fillId="0" borderId="0" xfId="0" applyFont="1" applyAlignment="1">
      <alignment horizontal="left" vertical="center"/>
    </xf>
    <xf numFmtId="0" fontId="103" fillId="84" borderId="56" xfId="60" applyFont="1" applyFill="1" applyBorder="1" applyAlignment="1">
      <alignment horizontal="center" vertical="center" wrapText="1"/>
    </xf>
    <xf numFmtId="0" fontId="115" fillId="27" borderId="2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166" fontId="105" fillId="0" borderId="10" xfId="183" applyNumberFormat="1" applyFont="1" applyBorder="1" applyAlignment="1">
      <alignment horizontal="center" vertical="center" wrapText="1"/>
    </xf>
    <xf numFmtId="166" fontId="103" fillId="73" borderId="10" xfId="60" applyNumberFormat="1" applyFont="1" applyFill="1" applyBorder="1" applyAlignment="1">
      <alignment horizontal="center" vertical="center" wrapText="1"/>
    </xf>
    <xf numFmtId="166" fontId="103" fillId="78" borderId="10" xfId="60" applyNumberFormat="1" applyFont="1" applyFill="1" applyBorder="1" applyAlignment="1">
      <alignment horizontal="center" vertical="center" wrapText="1"/>
    </xf>
    <xf numFmtId="166" fontId="103" fillId="76" borderId="10" xfId="60" applyNumberFormat="1" applyFont="1" applyFill="1" applyBorder="1" applyAlignment="1">
      <alignment horizontal="center" vertical="center" wrapText="1"/>
    </xf>
    <xf numFmtId="166" fontId="103" fillId="83" borderId="10" xfId="60" applyNumberFormat="1" applyFont="1" applyFill="1" applyBorder="1" applyAlignment="1">
      <alignment horizontal="center" vertical="center" wrapText="1"/>
    </xf>
    <xf numFmtId="166" fontId="103" fillId="69" borderId="10" xfId="60" applyNumberFormat="1" applyFont="1" applyFill="1" applyBorder="1" applyAlignment="1">
      <alignment horizontal="center" vertical="center" wrapText="1"/>
    </xf>
    <xf numFmtId="166" fontId="103" fillId="75" borderId="10" xfId="60" applyNumberFormat="1" applyFont="1" applyFill="1" applyBorder="1" applyAlignment="1">
      <alignment horizontal="center" vertical="center" wrapText="1"/>
    </xf>
    <xf numFmtId="166" fontId="103" fillId="84" borderId="56" xfId="60" applyNumberFormat="1" applyFont="1" applyFill="1" applyBorder="1" applyAlignment="1">
      <alignment horizontal="center" vertical="center" wrapText="1"/>
    </xf>
    <xf numFmtId="166" fontId="103" fillId="84" borderId="0" xfId="60" applyNumberFormat="1" applyFont="1" applyFill="1" applyBorder="1" applyAlignment="1">
      <alignment horizontal="center" vertical="center" wrapText="1"/>
    </xf>
    <xf numFmtId="166" fontId="103" fillId="84" borderId="10" xfId="60" applyNumberFormat="1" applyFont="1" applyFill="1" applyBorder="1" applyAlignment="1">
      <alignment horizontal="center" vertical="center" wrapText="1"/>
    </xf>
    <xf numFmtId="166" fontId="103" fillId="86" borderId="10" xfId="60" applyNumberFormat="1" applyFont="1" applyFill="1" applyBorder="1" applyAlignment="1">
      <alignment horizontal="center" vertical="center" wrapText="1"/>
    </xf>
    <xf numFmtId="166" fontId="103" fillId="64" borderId="10" xfId="60" applyNumberFormat="1" applyFont="1" applyFill="1" applyBorder="1" applyAlignment="1">
      <alignment horizontal="center" vertical="center" wrapText="1"/>
    </xf>
    <xf numFmtId="166" fontId="103" fillId="85" borderId="10" xfId="60" applyNumberFormat="1" applyFont="1" applyFill="1" applyBorder="1" applyAlignment="1">
      <alignment horizontal="center" vertical="center" wrapText="1"/>
    </xf>
    <xf numFmtId="166" fontId="103" fillId="81" borderId="10" xfId="6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17" fillId="75" borderId="10" xfId="60" applyFont="1" applyFill="1" applyBorder="1" applyAlignment="1">
      <alignment horizontal="center" vertical="center" wrapText="1"/>
    </xf>
    <xf numFmtId="0" fontId="118" fillId="75" borderId="10" xfId="60" applyFont="1" applyFill="1" applyBorder="1" applyAlignment="1">
      <alignment horizontal="center" vertical="center" wrapText="1"/>
    </xf>
    <xf numFmtId="0" fontId="118" fillId="84" borderId="0" xfId="60" applyFont="1" applyFill="1" applyBorder="1" applyAlignment="1">
      <alignment horizontal="center" vertical="center" wrapText="1"/>
    </xf>
    <xf numFmtId="0" fontId="118" fillId="84" borderId="10" xfId="60" applyFont="1" applyFill="1" applyBorder="1" applyAlignment="1">
      <alignment horizontal="center" vertical="center" wrapText="1"/>
    </xf>
    <xf numFmtId="0" fontId="22" fillId="0" borderId="10" xfId="0" applyFont="1" applyBorder="1" applyAlignment="1"/>
    <xf numFmtId="166" fontId="45" fillId="0" borderId="10" xfId="0" applyNumberFormat="1" applyFont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0" fontId="105" fillId="75" borderId="10" xfId="60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/>
    <xf numFmtId="0" fontId="119" fillId="0" borderId="0" xfId="0" applyFont="1" applyAlignment="1">
      <alignment vertical="center"/>
    </xf>
    <xf numFmtId="0" fontId="8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49" fillId="79" borderId="56" xfId="60" applyFont="1" applyFill="1" applyBorder="1" applyAlignment="1">
      <alignment horizontal="center" vertical="center" wrapText="1"/>
    </xf>
    <xf numFmtId="0" fontId="103" fillId="73" borderId="56" xfId="60" applyFont="1" applyFill="1" applyBorder="1" applyAlignment="1">
      <alignment horizontal="center" vertical="center" wrapText="1"/>
    </xf>
    <xf numFmtId="0" fontId="103" fillId="78" borderId="56" xfId="60" applyFont="1" applyFill="1" applyBorder="1" applyAlignment="1">
      <alignment horizontal="center" vertical="center" wrapText="1"/>
    </xf>
    <xf numFmtId="0" fontId="103" fillId="76" borderId="56" xfId="60" applyFont="1" applyFill="1" applyBorder="1" applyAlignment="1">
      <alignment horizontal="center" vertical="center" wrapText="1"/>
    </xf>
    <xf numFmtId="0" fontId="103" fillId="83" borderId="56" xfId="60" applyFont="1" applyFill="1" applyBorder="1" applyAlignment="1">
      <alignment horizontal="center" vertical="center" wrapText="1"/>
    </xf>
    <xf numFmtId="0" fontId="103" fillId="69" borderId="56" xfId="60" applyFont="1" applyFill="1" applyBorder="1" applyAlignment="1">
      <alignment horizontal="center" vertical="center" wrapText="1"/>
    </xf>
    <xf numFmtId="0" fontId="49" fillId="75" borderId="56" xfId="60" applyFont="1" applyFill="1" applyBorder="1" applyAlignment="1">
      <alignment horizontal="center" vertical="center" wrapText="1"/>
    </xf>
    <xf numFmtId="0" fontId="49" fillId="28" borderId="56" xfId="60" applyFont="1" applyFill="1" applyBorder="1" applyAlignment="1">
      <alignment horizontal="center" vertical="center" wrapText="1"/>
    </xf>
    <xf numFmtId="0" fontId="49" fillId="70" borderId="56" xfId="60" applyFont="1" applyFill="1" applyBorder="1" applyAlignment="1">
      <alignment horizontal="center" vertical="center" wrapText="1"/>
    </xf>
    <xf numFmtId="0" fontId="49" fillId="76" borderId="56" xfId="60" applyFont="1" applyFill="1" applyBorder="1" applyAlignment="1">
      <alignment horizontal="center" vertical="center" wrapText="1"/>
    </xf>
    <xf numFmtId="164" fontId="74" fillId="0" borderId="87" xfId="60" applyNumberFormat="1" applyFont="1" applyBorder="1" applyAlignment="1">
      <alignment vertical="center" wrapText="1"/>
    </xf>
    <xf numFmtId="164" fontId="0" fillId="0" borderId="87" xfId="0" applyNumberFormat="1" applyFont="1" applyBorder="1" applyAlignment="1">
      <alignment vertical="center"/>
    </xf>
    <xf numFmtId="0" fontId="0" fillId="0" borderId="87" xfId="0" applyFont="1" applyBorder="1" applyAlignment="1">
      <alignment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68" borderId="1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center"/>
    </xf>
    <xf numFmtId="0" fontId="64" fillId="88" borderId="10" xfId="0" applyFont="1" applyFill="1" applyBorder="1" applyAlignment="1">
      <alignment horizontal="center"/>
    </xf>
    <xf numFmtId="0" fontId="114" fillId="88" borderId="10" xfId="0" applyFont="1" applyFill="1" applyBorder="1" applyAlignment="1">
      <alignment horizontal="center" vertical="center"/>
    </xf>
    <xf numFmtId="166" fontId="121" fillId="0" borderId="10" xfId="0" applyNumberFormat="1" applyFont="1" applyBorder="1" applyAlignment="1">
      <alignment horizontal="center"/>
    </xf>
    <xf numFmtId="166" fontId="105" fillId="0" borderId="10" xfId="0" applyNumberFormat="1" applyFont="1" applyBorder="1" applyAlignment="1">
      <alignment horizontal="center"/>
    </xf>
    <xf numFmtId="166" fontId="122" fillId="0" borderId="10" xfId="0" applyNumberFormat="1" applyFont="1" applyBorder="1" applyAlignment="1">
      <alignment horizontal="center"/>
    </xf>
    <xf numFmtId="0" fontId="87" fillId="0" borderId="10" xfId="0" applyFont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114" fillId="79" borderId="0" xfId="0" applyFont="1" applyFill="1" applyAlignment="1">
      <alignment horizontal="center"/>
    </xf>
    <xf numFmtId="0" fontId="114" fillId="87" borderId="0" xfId="0" applyFont="1" applyFill="1" applyAlignment="1">
      <alignment horizontal="center"/>
    </xf>
    <xf numFmtId="0" fontId="34" fillId="0" borderId="0" xfId="0" applyFont="1" applyAlignment="1">
      <alignment horizontal="center" vertical="center"/>
    </xf>
    <xf numFmtId="0" fontId="116" fillId="0" borderId="86" xfId="0" applyFont="1" applyBorder="1" applyAlignment="1">
      <alignment horizontal="center" vertical="center" wrapText="1"/>
    </xf>
    <xf numFmtId="0" fontId="116" fillId="0" borderId="86" xfId="0" applyFont="1" applyBorder="1" applyAlignment="1">
      <alignment horizontal="center" vertical="center"/>
    </xf>
    <xf numFmtId="0" fontId="22" fillId="0" borderId="56" xfId="0" applyFont="1" applyBorder="1" applyAlignment="1">
      <alignment horizontal="center"/>
    </xf>
    <xf numFmtId="0" fontId="22" fillId="0" borderId="77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9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00" fillId="24" borderId="79" xfId="0" applyFont="1" applyFill="1" applyBorder="1" applyAlignment="1" applyProtection="1">
      <alignment horizontal="left" vertical="center" wrapText="1"/>
      <protection locked="0"/>
    </xf>
    <xf numFmtId="0" fontId="100" fillId="24" borderId="78" xfId="0" applyFont="1" applyFill="1" applyBorder="1" applyAlignment="1" applyProtection="1">
      <alignment horizontal="left" vertical="center" wrapText="1"/>
      <protection locked="0"/>
    </xf>
    <xf numFmtId="0" fontId="100" fillId="24" borderId="80" xfId="0" applyFont="1" applyFill="1" applyBorder="1" applyAlignment="1" applyProtection="1">
      <alignment horizontal="left" vertical="center" wrapText="1"/>
      <protection locked="0"/>
    </xf>
    <xf numFmtId="0" fontId="0" fillId="0" borderId="78" xfId="0" applyBorder="1" applyAlignment="1">
      <alignment horizontal="center" vertical="center"/>
    </xf>
    <xf numFmtId="0" fontId="87" fillId="75" borderId="10" xfId="0" applyFont="1" applyFill="1" applyBorder="1" applyAlignment="1">
      <alignment horizontal="center" vertical="center"/>
    </xf>
    <xf numFmtId="0" fontId="104" fillId="75" borderId="10" xfId="0" applyFont="1" applyFill="1" applyBorder="1" applyAlignment="1">
      <alignment horizontal="center" vertical="center"/>
    </xf>
    <xf numFmtId="0" fontId="104" fillId="75" borderId="56" xfId="0" applyFont="1" applyFill="1" applyBorder="1" applyAlignment="1">
      <alignment horizontal="center" vertical="center"/>
    </xf>
    <xf numFmtId="0" fontId="104" fillId="75" borderId="66" xfId="0" applyFont="1" applyFill="1" applyBorder="1" applyAlignment="1">
      <alignment horizontal="center" vertical="center"/>
    </xf>
    <xf numFmtId="0" fontId="104" fillId="75" borderId="77" xfId="0" applyFont="1" applyFill="1" applyBorder="1" applyAlignment="1">
      <alignment horizontal="center" vertical="center"/>
    </xf>
    <xf numFmtId="0" fontId="22" fillId="75" borderId="10" xfId="0" applyFont="1" applyFill="1" applyBorder="1" applyAlignment="1">
      <alignment horizontal="center" vertical="center"/>
    </xf>
    <xf numFmtId="0" fontId="120" fillId="88" borderId="78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73" fillId="68" borderId="35" xfId="0" applyFont="1" applyFill="1" applyBorder="1" applyAlignment="1">
      <alignment horizontal="center" vertical="center"/>
    </xf>
    <xf numFmtId="0" fontId="73" fillId="68" borderId="36" xfId="0" applyFont="1" applyFill="1" applyBorder="1" applyAlignment="1">
      <alignment horizontal="center" vertical="center"/>
    </xf>
    <xf numFmtId="0" fontId="73" fillId="68" borderId="37" xfId="0" applyFont="1" applyFill="1" applyBorder="1" applyAlignment="1">
      <alignment horizontal="center" vertical="center"/>
    </xf>
    <xf numFmtId="0" fontId="73" fillId="68" borderId="0" xfId="0" applyFont="1" applyFill="1" applyAlignment="1">
      <alignment horizontal="center" vertical="center"/>
    </xf>
    <xf numFmtId="0" fontId="73" fillId="68" borderId="0" xfId="0" applyFont="1" applyFill="1" applyAlignment="1">
      <alignment horizontal="left" vertical="center"/>
    </xf>
    <xf numFmtId="0" fontId="84" fillId="0" borderId="10" xfId="182" applyFont="1" applyBorder="1" applyAlignment="1">
      <alignment horizontal="left" vertical="center" wrapText="1"/>
    </xf>
    <xf numFmtId="0" fontId="84" fillId="0" borderId="10" xfId="182" applyFont="1" applyBorder="1" applyAlignment="1">
      <alignment horizontal="left" vertical="center"/>
    </xf>
  </cellXfs>
  <cellStyles count="184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21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008A3E"/>
      <color rgb="FFD8F0E2"/>
      <color rgb="FFFFCC00"/>
      <color rgb="FFEEF1CB"/>
      <color rgb="FF0067B4"/>
      <color rgb="FF0000FF"/>
      <color rgb="FF368A6E"/>
      <color rgb="FFDDF7DE"/>
      <color rgb="FFD8F0E8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'MATERNO-PLANIF-ADOLESC'!$A$107</c:f>
          <c:strCache>
            <c:ptCount val="1"/>
            <c:pt idx="0">
              <c:v>RED. MOYOBAMBA: PORCENTAJE DE GESTANTE SUPLEMANTADA CON HIERRO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'MATERNO-PLANIF-ADOLESC'!$H$109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'MATERNO-PLANIF-ADOLESC'!$H$110:$H$119</c:f>
              <c:numCache>
                <c:formatCode>0.0</c:formatCode>
                <c:ptCount val="10"/>
                <c:pt idx="0">
                  <c:v>7.7</c:v>
                </c:pt>
                <c:pt idx="1">
                  <c:v>0</c:v>
                </c:pt>
                <c:pt idx="2">
                  <c:v>8.5</c:v>
                </c:pt>
                <c:pt idx="3">
                  <c:v>6.9</c:v>
                </c:pt>
                <c:pt idx="4">
                  <c:v>9.9</c:v>
                </c:pt>
                <c:pt idx="5">
                  <c:v>5.4</c:v>
                </c:pt>
                <c:pt idx="6">
                  <c:v>0</c:v>
                </c:pt>
                <c:pt idx="7">
                  <c:v>7.6</c:v>
                </c:pt>
                <c:pt idx="8">
                  <c:v>9.1</c:v>
                </c:pt>
                <c:pt idx="9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2-4356-A4B8-B00C1157BB49}"/>
            </c:ext>
          </c:extLst>
        </c:ser>
        <c:ser>
          <c:idx val="2"/>
          <c:order val="2"/>
          <c:tx>
            <c:strRef>
              <c:f>'MATERNO-PLANIF-ADOLESC'!$I$109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2-4356-A4B8-B00C1157BB49}"/>
            </c:ext>
          </c:extLst>
        </c:ser>
        <c:ser>
          <c:idx val="3"/>
          <c:order val="3"/>
          <c:tx>
            <c:strRef>
              <c:f>'MATERNO-PLANIF-ADOLESC'!$J$109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'MATERNO-PLANIF-ADOLESC'!$E$110:$E$119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'MATERNO-PLANIF-ADOLESC'!$A$171</c:f>
          <c:strCache>
            <c:ptCount val="1"/>
            <c:pt idx="0">
              <c:v>RED. MOYOBAMBA: PORCENTAJE DE GESTANTE CON VACUNA DE INFLUENCIA ADULTO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'MATERNO-PLANIF-ADOLESC'!$H$173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'MATERNO-PLANIF-ADOLESC'!$H$174:$H$183</c:f>
              <c:numCache>
                <c:formatCode>0.0</c:formatCode>
                <c:ptCount val="10"/>
                <c:pt idx="0">
                  <c:v>7.4</c:v>
                </c:pt>
                <c:pt idx="1">
                  <c:v>0</c:v>
                </c:pt>
                <c:pt idx="2">
                  <c:v>9.3000000000000007</c:v>
                </c:pt>
                <c:pt idx="3">
                  <c:v>9.1</c:v>
                </c:pt>
                <c:pt idx="4">
                  <c:v>0</c:v>
                </c:pt>
                <c:pt idx="5">
                  <c:v>2</c:v>
                </c:pt>
                <c:pt idx="6">
                  <c:v>3.6</c:v>
                </c:pt>
                <c:pt idx="7">
                  <c:v>13.1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7-46A0-B84E-8FD92F22B248}"/>
            </c:ext>
          </c:extLst>
        </c:ser>
        <c:ser>
          <c:idx val="2"/>
          <c:order val="2"/>
          <c:tx>
            <c:strRef>
              <c:f>'MATERNO-PLANIF-ADOLESC'!$I$173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'MATERNO-PLANIF-ADOLESC'!$I$174:$I$183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7-46A0-B84E-8FD92F22B248}"/>
            </c:ext>
          </c:extLst>
        </c:ser>
        <c:ser>
          <c:idx val="3"/>
          <c:order val="3"/>
          <c:tx>
            <c:strRef>
              <c:f>'MATERNO-PLANIF-ADOLESC'!$J$173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'MATERNO-PLANIF-ADOLESC'!$J$174:$J$183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7-46A0-B84E-8FD92F22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'MATERNO-PLANIF-ADOLESC'!$E$174:$E$183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7-46A0-B84E-8FD92F22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'MATERNO-PLANIF-ADOLESC'!$A$191</c:f>
          <c:strCache>
            <c:ptCount val="1"/>
            <c:pt idx="0">
              <c:v>RED. MOYOBAMBA: PORCENTAJE DE GESTANTE CON VACUNA DPTA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'MATERNO-PLANIF-ADOLESC'!$H$193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'MATERNO-PLANIF-ADOLESC'!$H$194:$H$203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</c:v>
                </c:pt>
                <c:pt idx="6">
                  <c:v>9.5</c:v>
                </c:pt>
                <c:pt idx="7">
                  <c:v>0</c:v>
                </c:pt>
                <c:pt idx="8">
                  <c:v>0</c:v>
                </c:pt>
                <c:pt idx="9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2-4889-9026-6697EF36FAB4}"/>
            </c:ext>
          </c:extLst>
        </c:ser>
        <c:ser>
          <c:idx val="2"/>
          <c:order val="2"/>
          <c:tx>
            <c:strRef>
              <c:f>'MATERNO-PLANIF-ADOLESC'!$I$193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'MATERNO-PLANIF-ADOLESC'!$I$194:$I$203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2-4889-9026-6697EF36FAB4}"/>
            </c:ext>
          </c:extLst>
        </c:ser>
        <c:ser>
          <c:idx val="3"/>
          <c:order val="3"/>
          <c:tx>
            <c:strRef>
              <c:f>'MATERNO-PLANIF-ADOLESC'!$J$193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'MATERNO-PLANIF-ADOLESC'!$J$194:$J$203</c:f>
              <c:numCache>
                <c:formatCode>0.0</c:formatCode>
                <c:ptCount val="10"/>
                <c:pt idx="0">
                  <c:v>15.7</c:v>
                </c:pt>
                <c:pt idx="1">
                  <c:v>0</c:v>
                </c:pt>
                <c:pt idx="2">
                  <c:v>21.6</c:v>
                </c:pt>
                <c:pt idx="3">
                  <c:v>19.5</c:v>
                </c:pt>
                <c:pt idx="4">
                  <c:v>15.3</c:v>
                </c:pt>
                <c:pt idx="5">
                  <c:v>0</c:v>
                </c:pt>
                <c:pt idx="6">
                  <c:v>0</c:v>
                </c:pt>
                <c:pt idx="7">
                  <c:v>17.899999999999999</c:v>
                </c:pt>
                <c:pt idx="8">
                  <c:v>20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2-4889-9026-6697EF36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strRef>
              <c:f>'MATERNO-PLANIF-ADOLESC'!$E$193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'MATERNO-PLANIF-ADOLESC'!$E$194:$E$203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2-4889-9026-6697EF36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'MATERNO-PLANIF-ADOLESC'!$A$282</c:f>
          <c:strCache>
            <c:ptCount val="1"/>
            <c:pt idx="0">
              <c:v>RED. MOYOBAMBA: PORCENTAJE DE ADOLESCENTE CON DOSAJE DE HEMOGLOBINA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'MATERNO-PLANIF-ADOLESC'!$H$284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'MATERNO-PLANIF-ADOLESC'!$H$285:$H$294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3-499A-B674-72C60B67D8F9}"/>
            </c:ext>
          </c:extLst>
        </c:ser>
        <c:ser>
          <c:idx val="2"/>
          <c:order val="2"/>
          <c:tx>
            <c:strRef>
              <c:f>'MATERNO-PLANIF-ADOLESC'!$I$284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'MATERNO-PLANIF-ADOLESC'!$I$285:$I$294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3-499A-B674-72C60B67D8F9}"/>
            </c:ext>
          </c:extLst>
        </c:ser>
        <c:ser>
          <c:idx val="3"/>
          <c:order val="3"/>
          <c:tx>
            <c:strRef>
              <c:f>'MATERNO-PLANIF-ADOLESC'!$J$284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'MATERNO-PLANIF-ADOLESC'!$J$285:$J$294</c:f>
              <c:numCache>
                <c:formatCode>0.0</c:formatCode>
                <c:ptCount val="10"/>
                <c:pt idx="0">
                  <c:v>23.9</c:v>
                </c:pt>
                <c:pt idx="1">
                  <c:v>0</c:v>
                </c:pt>
                <c:pt idx="2">
                  <c:v>15.7</c:v>
                </c:pt>
                <c:pt idx="3">
                  <c:v>42.4</c:v>
                </c:pt>
                <c:pt idx="4">
                  <c:v>40.4</c:v>
                </c:pt>
                <c:pt idx="5">
                  <c:v>22</c:v>
                </c:pt>
                <c:pt idx="6">
                  <c:v>30.7</c:v>
                </c:pt>
                <c:pt idx="7">
                  <c:v>38.9</c:v>
                </c:pt>
                <c:pt idx="8">
                  <c:v>33</c:v>
                </c:pt>
                <c:pt idx="9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3-499A-B674-72C60B67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'MATERNO-PLANIF-ADOLESC'!$E$285:$E$294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3-499A-B674-72C60B67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'MATERNO-PLANIF-ADOLESC'!$A$310</c:f>
          <c:strCache>
            <c:ptCount val="1"/>
            <c:pt idx="0">
              <c:v>RED. MOYOBAMBA: PORCENTAJE DE ADOLESCENTE CON PAQUETO BASICO COMPLETO DE CUIDADO INTEGRAL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'MATERNO-PLANIF-ADOLESC'!$H$312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'MATERNO-PLANIF-ADOLESC'!$H$313:$H$322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7-4842-8D65-3E717B07B26C}"/>
            </c:ext>
          </c:extLst>
        </c:ser>
        <c:ser>
          <c:idx val="2"/>
          <c:order val="2"/>
          <c:tx>
            <c:strRef>
              <c:f>'MATERNO-PLANIF-ADOLESC'!$I$312</c:f>
              <c:strCache>
                <c:ptCount val="1"/>
                <c:pt idx="0">
                  <c:v>PROCESO &gt;= 10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'MATERNO-PLANIF-ADOLESC'!$I$313:$I$322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7-4842-8D65-3E717B07B26C}"/>
            </c:ext>
          </c:extLst>
        </c:ser>
        <c:ser>
          <c:idx val="3"/>
          <c:order val="3"/>
          <c:tx>
            <c:strRef>
              <c:f>'MATERNO-PLANIF-ADOLESC'!$J$312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'MATERNO-PLANIF-ADOLESC'!$J$313:$J$322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7-4842-8D65-3E717B07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'MATERNO-PLANIF-ADOLESC'!$E$313:$E$322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7-4842-8D65-3E717B07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'MATERNO-PLANIF-ADOLESC'!$A$213</c:f>
          <c:strCache>
            <c:ptCount val="1"/>
            <c:pt idx="0">
              <c:v>RED. MOYOBAMBA: PORCENTAJE DE PAREJAS PROTEGIDAS CON METODO DE PLANIFICACION FAMILIAR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'MATERNO-PLANIF-ADOLESC'!$H$215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'MATERNO-PLANIF-ADOLESC'!$H$216:$H$225</c:f>
              <c:numCache>
                <c:formatCode>0.0</c:formatCode>
                <c:ptCount val="10"/>
                <c:pt idx="0">
                  <c:v>12.1</c:v>
                </c:pt>
                <c:pt idx="1">
                  <c:v>10.9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12.3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A-4F93-8467-BCE52E450D1E}"/>
            </c:ext>
          </c:extLst>
        </c:ser>
        <c:ser>
          <c:idx val="2"/>
          <c:order val="2"/>
          <c:tx>
            <c:strRef>
              <c:f>'MATERNO-PLANIF-ADOLESC'!$I$215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'MATERNO-PLANIF-ADOLESC'!$I$216:$I$225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A-4F93-8467-BCE52E450D1E}"/>
            </c:ext>
          </c:extLst>
        </c:ser>
        <c:ser>
          <c:idx val="3"/>
          <c:order val="3"/>
          <c:tx>
            <c:strRef>
              <c:f>'MATERNO-PLANIF-ADOLESC'!$J$215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'MATERNO-PLANIF-ADOLESC'!$J$216:$J$225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15.7</c:v>
                </c:pt>
                <c:pt idx="5">
                  <c:v>0</c:v>
                </c:pt>
                <c:pt idx="6">
                  <c:v>0</c:v>
                </c:pt>
                <c:pt idx="7">
                  <c:v>20.3</c:v>
                </c:pt>
                <c:pt idx="8">
                  <c:v>21.3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2A-4F93-8467-BCE52E45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'MATERNO-PLANIF-ADOLESC'!$E$216:$E$225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A-4F93-8467-BCE52E45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'MATERNO-PLANIF-ADOLESC'!$A$234</c:f>
          <c:strCache>
            <c:ptCount val="1"/>
            <c:pt idx="0">
              <c:v>RED. MOYOBAMBA: PORCENTAJE DE PERSONAS PROTEGIDAS CON METODOS MODERNOS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'MATERNO-PLANIF-ADOLESC'!$H$236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'MATERNO-PLANIF-ADOLESC'!$H$237:$H$246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8.3000000000000007</c:v>
                </c:pt>
                <c:pt idx="7">
                  <c:v>0</c:v>
                </c:pt>
                <c:pt idx="8">
                  <c:v>0</c:v>
                </c:pt>
                <c:pt idx="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F-49B6-BC34-61E102DE254E}"/>
            </c:ext>
          </c:extLst>
        </c:ser>
        <c:ser>
          <c:idx val="2"/>
          <c:order val="2"/>
          <c:tx>
            <c:strRef>
              <c:f>'MATERNO-PLANIF-ADOLESC'!$I$236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'MATERNO-PLANIF-ADOLESC'!$I$237:$I$246</c:f>
              <c:numCache>
                <c:formatCode>0.0</c:formatCode>
                <c:ptCount val="10"/>
                <c:pt idx="0">
                  <c:v>12.5</c:v>
                </c:pt>
                <c:pt idx="1">
                  <c:v>0</c:v>
                </c:pt>
                <c:pt idx="2">
                  <c:v>0</c:v>
                </c:pt>
                <c:pt idx="3">
                  <c:v>11.1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F-49B6-BC34-61E102DE254E}"/>
            </c:ext>
          </c:extLst>
        </c:ser>
        <c:ser>
          <c:idx val="3"/>
          <c:order val="3"/>
          <c:tx>
            <c:strRef>
              <c:f>'MATERNO-PLANIF-ADOLESC'!$J$236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'MATERNO-PLANIF-ADOLESC'!$J$237:$J$246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20.399999999999999</c:v>
                </c:pt>
                <c:pt idx="3">
                  <c:v>0</c:v>
                </c:pt>
                <c:pt idx="4">
                  <c:v>20.7</c:v>
                </c:pt>
                <c:pt idx="5">
                  <c:v>0</c:v>
                </c:pt>
                <c:pt idx="6">
                  <c:v>0</c:v>
                </c:pt>
                <c:pt idx="7">
                  <c:v>25.4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F-49B6-BC34-61E102DE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'MATERNO-PLANIF-ADOLESC'!$E$237:$E$246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F-49B6-BC34-61E102DE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CANCER!$A$5</c:f>
          <c:strCache>
            <c:ptCount val="1"/>
            <c:pt idx="0">
              <c:v>RED. MOYOBAMBA: PORCENTAJE DE TAMIZAJE CON PAPANICOLAOU PARA DETECCION DE CANCER DE CUELLO UTERINO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192308736862116E-2"/>
          <c:y val="0.15990778472278594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CANCER!$H$8:$H$17</c:f>
              <c:numCache>
                <c:formatCode>0.0</c:formatCode>
                <c:ptCount val="10"/>
                <c:pt idx="0">
                  <c:v>2.7</c:v>
                </c:pt>
                <c:pt idx="1">
                  <c:v>0</c:v>
                </c:pt>
                <c:pt idx="2">
                  <c:v>2.8</c:v>
                </c:pt>
                <c:pt idx="3">
                  <c:v>7.1</c:v>
                </c:pt>
                <c:pt idx="4">
                  <c:v>7.6</c:v>
                </c:pt>
                <c:pt idx="5">
                  <c:v>0.7</c:v>
                </c:pt>
                <c:pt idx="6">
                  <c:v>1.1000000000000001</c:v>
                </c:pt>
                <c:pt idx="7">
                  <c:v>0</c:v>
                </c:pt>
                <c:pt idx="8">
                  <c:v>1.8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20A-A4C3-A2760DF4D7F1}"/>
            </c:ext>
          </c:extLst>
        </c:ser>
        <c:ser>
          <c:idx val="2"/>
          <c:order val="2"/>
          <c:tx>
            <c:strRef>
              <c:f>CANCER!$I$7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8-420A-A4C3-A2760DF4D7F1}"/>
            </c:ext>
          </c:extLst>
        </c:ser>
        <c:ser>
          <c:idx val="3"/>
          <c:order val="3"/>
          <c:tx>
            <c:strRef>
              <c:f>CANCER!$J$7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CANCER!$A$23</c:f>
          <c:strCache>
            <c:ptCount val="1"/>
            <c:pt idx="0">
              <c:v>RED. MOYOBAMBA: PORCENTAJE DE TAMIZAJE CON INSPECCION VISUAL CON ACIDO ACETICO PARA DETECCION DE CANCER DE CUELLO UTERINO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CANCER!$H$26:$H$35</c:f>
              <c:numCache>
                <c:formatCode>0.0</c:formatCode>
                <c:ptCount val="10"/>
                <c:pt idx="0">
                  <c:v>3.8</c:v>
                </c:pt>
                <c:pt idx="1">
                  <c:v>0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9E2-819E-A7D2B64BA64C}"/>
            </c:ext>
          </c:extLst>
        </c:ser>
        <c:ser>
          <c:idx val="2"/>
          <c:order val="2"/>
          <c:tx>
            <c:strRef>
              <c:f>CANCER!$I$25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9-49E2-819E-A7D2B64BA64C}"/>
            </c:ext>
          </c:extLst>
        </c:ser>
        <c:ser>
          <c:idx val="3"/>
          <c:order val="3"/>
          <c:tx>
            <c:strRef>
              <c:f>CANCER!$J$25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CANCER!$A$44</c:f>
          <c:strCache>
            <c:ptCount val="1"/>
            <c:pt idx="0">
              <c:v>RED. MOYOBAMBA: PORCENTAJE DE DETECCION MOLECULAR DE VIRUS PAPILOMA HUMANO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CANCER!$H$47:$H$56</c:f>
              <c:numCache>
                <c:formatCode>0.0</c:formatCode>
                <c:ptCount val="10"/>
                <c:pt idx="0">
                  <c:v>5.4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0.9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4-4B7D-8735-320308A9AB4C}"/>
            </c:ext>
          </c:extLst>
        </c:ser>
        <c:ser>
          <c:idx val="2"/>
          <c:order val="2"/>
          <c:tx>
            <c:strRef>
              <c:f>CANCER!$I$46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4-4B7D-8735-320308A9AB4C}"/>
            </c:ext>
          </c:extLst>
        </c:ser>
        <c:ser>
          <c:idx val="3"/>
          <c:order val="3"/>
          <c:tx>
            <c:strRef>
              <c:f>CANCER!$J$46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24.5</c:v>
                </c:pt>
                <c:pt idx="4">
                  <c:v>23.1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CANCER!$A$67</c:f>
          <c:strCache>
            <c:ptCount val="1"/>
            <c:pt idx="0">
              <c:v>RED. MOYOBAMBA: PORCENTAJE DE CONSEJERIA PREVENTIVA EN FACTORES DE RIESGO PARA EL CANCER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CANCER!$H$70:$H$79</c:f>
              <c:numCache>
                <c:formatCode>0.0</c:formatCode>
                <c:ptCount val="10"/>
                <c:pt idx="0">
                  <c:v>8.1999999999999993</c:v>
                </c:pt>
                <c:pt idx="1">
                  <c:v>0</c:v>
                </c:pt>
                <c:pt idx="2">
                  <c:v>12.6</c:v>
                </c:pt>
                <c:pt idx="3">
                  <c:v>0</c:v>
                </c:pt>
                <c:pt idx="4">
                  <c:v>0</c:v>
                </c:pt>
                <c:pt idx="5">
                  <c:v>1.9</c:v>
                </c:pt>
                <c:pt idx="6">
                  <c:v>0.4</c:v>
                </c:pt>
                <c:pt idx="7">
                  <c:v>0</c:v>
                </c:pt>
                <c:pt idx="8">
                  <c:v>4.7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A-46DE-ABF1-9F4E363CFE60}"/>
            </c:ext>
          </c:extLst>
        </c:ser>
        <c:ser>
          <c:idx val="2"/>
          <c:order val="2"/>
          <c:tx>
            <c:strRef>
              <c:f>CANCER!$I$69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A-46DE-ABF1-9F4E363CFE60}"/>
            </c:ext>
          </c:extLst>
        </c:ser>
        <c:ser>
          <c:idx val="3"/>
          <c:order val="3"/>
          <c:tx>
            <c:strRef>
              <c:f>CANCER!$J$69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'MATERNO-PLANIF-ADOLESC'!$A$5</c:f>
          <c:strCache>
            <c:ptCount val="1"/>
            <c:pt idx="0">
              <c:v>RED. MOYOBAMBA: PORCENTAJE DE GESTANTES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'MATERNO-PLANIF-ADOLESC'!$H$7</c:f>
              <c:strCache>
                <c:ptCount val="1"/>
                <c:pt idx="0">
                  <c:v>DEFICIENTE &lt; 11,7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8B6-83A6-16A32FEDC471}"/>
            </c:ext>
          </c:extLst>
        </c:ser>
        <c:ser>
          <c:idx val="2"/>
          <c:order val="2"/>
          <c:tx>
            <c:strRef>
              <c:f>'MATERNO-PLANIF-ADOLESC'!$I$7</c:f>
              <c:strCache>
                <c:ptCount val="1"/>
                <c:pt idx="0">
                  <c:v>PROCESO &gt;= 11,7  -  &lt; 12,5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12.4</c:v>
                </c:pt>
                <c:pt idx="7">
                  <c:v>12.1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0-48B6-83A6-16A32FEDC471}"/>
            </c:ext>
          </c:extLst>
        </c:ser>
        <c:ser>
          <c:idx val="3"/>
          <c:order val="3"/>
          <c:tx>
            <c:strRef>
              <c:f>'MATERNO-PLANIF-ADOLESC'!$J$7</c:f>
              <c:strCache>
                <c:ptCount val="1"/>
                <c:pt idx="0">
                  <c:v>OPTIMO &gt;= 12,5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'MATERNO-PLANIF-ADOLESC'!$J$8:$J$17</c:f>
              <c:numCache>
                <c:formatCode>0.0</c:formatCode>
                <c:ptCount val="10"/>
                <c:pt idx="0">
                  <c:v>15.4</c:v>
                </c:pt>
                <c:pt idx="1">
                  <c:v>0</c:v>
                </c:pt>
                <c:pt idx="2">
                  <c:v>15</c:v>
                </c:pt>
                <c:pt idx="3">
                  <c:v>17.600000000000001</c:v>
                </c:pt>
                <c:pt idx="4">
                  <c:v>23.8</c:v>
                </c:pt>
                <c:pt idx="5">
                  <c:v>15.8</c:v>
                </c:pt>
                <c:pt idx="6">
                  <c:v>0</c:v>
                </c:pt>
                <c:pt idx="7">
                  <c:v>0</c:v>
                </c:pt>
                <c:pt idx="8">
                  <c:v>15.5</c:v>
                </c:pt>
                <c:pt idx="9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CANCER!$A$92</c:f>
          <c:strCache>
            <c:ptCount val="1"/>
            <c:pt idx="0">
              <c:v>RED. MOYOBAMBA: PORCENTAJE DE TAMIZAJE EN MUJER  CON EXAMEN CLINICO DE MAMA PARA DETECCION DE CANCER DE MAMA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CANCER!$H$94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CANCER!$H$95:$H$104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7.4</c:v>
                </c:pt>
                <c:pt idx="6">
                  <c:v>0</c:v>
                </c:pt>
                <c:pt idx="7">
                  <c:v>4.7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1-40C5-B03C-3871B966BFE4}"/>
            </c:ext>
          </c:extLst>
        </c:ser>
        <c:ser>
          <c:idx val="2"/>
          <c:order val="2"/>
          <c:tx>
            <c:strRef>
              <c:f>CANCER!$I$94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CANCER!$I$95:$I$104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1-40C5-B03C-3871B966BFE4}"/>
            </c:ext>
          </c:extLst>
        </c:ser>
        <c:ser>
          <c:idx val="3"/>
          <c:order val="3"/>
          <c:tx>
            <c:strRef>
              <c:f>CANCER!$J$94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CANCER!$J$95:$J$104</c:f>
              <c:numCache>
                <c:formatCode>0.0</c:formatCode>
                <c:ptCount val="10"/>
                <c:pt idx="0">
                  <c:v>17.3</c:v>
                </c:pt>
                <c:pt idx="1">
                  <c:v>0</c:v>
                </c:pt>
                <c:pt idx="2">
                  <c:v>0</c:v>
                </c:pt>
                <c:pt idx="3">
                  <c:v>56</c:v>
                </c:pt>
                <c:pt idx="4">
                  <c:v>37.1</c:v>
                </c:pt>
                <c:pt idx="5">
                  <c:v>0</c:v>
                </c:pt>
                <c:pt idx="6">
                  <c:v>21.3</c:v>
                </c:pt>
                <c:pt idx="7">
                  <c:v>0</c:v>
                </c:pt>
                <c:pt idx="8">
                  <c:v>55.4</c:v>
                </c:pt>
                <c:pt idx="9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CANCER!$E$94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CANCER!$E$95:$E$104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CANCER!$A$119</c:f>
          <c:strCache>
            <c:ptCount val="1"/>
            <c:pt idx="0">
              <c:v>RED. MOYOBAMBA: PORCENTAJE DE TAMIZAJE PARA DETECCION DE CANCER DE COLON Y RECTO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CANCER!$H$121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CANCER!$H$122:$H$131</c:f>
              <c:numCache>
                <c:formatCode>0.0</c:formatCode>
                <c:ptCount val="10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9</c:v>
                </c:pt>
                <c:pt idx="8">
                  <c:v>3.8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38F-849F-CCEC12BA85A5}"/>
            </c:ext>
          </c:extLst>
        </c:ser>
        <c:ser>
          <c:idx val="2"/>
          <c:order val="2"/>
          <c:tx>
            <c:strRef>
              <c:f>CANCER!$I$121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CANCER!$I$122:$I$131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0-438F-849F-CCEC12BA85A5}"/>
            </c:ext>
          </c:extLst>
        </c:ser>
        <c:ser>
          <c:idx val="3"/>
          <c:order val="3"/>
          <c:tx>
            <c:strRef>
              <c:f>CANCER!$J$121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CANCER!$J$122:$J$131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19.7</c:v>
                </c:pt>
                <c:pt idx="4">
                  <c:v>18.399999999999999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CANCER!$E$121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CANCER!$E$122:$E$131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CANCER!$A$145</c:f>
          <c:strCache>
            <c:ptCount val="1"/>
            <c:pt idx="0">
              <c:v>RED. MOYOBAMBA: PORCENTAJE DE TAMIZAJE PARA DETECCION DE CANCER DE PROSTATA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CANCER!$H$147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CANCER!$H$148:$H$157</c:f>
              <c:numCache>
                <c:formatCode>0.0</c:formatCode>
                <c:ptCount val="10"/>
                <c:pt idx="0">
                  <c:v>1.6</c:v>
                </c:pt>
                <c:pt idx="1">
                  <c:v>0</c:v>
                </c:pt>
                <c:pt idx="2">
                  <c:v>0</c:v>
                </c:pt>
                <c:pt idx="3">
                  <c:v>4.5</c:v>
                </c:pt>
                <c:pt idx="4">
                  <c:v>0</c:v>
                </c:pt>
                <c:pt idx="5">
                  <c:v>0</c:v>
                </c:pt>
                <c:pt idx="6">
                  <c:v>6.2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B-438A-9A62-3EB23754782F}"/>
            </c:ext>
          </c:extLst>
        </c:ser>
        <c:ser>
          <c:idx val="2"/>
          <c:order val="2"/>
          <c:tx>
            <c:strRef>
              <c:f>CANCER!$I$147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CANCER!$I$148:$I$157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B-438A-9A62-3EB23754782F}"/>
            </c:ext>
          </c:extLst>
        </c:ser>
        <c:ser>
          <c:idx val="3"/>
          <c:order val="3"/>
          <c:tx>
            <c:strRef>
              <c:f>CANCER!$J$147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CANCER!$J$148:$J$157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B-438A-9A62-3EB23754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CANCER!$E$147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CANCER!$E$148:$E$157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B-438A-9A62-3EB23754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CANCER!$A$167</c:f>
          <c:strCache>
            <c:ptCount val="1"/>
            <c:pt idx="0">
              <c:v>RED. MOYOBAMBA: PORCENTAJE DE TAMIZAJE PARA DETECCION DE CANCER DE PIEL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CANCER!$H$170:$H$179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F-4997-A1AE-96842CD430E9}"/>
            </c:ext>
          </c:extLst>
        </c:ser>
        <c:ser>
          <c:idx val="2"/>
          <c:order val="2"/>
          <c:tx>
            <c:strRef>
              <c:f>CANCER!$I$169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CANCER!$I$170:$I$179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F-4997-A1AE-96842CD430E9}"/>
            </c:ext>
          </c:extLst>
        </c:ser>
        <c:ser>
          <c:idx val="3"/>
          <c:order val="3"/>
          <c:tx>
            <c:strRef>
              <c:f>CANCER!$J$169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CANCER!$J$170:$J$179</c:f>
              <c:numCache>
                <c:formatCode>0.0</c:formatCode>
                <c:ptCount val="10"/>
                <c:pt idx="0">
                  <c:v>18.3</c:v>
                </c:pt>
                <c:pt idx="1">
                  <c:v>0</c:v>
                </c:pt>
                <c:pt idx="2">
                  <c:v>28.2</c:v>
                </c:pt>
                <c:pt idx="3">
                  <c:v>32.700000000000003</c:v>
                </c:pt>
                <c:pt idx="4">
                  <c:v>52.8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F-4997-A1AE-96842CD4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CANCER!$E$169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CANCER!$A$170:$A$179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CANCER!$E$170:$E$179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F-4997-A1AE-96842CD4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CANCER!$A$187</c:f>
          <c:strCache>
            <c:ptCount val="1"/>
            <c:pt idx="0">
              <c:v>RED. MOYOBAMBA: PORCENTAJE DE ATENCION DE LA PACIENTE CON LESIONES PREMALIGNAS DE CUELLO UTERINO CON ABLACION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CANCER!$H$189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CANCER!$H$190:$H$199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D-4C0A-B740-799840B8168C}"/>
            </c:ext>
          </c:extLst>
        </c:ser>
        <c:ser>
          <c:idx val="2"/>
          <c:order val="2"/>
          <c:tx>
            <c:strRef>
              <c:f>CANCER!$I$189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CANCER!$I$190:$I$199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D-4C0A-B740-799840B8168C}"/>
            </c:ext>
          </c:extLst>
        </c:ser>
        <c:ser>
          <c:idx val="3"/>
          <c:order val="3"/>
          <c:tx>
            <c:strRef>
              <c:f>CANCER!$J$189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CANCER!$J$190:$J$199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D-4C0A-B740-799840B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CANCER!$E$189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CANCER!$A$190:$A$199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CANCER!$E$190:$E$199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ED-4C0A-B740-799840B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BUCAL'!$A$130</c:f>
          <c:strCache>
            <c:ptCount val="1"/>
            <c:pt idx="0">
              <c:v>RED. MOYOBAMBA: PORCENTAJE DE PROFILAXIS DENTAL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BUCAL'!$H$132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BUCAL'!$H$133:$H$142</c:f>
              <c:numCache>
                <c:formatCode>0.0</c:formatCode>
                <c:ptCount val="10"/>
                <c:pt idx="0">
                  <c:v>8.1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6.1</c:v>
                </c:pt>
                <c:pt idx="5">
                  <c:v>0</c:v>
                </c:pt>
                <c:pt idx="6">
                  <c:v>1.3</c:v>
                </c:pt>
                <c:pt idx="7">
                  <c:v>2</c:v>
                </c:pt>
                <c:pt idx="8">
                  <c:v>0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E-4EEE-9B95-D907C4371E73}"/>
            </c:ext>
          </c:extLst>
        </c:ser>
        <c:ser>
          <c:idx val="2"/>
          <c:order val="2"/>
          <c:tx>
            <c:strRef>
              <c:f>'SALUD BUCAL'!$I$132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BUCAL'!$I$133:$I$142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EEE-9B95-D907C4371E73}"/>
            </c:ext>
          </c:extLst>
        </c:ser>
        <c:ser>
          <c:idx val="3"/>
          <c:order val="3"/>
          <c:tx>
            <c:strRef>
              <c:f>'SALUD BUCAL'!$J$132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BUCAL'!$J$133:$J$142</c:f>
              <c:numCache>
                <c:formatCode>0.0</c:formatCode>
                <c:ptCount val="10"/>
                <c:pt idx="0">
                  <c:v>0</c:v>
                </c:pt>
                <c:pt idx="1">
                  <c:v>19.2</c:v>
                </c:pt>
                <c:pt idx="2">
                  <c:v>0</c:v>
                </c:pt>
                <c:pt idx="3">
                  <c:v>18.3</c:v>
                </c:pt>
                <c:pt idx="4">
                  <c:v>0</c:v>
                </c:pt>
                <c:pt idx="5">
                  <c:v>18.399999999999999</c:v>
                </c:pt>
                <c:pt idx="6">
                  <c:v>0</c:v>
                </c:pt>
                <c:pt idx="7">
                  <c:v>0</c:v>
                </c:pt>
                <c:pt idx="8">
                  <c:v>17.100000000000001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BUCAL'!$A$133:$A$142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BUCAL'!$E$133:$E$142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BUCAL'!$A$5</c:f>
          <c:strCache>
            <c:ptCount val="1"/>
            <c:pt idx="0">
              <c:v>RED. MOYOBAMBA: PORCENTAJE DE EXAMEN ESTOMATOLÓGICO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6-4C2F-9425-ECF4B8749388}"/>
            </c:ext>
          </c:extLst>
        </c:ser>
        <c:ser>
          <c:idx val="2"/>
          <c:order val="2"/>
          <c:tx>
            <c:strRef>
              <c:f>'SALUD BUCAL'!$I$7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6-4C2F-9425-ECF4B8749388}"/>
            </c:ext>
          </c:extLst>
        </c:ser>
        <c:ser>
          <c:idx val="3"/>
          <c:order val="3"/>
          <c:tx>
            <c:strRef>
              <c:f>'SALUD BUCAL'!$J$7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BUCAL'!$J$8:$J$17</c:f>
              <c:numCache>
                <c:formatCode>0.0</c:formatCode>
                <c:ptCount val="10"/>
                <c:pt idx="0">
                  <c:v>26.9</c:v>
                </c:pt>
                <c:pt idx="1">
                  <c:v>35.700000000000003</c:v>
                </c:pt>
                <c:pt idx="2">
                  <c:v>23.3</c:v>
                </c:pt>
                <c:pt idx="3">
                  <c:v>29.1</c:v>
                </c:pt>
                <c:pt idx="4">
                  <c:v>30.4</c:v>
                </c:pt>
                <c:pt idx="5">
                  <c:v>31.4</c:v>
                </c:pt>
                <c:pt idx="6">
                  <c:v>15.4</c:v>
                </c:pt>
                <c:pt idx="7">
                  <c:v>32.700000000000003</c:v>
                </c:pt>
                <c:pt idx="8">
                  <c:v>41.5</c:v>
                </c:pt>
                <c:pt idx="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BUCAL'!$A$46</c:f>
          <c:strCache>
            <c:ptCount val="1"/>
            <c:pt idx="0">
              <c:v>RED. MOYOBAMBA: PORCENTAJE DE ASESORÍA NUTRICIONAL PARA EL CONTROL DE ENFERMEDADES DENTALES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BUCAL'!$H$49:$H$58</c:f>
              <c:numCache>
                <c:formatCode>0.0</c:formatCode>
                <c:ptCount val="10"/>
                <c:pt idx="0">
                  <c:v>6.6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4.4000000000000004</c:v>
                </c:pt>
                <c:pt idx="5">
                  <c:v>10.4</c:v>
                </c:pt>
                <c:pt idx="6">
                  <c:v>1.1000000000000001</c:v>
                </c:pt>
                <c:pt idx="7">
                  <c:v>1.5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74B-B27D-F0DCEDBD6339}"/>
            </c:ext>
          </c:extLst>
        </c:ser>
        <c:ser>
          <c:idx val="2"/>
          <c:order val="2"/>
          <c:tx>
            <c:strRef>
              <c:f>'SALUD BUCAL'!$I$48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BUCAL'!$I$49:$I$58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74B-B27D-F0DCEDBD6339}"/>
            </c:ext>
          </c:extLst>
        </c:ser>
        <c:ser>
          <c:idx val="3"/>
          <c:order val="3"/>
          <c:tx>
            <c:strRef>
              <c:f>'SALUD BUCAL'!$J$48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BUCAL'!$J$49:$J$58</c:f>
              <c:numCache>
                <c:formatCode>0.0</c:formatCode>
                <c:ptCount val="10"/>
                <c:pt idx="0">
                  <c:v>0</c:v>
                </c:pt>
                <c:pt idx="1">
                  <c:v>21</c:v>
                </c:pt>
                <c:pt idx="2">
                  <c:v>0</c:v>
                </c:pt>
                <c:pt idx="3">
                  <c:v>15.7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BUCAL'!$A$49:$A$58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BUCAL'!$E$49:$E$58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BUCAL'!$A$67</c:f>
          <c:strCache>
            <c:ptCount val="1"/>
            <c:pt idx="0">
              <c:v>RED. MOYOBAMBA: PORCENTAJE DE APLICACIÓN DE SELLANTES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BUCAL'!$H$70:$H$79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B-41E8-A8CB-AD0DBDE93C9E}"/>
            </c:ext>
          </c:extLst>
        </c:ser>
        <c:ser>
          <c:idx val="2"/>
          <c:order val="2"/>
          <c:tx>
            <c:strRef>
              <c:f>'SALUD BUCAL'!$I$69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B-41E8-A8CB-AD0DBDE93C9E}"/>
            </c:ext>
          </c:extLst>
        </c:ser>
        <c:ser>
          <c:idx val="3"/>
          <c:order val="3"/>
          <c:tx>
            <c:strRef>
              <c:f>'SALUD BUCAL'!$J$69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BUCAL'!$J$70:$J$79</c:f>
              <c:numCache>
                <c:formatCode>0.0</c:formatCode>
                <c:ptCount val="10"/>
                <c:pt idx="0">
                  <c:v>35.9</c:v>
                </c:pt>
                <c:pt idx="1">
                  <c:v>0</c:v>
                </c:pt>
                <c:pt idx="2">
                  <c:v>65.8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BUCAL'!$A$108</c:f>
          <c:strCache>
            <c:ptCount val="1"/>
            <c:pt idx="0">
              <c:v>RED. MOYOBAMBA: PORCENTAJE DE APLICACIÓN DEL FLÚOR GEL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BUCAL'!$H$110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BUCAL'!$H$111:$H$120</c:f>
              <c:numCache>
                <c:formatCode>0.0</c:formatCode>
                <c:ptCount val="10"/>
                <c:pt idx="0">
                  <c:v>9.6999999999999993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A-4C2A-B9B7-27C6B7A3BDB7}"/>
            </c:ext>
          </c:extLst>
        </c:ser>
        <c:ser>
          <c:idx val="2"/>
          <c:order val="2"/>
          <c:tx>
            <c:strRef>
              <c:f>'SALUD BUCAL'!$I$110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BUCAL'!$I$111:$I$120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A-4C2A-B9B7-27C6B7A3BDB7}"/>
            </c:ext>
          </c:extLst>
        </c:ser>
        <c:ser>
          <c:idx val="3"/>
          <c:order val="3"/>
          <c:tx>
            <c:strRef>
              <c:f>'SALUD BUCAL'!$J$110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BUCAL'!$J$111:$J$120</c:f>
              <c:numCache>
                <c:formatCode>0.0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BUCAL'!$E$111:$E$120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</c:f>
          <c:strCache>
            <c:ptCount val="1"/>
            <c:pt idx="0">
              <c:v>RED. MOYOBAMBA: PORCENTAJE DE GESTANTES ATENDIDAS PRECOSMENTE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'MATERNO-PLANIF-ADOLESC'!$H$25</c:f>
              <c:strCache>
                <c:ptCount val="1"/>
                <c:pt idx="0">
                  <c:v>DEFICIENTE &lt;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66.900000000000006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64.7</c:v>
                </c:pt>
                <c:pt idx="8">
                  <c:v>0</c:v>
                </c:pt>
                <c:pt idx="9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C-4C41-8F6E-B2B99782F98E}"/>
            </c:ext>
          </c:extLst>
        </c:ser>
        <c:ser>
          <c:idx val="2"/>
          <c:order val="2"/>
          <c:tx>
            <c:strRef>
              <c:f>'MATERNO-PLANIF-ADOLESC'!$I$25</c:f>
              <c:strCache>
                <c:ptCount val="1"/>
                <c:pt idx="0">
                  <c:v>PROCESO &gt;= 70  -  &lt; 75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'MATERNO-PLANIF-ADOLESC'!$I$26:$I$35</c:f>
              <c:numCache>
                <c:formatCode>0.0</c:formatCode>
                <c:ptCount val="10"/>
                <c:pt idx="0">
                  <c:v>73.900000000000006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C-4C41-8F6E-B2B99782F98E}"/>
            </c:ext>
          </c:extLst>
        </c:ser>
        <c:ser>
          <c:idx val="3"/>
          <c:order val="3"/>
          <c:tx>
            <c:strRef>
              <c:f>'MATERNO-PLANIF-ADOLESC'!$J$25</c:f>
              <c:strCache>
                <c:ptCount val="1"/>
                <c:pt idx="0">
                  <c:v>OPTIMO &gt;= 75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84.6</c:v>
                </c:pt>
                <c:pt idx="4">
                  <c:v>84</c:v>
                </c:pt>
                <c:pt idx="5">
                  <c:v>82.1</c:v>
                </c:pt>
                <c:pt idx="6">
                  <c:v>87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'MATERNO-PLANIF-ADOLESC'!$E$26:$E$35</c:f>
              <c:numCache>
                <c:formatCode>0.0</c:formatCode>
                <c:ptCount val="1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BUCAL'!$A$89</c:f>
          <c:strCache>
            <c:ptCount val="1"/>
            <c:pt idx="0">
              <c:v>RED. MOYOBAMBA: PORCENTAJE DE APLICACIÓN DE FLÚOR BARNIZ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BUCAL'!$H$91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BUCAL'!$H$92:$H$101</c:f>
              <c:numCache>
                <c:formatCode>0.0</c:formatCode>
                <c:ptCount val="10"/>
                <c:pt idx="0">
                  <c:v>7.4</c:v>
                </c:pt>
                <c:pt idx="1">
                  <c:v>13</c:v>
                </c:pt>
                <c:pt idx="2">
                  <c:v>3.3</c:v>
                </c:pt>
                <c:pt idx="3">
                  <c:v>9.1</c:v>
                </c:pt>
                <c:pt idx="4">
                  <c:v>5.4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1-4DC2-8E1F-816349616F9A}"/>
            </c:ext>
          </c:extLst>
        </c:ser>
        <c:ser>
          <c:idx val="2"/>
          <c:order val="2"/>
          <c:tx>
            <c:strRef>
              <c:f>'SALUD BUCAL'!$I$91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BUCAL'!$I$92:$I$101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1-4DC2-8E1F-816349616F9A}"/>
            </c:ext>
          </c:extLst>
        </c:ser>
        <c:ser>
          <c:idx val="3"/>
          <c:order val="3"/>
          <c:tx>
            <c:strRef>
              <c:f>'SALUD BUCAL'!$J$91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BUCAL'!$J$92:$J$101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BUCAL'!$A$92:$A$101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BUCAL'!$E$92:$E$101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BUCAL'!$A$24</c:f>
          <c:strCache>
            <c:ptCount val="1"/>
            <c:pt idx="0">
              <c:v>RED. MOYOBAMBA: PORCENTAJE DE INSTRUCCIÓN DE HIGIENE ORAL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BUCAL'!$H$27:$H$36</c:f>
              <c:numCache>
                <c:formatCode>0.0</c:formatCode>
                <c:ptCount val="10"/>
                <c:pt idx="0">
                  <c:v>6.6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4.4000000000000004</c:v>
                </c:pt>
                <c:pt idx="5">
                  <c:v>10.3</c:v>
                </c:pt>
                <c:pt idx="6">
                  <c:v>1.1000000000000001</c:v>
                </c:pt>
                <c:pt idx="7">
                  <c:v>1.5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8-4903-AF8D-328EA5BECC6F}"/>
            </c:ext>
          </c:extLst>
        </c:ser>
        <c:ser>
          <c:idx val="2"/>
          <c:order val="2"/>
          <c:tx>
            <c:strRef>
              <c:f>'SALUD BUCAL'!$I$26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8-4903-AF8D-328EA5BECC6F}"/>
            </c:ext>
          </c:extLst>
        </c:ser>
        <c:ser>
          <c:idx val="3"/>
          <c:order val="3"/>
          <c:tx>
            <c:strRef>
              <c:f>'SALUD BUCAL'!$J$26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BUCAL'!$J$27:$J$36</c:f>
              <c:numCache>
                <c:formatCode>0.0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15.7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8-4903-AF8D-328EA5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strRef>
              <c:f>'SALUD BUCAL'!$E$26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78-4903-AF8D-328EA5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ADULTO_MAYOR!$A$5</c:f>
          <c:strCache>
            <c:ptCount val="1"/>
            <c:pt idx="0">
              <c:v>RED. MOYOBAMBA: PORCENTAJE DE PERSONA ADULTO MAYOR DE 60 AÑOS A MAS CON VACUNA NEUMOCOCO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ADULTO_MAYOR!$H$8:$H$17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6.5</c:v>
                </c:pt>
                <c:pt idx="3">
                  <c:v>7.9</c:v>
                </c:pt>
                <c:pt idx="4">
                  <c:v>4.9000000000000004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C32-807F-52204EDF0203}"/>
            </c:ext>
          </c:extLst>
        </c:ser>
        <c:ser>
          <c:idx val="2"/>
          <c:order val="2"/>
          <c:tx>
            <c:strRef>
              <c:f>ADULTO_MAYOR!$I$7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C32-807F-52204EDF0203}"/>
            </c:ext>
          </c:extLst>
        </c:ser>
        <c:ser>
          <c:idx val="3"/>
          <c:order val="3"/>
          <c:tx>
            <c:strRef>
              <c:f>ADULTO_MAYOR!$J$7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</c:v>
                </c:pt>
                <c:pt idx="7">
                  <c:v>21.1</c:v>
                </c:pt>
                <c:pt idx="8">
                  <c:v>85.1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C32-807F-52204EDF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6-4C32-807F-52204EDF02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36-4C32-807F-52204EDF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ADULTO_MAYOR!$A$23</c:f>
          <c:strCache>
            <c:ptCount val="1"/>
            <c:pt idx="0">
              <c:v>RED. MOYOBAMBA: PORCENTAJE DE PERSONA ADULTO MAYOR DE 60 AÑOS A MAS CON VACUNA INFLUENZA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ADULTO_MAYOR!$H$26:$H$35</c:f>
              <c:numCache>
                <c:formatCode>0.0</c:formatCode>
                <c:ptCount val="10"/>
                <c:pt idx="0">
                  <c:v>10.1</c:v>
                </c:pt>
                <c:pt idx="1">
                  <c:v>0</c:v>
                </c:pt>
                <c:pt idx="2">
                  <c:v>5.3</c:v>
                </c:pt>
                <c:pt idx="3">
                  <c:v>0</c:v>
                </c:pt>
                <c:pt idx="4">
                  <c:v>2.4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0AF-80F8-540657E93BE5}"/>
            </c:ext>
          </c:extLst>
        </c:ser>
        <c:ser>
          <c:idx val="2"/>
          <c:order val="2"/>
          <c:tx>
            <c:strRef>
              <c:f>ADULTO_MAYOR!$I$25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9-40AF-80F8-540657E93BE5}"/>
            </c:ext>
          </c:extLst>
        </c:ser>
        <c:ser>
          <c:idx val="3"/>
          <c:order val="3"/>
          <c:tx>
            <c:strRef>
              <c:f>ADULTO_MAYOR!$J$25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21.1</c:v>
                </c:pt>
                <c:pt idx="4">
                  <c:v>0</c:v>
                </c:pt>
                <c:pt idx="5">
                  <c:v>0</c:v>
                </c:pt>
                <c:pt idx="6">
                  <c:v>40.200000000000003</c:v>
                </c:pt>
                <c:pt idx="7">
                  <c:v>16.899999999999999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9-40AF-80F8-540657E9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9-40AF-80F8-540657E93B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9-40AF-80F8-540657E9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ADULTO_MAYOR!$A$44</c:f>
          <c:strCache>
            <c:ptCount val="1"/>
            <c:pt idx="0">
              <c:v>RED. MOYOBAMBA: PORCENTAJE DE PERSONA ADULTO MAYOR DE 60 AÑOS CON VALORACION CLINICA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1-4EF4-9126-9C32F868998E}"/>
            </c:ext>
          </c:extLst>
        </c:ser>
        <c:ser>
          <c:idx val="2"/>
          <c:order val="2"/>
          <c:tx>
            <c:strRef>
              <c:f>ADULTO_MAYOR!$I$46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1-4EF4-9126-9C32F868998E}"/>
            </c:ext>
          </c:extLst>
        </c:ser>
        <c:ser>
          <c:idx val="3"/>
          <c:order val="3"/>
          <c:tx>
            <c:strRef>
              <c:f>ADULTO_MAYOR!$J$46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ADULTO_MAYOR!$J$47:$J$56</c:f>
              <c:numCache>
                <c:formatCode>0.0</c:formatCode>
                <c:ptCount val="10"/>
                <c:pt idx="0">
                  <c:v>42.1</c:v>
                </c:pt>
                <c:pt idx="1">
                  <c:v>0</c:v>
                </c:pt>
                <c:pt idx="2">
                  <c:v>51.1</c:v>
                </c:pt>
                <c:pt idx="3">
                  <c:v>205.3</c:v>
                </c:pt>
                <c:pt idx="4">
                  <c:v>0</c:v>
                </c:pt>
                <c:pt idx="5">
                  <c:v>19.399999999999999</c:v>
                </c:pt>
                <c:pt idx="6">
                  <c:v>0</c:v>
                </c:pt>
                <c:pt idx="7">
                  <c:v>0</c:v>
                </c:pt>
                <c:pt idx="8">
                  <c:v>117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1-4EF4-9126-9C32F868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1-4EF4-9126-9C32F86899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1-4EF4-9126-9C32F868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SALUD_ESCOLAR!$A$5</c:f>
          <c:strCache>
            <c:ptCount val="1"/>
            <c:pt idx="0">
              <c:v>RED. MOYOBAMBA: PORCENTAJE DE NIÑOS Y NIÑAS EN  DE 3 A 17 AÑOS DESPARASITADOS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SALUD_ESCOLAR!$H$8:$H$17</c:f>
              <c:numCache>
                <c:formatCode>0.0</c:formatCode>
                <c:ptCount val="10"/>
                <c:pt idx="0">
                  <c:v>0.2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920-B298-24DA51694FD0}"/>
            </c:ext>
          </c:extLst>
        </c:ser>
        <c:ser>
          <c:idx val="2"/>
          <c:order val="2"/>
          <c:tx>
            <c:strRef>
              <c:f>SALUD_ESCOLAR!$I$7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920-B298-24DA51694FD0}"/>
            </c:ext>
          </c:extLst>
        </c:ser>
        <c:ser>
          <c:idx val="3"/>
          <c:order val="3"/>
          <c:tx>
            <c:strRef>
              <c:f>SALUD_ESCOLAR!$J$7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B5-4920-B298-24DA5169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5-4920-B298-24DA5169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SALUD_ESCOLAR!$A$46</c:f>
          <c:strCache>
            <c:ptCount val="1"/>
            <c:pt idx="0">
              <c:v>RED. MOYOBAMBA: PORCENTAJE DE NIÑOS Y NIÑAS DE 10 A 13 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SALUD_ESCOLAR!$H$49:$H$58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E-4923-BFC8-DD93779208B0}"/>
            </c:ext>
          </c:extLst>
        </c:ser>
        <c:ser>
          <c:idx val="2"/>
          <c:order val="2"/>
          <c:tx>
            <c:strRef>
              <c:f>SALUD_ESCOLAR!$I$48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SALUD_ESCOLAR!$I$49:$I$58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E-4923-BFC8-DD93779208B0}"/>
            </c:ext>
          </c:extLst>
        </c:ser>
        <c:ser>
          <c:idx val="3"/>
          <c:order val="3"/>
          <c:tx>
            <c:strRef>
              <c:f>SALUD_ESCOLAR!$J$48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SALUD_ESCOLAR!$J$49:$J$58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E-4923-BFC8-DD93779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SALUD_ESCOLAR!$A$49:$A$58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SALUD_ESCOLAR!$E$49:$E$58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EE-4923-BFC8-DD93779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SALUD_ESCOLAR!$A$67</c:f>
          <c:strCache>
            <c:ptCount val="1"/>
            <c:pt idx="0">
              <c:v>RED. MOYOBAMBA: PORCENTAJE DE ADOLESCENTES DE 14 A 17 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SALUD_ESCOLAR!$H$70:$H$79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8-4E42-8C72-339679104C38}"/>
            </c:ext>
          </c:extLst>
        </c:ser>
        <c:ser>
          <c:idx val="2"/>
          <c:order val="2"/>
          <c:tx>
            <c:strRef>
              <c:f>SALUD_ESCOLAR!$I$69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8-4E42-8C72-339679104C38}"/>
            </c:ext>
          </c:extLst>
        </c:ser>
        <c:ser>
          <c:idx val="3"/>
          <c:order val="3"/>
          <c:tx>
            <c:strRef>
              <c:f>SALUD_ESCOLAR!$J$69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8-4E42-8C72-3396791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58-4E42-8C72-3396791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SALUD_ESCOLAR!$A$108</c:f>
          <c:strCache>
            <c:ptCount val="1"/>
            <c:pt idx="0">
              <c:v>RED. MOYOBAMBA: PORCENTAJE DE ADOLESCENTE MUJERES CON SUPLEMENTO DE ACIDO FOLICO +SULFATO FERROSO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SALUD_ESCOLAR!$H$110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SALUD_ESCOLAR!$H$111:$H$120</c:f>
              <c:numCache>
                <c:formatCode>0.0</c:formatCode>
                <c:ptCount val="10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6.5</c:v>
                </c:pt>
                <c:pt idx="4">
                  <c:v>0.3</c:v>
                </c:pt>
                <c:pt idx="5">
                  <c:v>0.3</c:v>
                </c:pt>
                <c:pt idx="6">
                  <c:v>0</c:v>
                </c:pt>
                <c:pt idx="7">
                  <c:v>2.6</c:v>
                </c:pt>
                <c:pt idx="8">
                  <c:v>6.3</c:v>
                </c:pt>
                <c:pt idx="9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0-495C-A19C-3BAC0B997F44}"/>
            </c:ext>
          </c:extLst>
        </c:ser>
        <c:ser>
          <c:idx val="2"/>
          <c:order val="2"/>
          <c:tx>
            <c:strRef>
              <c:f>SALUD_ESCOLAR!$I$110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SALUD_ESCOLAR!$I$111:$I$120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0-495C-A19C-3BAC0B997F44}"/>
            </c:ext>
          </c:extLst>
        </c:ser>
        <c:ser>
          <c:idx val="3"/>
          <c:order val="3"/>
          <c:tx>
            <c:strRef>
              <c:f>SALUD_ESCOLAR!$J$110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SALUD_ESCOLAR!$J$111:$J$120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D0-495C-A19C-3BAC0B99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SALUD_ESCOLAR!$E$111:$E$120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D0-495C-A19C-3BAC0B99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SALUD_ESCOLAR!$A$89</c:f>
          <c:strCache>
            <c:ptCount val="1"/>
            <c:pt idx="0">
              <c:v>RED. MOYOBAMBA: PORCENTAJE DE TAMIZAJE DE ERRORES REFEACTARIOS EN NIÑOS Y NIÑAS DE 3 A 11 AÑOS DE EDAD EN II.EE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SALUD_ESCOLAR!$H$91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SALUD_ESCOLAR!$H$92:$H$101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5-41C8-9855-CE6D3957C381}"/>
            </c:ext>
          </c:extLst>
        </c:ser>
        <c:ser>
          <c:idx val="2"/>
          <c:order val="2"/>
          <c:tx>
            <c:strRef>
              <c:f>SALUD_ESCOLAR!$I$91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SALUD_ESCOLAR!$I$92:$I$101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5-41C8-9855-CE6D3957C381}"/>
            </c:ext>
          </c:extLst>
        </c:ser>
        <c:ser>
          <c:idx val="3"/>
          <c:order val="3"/>
          <c:tx>
            <c:strRef>
              <c:f>SALUD_ESCOLAR!$J$91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SALUD_ESCOLAR!$J$92:$J$101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5-41C8-9855-CE6D3957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SALUD_ESCOLAR!$A$92:$A$101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SALUD_ESCOLAR!$E$92:$E$101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5-41C8-9855-CE6D3957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'MATERNO-PLANIF-ADOLESC'!$A$44</c:f>
          <c:strCache>
            <c:ptCount val="1"/>
            <c:pt idx="0">
              <c:v>RED. MOYOBAMBA: PORCENTAJE DE GESTANTES ADOLESCENTES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'MATERNO-PLANIF-ADOLESC'!$H$46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4-4C6F-9D1D-8A547F025CCD}"/>
            </c:ext>
          </c:extLst>
        </c:ser>
        <c:ser>
          <c:idx val="2"/>
          <c:order val="2"/>
          <c:tx>
            <c:strRef>
              <c:f>'MATERNO-PLANIF-ADOLESC'!$I$46</c:f>
              <c:strCache>
                <c:ptCount val="1"/>
                <c:pt idx="0">
                  <c:v>PROCESO &gt;= 10  -  &lt; 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'MATERNO-PLANIF-ADOLESC'!$I$47:$I$56</c:f>
              <c:numCache>
                <c:formatCode>0.0</c:formatCode>
                <c:ptCount val="10"/>
                <c:pt idx="0">
                  <c:v>8.5</c:v>
                </c:pt>
                <c:pt idx="1">
                  <c:v>0</c:v>
                </c:pt>
                <c:pt idx="2">
                  <c:v>9.6999999999999993</c:v>
                </c:pt>
                <c:pt idx="3">
                  <c:v>0</c:v>
                </c:pt>
                <c:pt idx="4">
                  <c:v>8</c:v>
                </c:pt>
                <c:pt idx="5">
                  <c:v>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4-4C6F-9D1D-8A547F025CCD}"/>
            </c:ext>
          </c:extLst>
        </c:ser>
        <c:ser>
          <c:idx val="3"/>
          <c:order val="3"/>
          <c:tx>
            <c:strRef>
              <c:f>'MATERNO-PLANIF-ADOLESC'!$J$46</c:f>
              <c:strCache>
                <c:ptCount val="1"/>
                <c:pt idx="0">
                  <c:v>OPTIMO &gt;= 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'MATERNO-PLANIF-ADOLESC'!$E$47:$E$56</c:f>
              <c:numCache>
                <c:formatCode>0.0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SALUD_ESCOLAR!$A$24</c:f>
          <c:strCache>
            <c:ptCount val="1"/>
            <c:pt idx="0">
              <c:v>RED. MOYOBAMBA: PORCENTAJE DE NIÑOS Y NIÑAS DE 9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4986-A978-B64D7C3C4B3C}"/>
            </c:ext>
          </c:extLst>
        </c:ser>
        <c:ser>
          <c:idx val="2"/>
          <c:order val="2"/>
          <c:tx>
            <c:strRef>
              <c:f>SALUD_ESCOLAR!$I$26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C-4986-A978-B64D7C3C4B3C}"/>
            </c:ext>
          </c:extLst>
        </c:ser>
        <c:ser>
          <c:idx val="3"/>
          <c:order val="3"/>
          <c:tx>
            <c:strRef>
              <c:f>SALUD_ESCOLAR!$J$26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SALUD_ESCOLAR!$J$27:$J$36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C-4986-A978-B64D7C3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strRef>
              <c:f>SALUD_ESCOLAR!$E$26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FC-4986-A978-B64D7C3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COLECTIVA'!$A$5</c:f>
          <c:strCache>
            <c:ptCount val="1"/>
            <c:pt idx="0">
              <c:v>RED. MOYOBAMBA: PORCENTAJE DE VIGILANCIA DE MANEJO DE RESIDUOS SOLIDOS HOSPITALARIOS (EE.SS)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COLECTIVA'!$H$8:$H$18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9-42E9-8C11-3033E289BA51}"/>
            </c:ext>
          </c:extLst>
        </c:ser>
        <c:ser>
          <c:idx val="2"/>
          <c:order val="2"/>
          <c:tx>
            <c:strRef>
              <c:f>'SALUD COLECTIVA'!$I$7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COLECTIVA'!$I$8:$I$18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9-42E9-8C11-3033E289BA51}"/>
            </c:ext>
          </c:extLst>
        </c:ser>
        <c:ser>
          <c:idx val="3"/>
          <c:order val="3"/>
          <c:tx>
            <c:strRef>
              <c:f>'SALUD COLECTIVA'!$J$7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COLECTIVA'!$J$8:$J$18</c:f>
              <c:numCache>
                <c:formatCode>0.0</c:formatCode>
                <c:ptCount val="11"/>
                <c:pt idx="0">
                  <c:v>16.5</c:v>
                </c:pt>
                <c:pt idx="1">
                  <c:v>0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0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  <c:pt idx="10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9-42E9-8C11-3033E289BA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COLECTIVA'!$E$8:$E$18</c:f>
              <c:numCache>
                <c:formatCode>0.0</c:formatCode>
                <c:ptCount val="11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COLECTIVA'!$A$24</c:f>
          <c:strCache>
            <c:ptCount val="1"/>
            <c:pt idx="0">
              <c:v>RED. MOYOBAMBA: PORCENTAJE DE EVALUACION SANITARIA DE SISTEMAS DE ABASTECIMIENTO DE AGUA - PVC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03-8A3B-0164B997FE18}"/>
            </c:ext>
          </c:extLst>
        </c:ser>
        <c:ser>
          <c:idx val="2"/>
          <c:order val="2"/>
          <c:tx>
            <c:strRef>
              <c:f>'SALUD COLECTIVA'!$I$26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14.3</c:v>
                </c:pt>
                <c:pt idx="4">
                  <c:v>0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D03-8A3B-0164B997FE18}"/>
            </c:ext>
          </c:extLst>
        </c:ser>
        <c:ser>
          <c:idx val="3"/>
          <c:order val="3"/>
          <c:tx>
            <c:strRef>
              <c:f>'SALUD COLECTIVA'!$J$26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COLECTIVA'!$J$27:$J$36</c:f>
              <c:numCache>
                <c:formatCode>0.0</c:formatCode>
                <c:ptCount val="10"/>
                <c:pt idx="0">
                  <c:v>17.7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21.4</c:v>
                </c:pt>
                <c:pt idx="5">
                  <c:v>0</c:v>
                </c:pt>
                <c:pt idx="6">
                  <c:v>38.200000000000003</c:v>
                </c:pt>
                <c:pt idx="7">
                  <c:v>32.1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D03-8A3B-0164B997F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COLECTIVA'!$A$27:$A$36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COLECTIVA'!$A$45</c:f>
          <c:strCache>
            <c:ptCount val="1"/>
            <c:pt idx="0">
              <c:v>RED. MOYOBAMBA: PORCENTAJE DE MONITOREO DE PARAMETROS DE CAMPOS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COLECTIVA'!$H$47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COLECTIVA'!$H$48:$H$57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5-4BC2-84B4-4C0727FF1C9E}"/>
            </c:ext>
          </c:extLst>
        </c:ser>
        <c:ser>
          <c:idx val="2"/>
          <c:order val="2"/>
          <c:tx>
            <c:strRef>
              <c:f>'SALUD COLECTIVA'!$I$47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COLECTIVA'!$I$48:$I$57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5-4BC2-84B4-4C0727FF1C9E}"/>
            </c:ext>
          </c:extLst>
        </c:ser>
        <c:ser>
          <c:idx val="3"/>
          <c:order val="3"/>
          <c:tx>
            <c:strRef>
              <c:f>'SALUD COLECTIVA'!$J$47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COLECTIVA'!$J$48:$J$57</c:f>
              <c:numCache>
                <c:formatCode>0.0</c:formatCode>
                <c:ptCount val="10"/>
                <c:pt idx="0">
                  <c:v>16.7</c:v>
                </c:pt>
                <c:pt idx="1">
                  <c:v>0</c:v>
                </c:pt>
                <c:pt idx="2">
                  <c:v>17</c:v>
                </c:pt>
                <c:pt idx="3">
                  <c:v>16.7</c:v>
                </c:pt>
                <c:pt idx="4">
                  <c:v>17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5-4BC2-84B4-4C0727FF1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COLECTIVA'!$A$48:$A$57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COLECTIVA'!$E$48:$E$57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DISCAPACIDAD!$A$6</c:f>
          <c:strCache>
            <c:ptCount val="1"/>
            <c:pt idx="0">
              <c:v>RED. MOYOBAMBA: PORCENTAJE DE PERSONA CON DISCAPACIDAD QUE RECIBE ATENCION PARA SU CERTIFICACIÓN.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DISCAPACIDAD!$H$9:$H$18</c:f>
              <c:numCache>
                <c:formatCode>0.0</c:formatCode>
                <c:ptCount val="10"/>
                <c:pt idx="0">
                  <c:v>8.3000000000000007</c:v>
                </c:pt>
                <c:pt idx="1">
                  <c:v>11.3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E-4A5D-ABBE-8C9B682D2C35}"/>
            </c:ext>
          </c:extLst>
        </c:ser>
        <c:ser>
          <c:idx val="2"/>
          <c:order val="2"/>
          <c:tx>
            <c:strRef>
              <c:f>DISCAPACIDAD!$I$8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DISCAPACIDAD!$I$9:$I$18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E-4A5D-ABBE-8C9B682D2C35}"/>
            </c:ext>
          </c:extLst>
        </c:ser>
        <c:ser>
          <c:idx val="3"/>
          <c:order val="3"/>
          <c:tx>
            <c:strRef>
              <c:f>DISCAPACIDAD!$J$8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DISCAPACIDAD!$J$9:$J$18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DISCAPACIDAD!$E$9:$E$18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DISCAPACIDAD!$A$30</c:f>
          <c:strCache>
            <c:ptCount val="1"/>
            <c:pt idx="0">
              <c:v>RED. MOYOBAMBA: PORCENTAJE DE VISITAS A LAS FAMILIAS PARA REHABILITACION BASADA EN LA COMUNIDAD 3 -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DISCAPACIDAD!$H$33:$H$42</c:f>
              <c:numCache>
                <c:formatCode>0.0</c:formatCode>
                <c:ptCount val="10"/>
                <c:pt idx="0">
                  <c:v>1.2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588-BC4E-58C3282FC560}"/>
            </c:ext>
          </c:extLst>
        </c:ser>
        <c:ser>
          <c:idx val="2"/>
          <c:order val="2"/>
          <c:tx>
            <c:strRef>
              <c:f>DISCAPACIDAD!$I$32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DISCAPACIDAD!$I$33:$I$42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8-4588-BC4E-58C3282FC560}"/>
            </c:ext>
          </c:extLst>
        </c:ser>
        <c:ser>
          <c:idx val="3"/>
          <c:order val="3"/>
          <c:tx>
            <c:strRef>
              <c:f>DISCAPACIDAD!$J$32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DISCAPACIDAD!$J$33:$J$42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8-4588-BC4E-58C3282F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DISCAPACIDAD!$E$33:$E$42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D8-4588-BC4E-58C3282F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DISCAPACIDAD!$A$54</c:f>
          <c:strCache>
            <c:ptCount val="1"/>
            <c:pt idx="0">
              <c:v>RED. MOYOBAMBA: PORCENTAJE DE CAPACITACION A ACTORES SOCIALES PARA LA APLICACION DE LA ESTRATEGIA RBC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DISCAPACIDAD!$H$56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DISCAPACIDAD!$H$57:$H$66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E-465D-B0ED-D0FB24A90CB5}"/>
            </c:ext>
          </c:extLst>
        </c:ser>
        <c:ser>
          <c:idx val="2"/>
          <c:order val="2"/>
          <c:tx>
            <c:strRef>
              <c:f>DISCAPACIDAD!$I$56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DISCAPACIDAD!$I$57:$I$66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E-465D-B0ED-D0FB24A90CB5}"/>
            </c:ext>
          </c:extLst>
        </c:ser>
        <c:ser>
          <c:idx val="3"/>
          <c:order val="3"/>
          <c:tx>
            <c:strRef>
              <c:f>DISCAPACIDAD!$J$56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DISCAPACIDAD!$J$57:$J$66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E-465D-B0ED-D0FB24A9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strRef>
              <c:f>DISCAPACIDAD!$E$56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DISCAPACIDAD!$E$57:$E$66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E-465D-B0ED-D0FB24A9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EVAM_EDUC_SALUD!$A$106</c:f>
          <c:strCache>
            <c:ptCount val="1"/>
            <c:pt idx="0">
              <c:v>RED. MOYOBAMBA: PORCENTAJE DE NIÑOS DE 5TO GRADO DE PRIMARIA  QUE RECIBEN VACUNA DE VPH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EVAM_EDUC_SALUD!$H$108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EVAM_EDUC_SALUD!$H$109:$H$118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E-49FF-A123-2C4D6A20617C}"/>
            </c:ext>
          </c:extLst>
        </c:ser>
        <c:ser>
          <c:idx val="2"/>
          <c:order val="2"/>
          <c:tx>
            <c:strRef>
              <c:f>EVAM_EDUC_SALUD!$I$108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EVAM_EDUC_SALUD!$I$109:$I$118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E-49FF-A123-2C4D6A20617C}"/>
            </c:ext>
          </c:extLst>
        </c:ser>
        <c:ser>
          <c:idx val="3"/>
          <c:order val="3"/>
          <c:tx>
            <c:strRef>
              <c:f>EVAM_EDUC_SALUD!$J$108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EVAM_EDUC_SALUD!$J$109:$J$118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EVAM_EDUC_SALUD!$A$5</c:f>
          <c:strCache>
            <c:ptCount val="1"/>
            <c:pt idx="0">
              <c:v>RED. MOYOBAMBA: PORCENTAJE DE PERSONA ADULTO MAYOR DE 60 AÑOS A MÁS CON VACUNA NEUMOCOCO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EVAM_EDUC_SALUD!$H$8:$H$17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6.5</c:v>
                </c:pt>
                <c:pt idx="3">
                  <c:v>7.9</c:v>
                </c:pt>
                <c:pt idx="4">
                  <c:v>4.9000000000000004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4-4B27-8AF1-82F6FDABE9A6}"/>
            </c:ext>
          </c:extLst>
        </c:ser>
        <c:ser>
          <c:idx val="2"/>
          <c:order val="2"/>
          <c:tx>
            <c:strRef>
              <c:f>EVAM_EDUC_SALUD!$I$7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4-4B27-8AF1-82F6FDABE9A6}"/>
            </c:ext>
          </c:extLst>
        </c:ser>
        <c:ser>
          <c:idx val="3"/>
          <c:order val="3"/>
          <c:tx>
            <c:strRef>
              <c:f>EVAM_EDUC_SALUD!$J$7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</c:v>
                </c:pt>
                <c:pt idx="7">
                  <c:v>21.1</c:v>
                </c:pt>
                <c:pt idx="8">
                  <c:v>85.1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EVAM_EDUC_SALUD!$E$8:$E$17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EVAM_EDUC_SALUD!$A$23</c:f>
          <c:strCache>
            <c:ptCount val="1"/>
            <c:pt idx="0">
              <c:v>RED. MOYOBAMBA: PORCENTAJE DE PERSONA ADULTO MAYOR DE 60 AÑOS A MÁS CON VACUNA INFLUENZA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EVAM_EDUC_SALUD!$H$26:$H$35</c:f>
              <c:numCache>
                <c:formatCode>0.0</c:formatCode>
                <c:ptCount val="10"/>
                <c:pt idx="0">
                  <c:v>10.1</c:v>
                </c:pt>
                <c:pt idx="1">
                  <c:v>0</c:v>
                </c:pt>
                <c:pt idx="2">
                  <c:v>5.3</c:v>
                </c:pt>
                <c:pt idx="3">
                  <c:v>0</c:v>
                </c:pt>
                <c:pt idx="4">
                  <c:v>2.4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3-46CF-BB8A-FB2EB34AAA0B}"/>
            </c:ext>
          </c:extLst>
        </c:ser>
        <c:ser>
          <c:idx val="2"/>
          <c:order val="2"/>
          <c:tx>
            <c:strRef>
              <c:f>EVAM_EDUC_SALUD!$I$25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3-46CF-BB8A-FB2EB34AAA0B}"/>
            </c:ext>
          </c:extLst>
        </c:ser>
        <c:ser>
          <c:idx val="3"/>
          <c:order val="3"/>
          <c:tx>
            <c:strRef>
              <c:f>EVAM_EDUC_SALUD!$J$25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21.1</c:v>
                </c:pt>
                <c:pt idx="4">
                  <c:v>0</c:v>
                </c:pt>
                <c:pt idx="5">
                  <c:v>0</c:v>
                </c:pt>
                <c:pt idx="6">
                  <c:v>40.200000000000003</c:v>
                </c:pt>
                <c:pt idx="7">
                  <c:v>16.899999999999999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EVAM_EDUC_SALUD!$E$26:$E$35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'MATERNO-PLANIF-ADOLESC'!$A$127</c:f>
          <c:strCache>
            <c:ptCount val="1"/>
            <c:pt idx="0">
              <c:v>RED. MOYOBAMBA: PORCENTAJE DE GESTANTES CON PAQUETE COMPLETO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'MATERNO-PLANIF-ADOLESC'!$H$129</c:f>
              <c:strCache>
                <c:ptCount val="1"/>
                <c:pt idx="0">
                  <c:v>DEFICIENTE &lt; 50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'MATERNO-PLANIF-ADOLESC'!$H$130:$H$139</c:f>
              <c:numCache>
                <c:formatCode>0.0</c:formatCode>
                <c:ptCount val="10"/>
                <c:pt idx="0">
                  <c:v>34.799999999999997</c:v>
                </c:pt>
                <c:pt idx="1">
                  <c:v>21.9</c:v>
                </c:pt>
                <c:pt idx="2">
                  <c:v>41.4</c:v>
                </c:pt>
                <c:pt idx="3">
                  <c:v>37.5</c:v>
                </c:pt>
                <c:pt idx="4">
                  <c:v>0</c:v>
                </c:pt>
                <c:pt idx="5">
                  <c:v>40</c:v>
                </c:pt>
                <c:pt idx="6">
                  <c:v>31.3</c:v>
                </c:pt>
                <c:pt idx="7">
                  <c:v>30.8</c:v>
                </c:pt>
                <c:pt idx="8">
                  <c:v>0</c:v>
                </c:pt>
                <c:pt idx="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C-4FA0-AFEA-E974B00FADA1}"/>
            </c:ext>
          </c:extLst>
        </c:ser>
        <c:ser>
          <c:idx val="2"/>
          <c:order val="2"/>
          <c:tx>
            <c:strRef>
              <c:f>'MATERNO-PLANIF-ADOLESC'!$I$129</c:f>
              <c:strCache>
                <c:ptCount val="1"/>
                <c:pt idx="0">
                  <c:v>PROCESO &gt;= 50  -  &lt; 60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C-4FA0-AFEA-E974B00FADA1}"/>
            </c:ext>
          </c:extLst>
        </c:ser>
        <c:ser>
          <c:idx val="3"/>
          <c:order val="3"/>
          <c:tx>
            <c:strRef>
              <c:f>'MATERNO-PLANIF-ADOLESC'!$J$129</c:f>
              <c:strCache>
                <c:ptCount val="1"/>
                <c:pt idx="0">
                  <c:v>OPTIMO &gt;= 60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'MATERNO-PLANIF-ADOLESC'!$E$130:$E$139</c:f>
              <c:numCache>
                <c:formatCode>0.0</c:formatCode>
                <c:ptCount val="1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EVAM_EDUC_SALUD!$A$44</c:f>
          <c:strCache>
            <c:ptCount val="1"/>
            <c:pt idx="0">
              <c:v>RED. MOYOBAMBA: PORCENTAJE DE PERSONA ADULTO MAYOR DE 60 AÑOS  A MÁS CON VALORACION CLINICA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3-4EE8-9122-FC0BEC3E4AFD}"/>
            </c:ext>
          </c:extLst>
        </c:ser>
        <c:ser>
          <c:idx val="2"/>
          <c:order val="2"/>
          <c:tx>
            <c:strRef>
              <c:f>EVAM_EDUC_SALUD!$I$46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3-4EE8-9122-FC0BEC3E4AFD}"/>
            </c:ext>
          </c:extLst>
        </c:ser>
        <c:ser>
          <c:idx val="3"/>
          <c:order val="3"/>
          <c:tx>
            <c:strRef>
              <c:f>EVAM_EDUC_SALUD!$J$46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EVAM_EDUC_SALUD!$J$47:$J$56</c:f>
              <c:numCache>
                <c:formatCode>0.0</c:formatCode>
                <c:ptCount val="10"/>
                <c:pt idx="0">
                  <c:v>42.1</c:v>
                </c:pt>
                <c:pt idx="1">
                  <c:v>0</c:v>
                </c:pt>
                <c:pt idx="2">
                  <c:v>51.1</c:v>
                </c:pt>
                <c:pt idx="3">
                  <c:v>205.3</c:v>
                </c:pt>
                <c:pt idx="4">
                  <c:v>0</c:v>
                </c:pt>
                <c:pt idx="5">
                  <c:v>19.399999999999999</c:v>
                </c:pt>
                <c:pt idx="6">
                  <c:v>0</c:v>
                </c:pt>
                <c:pt idx="7">
                  <c:v>0</c:v>
                </c:pt>
                <c:pt idx="8">
                  <c:v>117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EVAM_EDUC_SALUD!$A$84</c:f>
          <c:strCache>
            <c:ptCount val="1"/>
            <c:pt idx="0">
              <c:v>RED. MOYOBAMBA: PORCENTAJE DE NIÑOS DE 2 A 17 AÑOS DESPARASITADOS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EVAM_EDUC_SALUD!$H$86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EVAM_EDUC_SALUD!$H$87:$H$96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C-42A8-8166-15A9D6F7421C}"/>
            </c:ext>
          </c:extLst>
        </c:ser>
        <c:ser>
          <c:idx val="2"/>
          <c:order val="2"/>
          <c:tx>
            <c:strRef>
              <c:f>EVAM_EDUC_SALUD!$I$86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6.4571667719028086E-2"/>
                  <c:y val="-7.31309307532340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9-4DE1-9DBD-F8AE07FAB9B7}"/>
                </c:ext>
              </c:extLst>
            </c:dLbl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EVAM_EDUC_SALUD!$I$87:$I$96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C-42A8-8166-15A9D6F7421C}"/>
            </c:ext>
          </c:extLst>
        </c:ser>
        <c:ser>
          <c:idx val="3"/>
          <c:order val="3"/>
          <c:tx>
            <c:strRef>
              <c:f>EVAM_EDUC_SALUD!$J$86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EVAM_EDUC_SALUD!$J$87:$J$96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EVAM_EDUC_SALUD!$E$87:$E$96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EVAM_EDUC_SALUD!$A$126</c:f>
          <c:strCache>
            <c:ptCount val="1"/>
            <c:pt idx="0">
              <c:v>RED. MOYOBAMBA: PORCENTAJE DE NIÑAS DE 5TO GRADO DE PRIMARIA  QUE RECIBEN VACUNA DE VPH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EVAM_EDUC_SALUD!$H$128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EVAM_EDUC_SALUD!$H$129:$H$138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1-46A7-AE54-2AE44BA00B03}"/>
            </c:ext>
          </c:extLst>
        </c:ser>
        <c:ser>
          <c:idx val="2"/>
          <c:order val="2"/>
          <c:tx>
            <c:strRef>
              <c:f>EVAM_EDUC_SALUD!$I$128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EVAM_EDUC_SALUD!$I$129:$I$138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1-46A7-AE54-2AE44BA00B03}"/>
            </c:ext>
          </c:extLst>
        </c:ser>
        <c:ser>
          <c:idx val="3"/>
          <c:order val="3"/>
          <c:tx>
            <c:strRef>
              <c:f>EVAM_EDUC_SALUD!$J$128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EVAM_EDUC_SALUD!$J$129:$J$138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EVAM_EDUC_SALUD!$A$64</c:f>
          <c:strCache>
            <c:ptCount val="1"/>
            <c:pt idx="0">
              <c:v>RED. MOYOBAMBA: PORCENTAJE DE DOCENTES CAPACITADOS EN TEMA DE CANCER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EVAM_EDUC_SALUD!$H$66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EVAM_EDUC_SALUD!$H$67:$H$76</c:f>
              <c:numCache>
                <c:formatCode>0.0</c:formatCode>
                <c:ptCount val="10"/>
                <c:pt idx="0">
                  <c:v>0.2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5-4C53-B685-656E7C95838D}"/>
            </c:ext>
          </c:extLst>
        </c:ser>
        <c:ser>
          <c:idx val="2"/>
          <c:order val="2"/>
          <c:tx>
            <c:strRef>
              <c:f>EVAM_EDUC_SALUD!$I$66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EVAM_EDUC_SALUD!$I$67:$I$76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5-4C53-B685-656E7C95838D}"/>
            </c:ext>
          </c:extLst>
        </c:ser>
        <c:ser>
          <c:idx val="3"/>
          <c:order val="3"/>
          <c:tx>
            <c:strRef>
              <c:f>EVAM_EDUC_SALUD!$J$66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EVAM_EDUC_SALUD!$J$67:$J$76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RANKIN POR MICRO 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RANKIN!$C$63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>
                <a:alpha val="98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RANKIN!$D$63:$L$63</c:f>
              <c:numCache>
                <c:formatCode>0.0</c:formatCode>
                <c:ptCount val="9"/>
                <c:pt idx="0">
                  <c:v>71.739130434782609</c:v>
                </c:pt>
                <c:pt idx="1">
                  <c:v>44.444444444444443</c:v>
                </c:pt>
                <c:pt idx="2">
                  <c:v>53.333333333333336</c:v>
                </c:pt>
                <c:pt idx="3">
                  <c:v>73.913043478260875</c:v>
                </c:pt>
                <c:pt idx="4">
                  <c:v>60.869565217391305</c:v>
                </c:pt>
                <c:pt idx="5">
                  <c:v>71.111111111111114</c:v>
                </c:pt>
                <c:pt idx="6">
                  <c:v>43.18181818181818</c:v>
                </c:pt>
                <c:pt idx="7">
                  <c:v>79.545454545454547</c:v>
                </c:pt>
                <c:pt idx="8">
                  <c:v>67.391304347826093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7-4086-9002-9AECFC100AAC}"/>
            </c:ext>
          </c:extLst>
        </c:ser>
        <c:ser>
          <c:idx val="1"/>
          <c:order val="1"/>
          <c:tx>
            <c:strRef>
              <c:f>RANKIN!$C$64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accent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RANKIN!$D$64:$L$64</c:f>
              <c:numCache>
                <c:formatCode>0.0</c:formatCode>
                <c:ptCount val="9"/>
                <c:pt idx="0">
                  <c:v>4.3478260869565215</c:v>
                </c:pt>
                <c:pt idx="1">
                  <c:v>8.8888888888888893</c:v>
                </c:pt>
                <c:pt idx="2">
                  <c:v>6.666666666666667</c:v>
                </c:pt>
                <c:pt idx="3">
                  <c:v>4.3478260869565215</c:v>
                </c:pt>
                <c:pt idx="4">
                  <c:v>6.5217391304347823</c:v>
                </c:pt>
                <c:pt idx="5">
                  <c:v>2.2222222222222223</c:v>
                </c:pt>
                <c:pt idx="6">
                  <c:v>6.8181818181818183</c:v>
                </c:pt>
                <c:pt idx="7">
                  <c:v>2.2727272727272729</c:v>
                </c:pt>
                <c:pt idx="8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7-4086-9002-9AECFC100AAC}"/>
            </c:ext>
          </c:extLst>
        </c:ser>
        <c:ser>
          <c:idx val="2"/>
          <c:order val="2"/>
          <c:tx>
            <c:strRef>
              <c:f>RANKIN!$C$65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008A3E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RANKIN!$D$65:$L$65</c:f>
              <c:numCache>
                <c:formatCode>0.0</c:formatCode>
                <c:ptCount val="9"/>
                <c:pt idx="0">
                  <c:v>23.913043478260871</c:v>
                </c:pt>
                <c:pt idx="1">
                  <c:v>46.666666666666664</c:v>
                </c:pt>
                <c:pt idx="2">
                  <c:v>40</c:v>
                </c:pt>
                <c:pt idx="3">
                  <c:v>21.739130434782609</c:v>
                </c:pt>
                <c:pt idx="4">
                  <c:v>32.608695652173914</c:v>
                </c:pt>
                <c:pt idx="5">
                  <c:v>26.666666666666668</c:v>
                </c:pt>
                <c:pt idx="6">
                  <c:v>50</c:v>
                </c:pt>
                <c:pt idx="7">
                  <c:v>18.181818181818183</c:v>
                </c:pt>
                <c:pt idx="8">
                  <c:v>28.260869565217391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7-4086-9002-9AECFC100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0"/>
        <c:gapDepth val="170"/>
        <c:shape val="box"/>
        <c:axId val="1451352847"/>
        <c:axId val="1451355759"/>
        <c:axId val="0"/>
      </c:bar3DChart>
      <c:catAx>
        <c:axId val="145135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1355759"/>
        <c:crosses val="autoZero"/>
        <c:auto val="1"/>
        <c:lblAlgn val="ctr"/>
        <c:lblOffset val="100"/>
        <c:noMultiLvlLbl val="0"/>
      </c:catAx>
      <c:valAx>
        <c:axId val="145135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135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'MATERNO-PLANIF-ADOLESC'!$A$85</c:f>
          <c:strCache>
            <c:ptCount val="1"/>
            <c:pt idx="0">
              <c:v>RED. MOYOBAMBA: PORCENTAJE DE GESTANTES CON 6 CPN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'MATERNO-PLANIF-ADOLESC'!$H$87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C-4185-8CE7-496E7614926B}"/>
            </c:ext>
          </c:extLst>
        </c:ser>
        <c:ser>
          <c:idx val="2"/>
          <c:order val="2"/>
          <c:tx>
            <c:strRef>
              <c:f>'MATERNO-PLANIF-ADOLESC'!$I$87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11.9</c:v>
                </c:pt>
                <c:pt idx="3">
                  <c:v>11.3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C-4185-8CE7-496E7614926B}"/>
            </c:ext>
          </c:extLst>
        </c:ser>
        <c:ser>
          <c:idx val="3"/>
          <c:order val="3"/>
          <c:tx>
            <c:strRef>
              <c:f>'MATERNO-PLANIF-ADOLESC'!$J$87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'MATERNO-PLANIF-ADOLESC'!$J$88:$J$97</c:f>
              <c:numCache>
                <c:formatCode>0.0</c:formatCode>
                <c:ptCount val="10"/>
                <c:pt idx="0">
                  <c:v>13.8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15.7</c:v>
                </c:pt>
                <c:pt idx="5">
                  <c:v>16.100000000000001</c:v>
                </c:pt>
                <c:pt idx="6">
                  <c:v>17.7</c:v>
                </c:pt>
                <c:pt idx="7">
                  <c:v>13.3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'MATERNO-PLANIF-ADOLESC'!$E$88:$E$97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'MATERNO-PLANIF-ADOLESC'!$A$149</c:f>
          <c:strCache>
            <c:ptCount val="1"/>
            <c:pt idx="0">
              <c:v>RED. MOYOBAMBA: PORCENTAJE DE PUERPERAS CONTROLADAS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'MATERNO-PLANIF-ADOLESC'!$H$151</c:f>
              <c:strCache>
                <c:ptCount val="1"/>
                <c:pt idx="0">
                  <c:v>DEFICIENTE &lt; 11,7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</c:v>
                </c:pt>
                <c:pt idx="6">
                  <c:v>5.7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B-4675-A7FF-32788178D790}"/>
            </c:ext>
          </c:extLst>
        </c:ser>
        <c:ser>
          <c:idx val="2"/>
          <c:order val="2"/>
          <c:tx>
            <c:strRef>
              <c:f>'MATERNO-PLANIF-ADOLESC'!$I$151</c:f>
              <c:strCache>
                <c:ptCount val="1"/>
                <c:pt idx="0">
                  <c:v>PROCESO &gt;= 11,7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B-4675-A7FF-32788178D790}"/>
            </c:ext>
          </c:extLst>
        </c:ser>
        <c:ser>
          <c:idx val="3"/>
          <c:order val="3"/>
          <c:tx>
            <c:strRef>
              <c:f>'MATERNO-PLANIF-ADOLESC'!$J$151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'MATERNO-PLANIF-ADOLESC'!$J$152:$J$161</c:f>
              <c:numCache>
                <c:formatCode>0.0</c:formatCode>
                <c:ptCount val="10"/>
                <c:pt idx="0">
                  <c:v>13.5</c:v>
                </c:pt>
                <c:pt idx="1">
                  <c:v>0</c:v>
                </c:pt>
                <c:pt idx="2">
                  <c:v>14.1</c:v>
                </c:pt>
                <c:pt idx="3">
                  <c:v>19.399999999999999</c:v>
                </c:pt>
                <c:pt idx="4">
                  <c:v>13.5</c:v>
                </c:pt>
                <c:pt idx="5">
                  <c:v>0</c:v>
                </c:pt>
                <c:pt idx="6">
                  <c:v>0</c:v>
                </c:pt>
                <c:pt idx="7">
                  <c:v>13.3</c:v>
                </c:pt>
                <c:pt idx="8">
                  <c:v>15</c:v>
                </c:pt>
                <c:pt idx="9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'MATERNO-PLANIF-ADOLESC'!$E$152:$E$161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'MATERNO-PLANIF-ADOLESC'!$A$66</c:f>
          <c:strCache>
            <c:ptCount val="1"/>
            <c:pt idx="0">
              <c:v>RED. MOYOBAMBA: PORCENTAJE DE GESTANTES ADOLESCENTES PRECOZMENTE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'MATERNO-PLANIF-ADOLESC'!$H$68</c:f>
              <c:strCache>
                <c:ptCount val="1"/>
                <c:pt idx="0">
                  <c:v>DEFICIENTE &lt;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'MATERNO-PLANIF-ADOLESC'!$H$69:$H$78</c:f>
              <c:numCache>
                <c:formatCode>0.0</c:formatCode>
                <c:ptCount val="10"/>
                <c:pt idx="0">
                  <c:v>61.5</c:v>
                </c:pt>
                <c:pt idx="1">
                  <c:v>0</c:v>
                </c:pt>
                <c:pt idx="2">
                  <c:v>58.3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B-4F6C-94F2-015581796B50}"/>
            </c:ext>
          </c:extLst>
        </c:ser>
        <c:ser>
          <c:idx val="2"/>
          <c:order val="2"/>
          <c:tx>
            <c:strRef>
              <c:f>'MATERNO-PLANIF-ADOLESC'!$I$68</c:f>
              <c:strCache>
                <c:ptCount val="1"/>
                <c:pt idx="0">
                  <c:v>PROCESO &gt;= 70  -  &lt; 75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B-4F6C-94F2-015581796B50}"/>
            </c:ext>
          </c:extLst>
        </c:ser>
        <c:ser>
          <c:idx val="3"/>
          <c:order val="3"/>
          <c:tx>
            <c:strRef>
              <c:f>'MATERNO-PLANIF-ADOLESC'!$J$68</c:f>
              <c:strCache>
                <c:ptCount val="1"/>
                <c:pt idx="0">
                  <c:v>OPTIMO &gt;= 75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'MATERNO-PLANIF-ADOLESC'!$E$69:$E$78</c:f>
              <c:numCache>
                <c:formatCode>0</c:formatCode>
                <c:ptCount val="1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'MATERNO-PLANIF-ADOLESC'!$A$258</c:f>
          <c:strCache>
            <c:ptCount val="1"/>
            <c:pt idx="0">
              <c:v>RED. MOYOBAMBA: PORCENTAJE DE ADOLESCENTE CON SUPLEMENTO DE ACIDO FOLICO+ SULFATO FERROSO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'MATERNO-PLANIF-ADOLESC'!$H$260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'MATERNO-PLANIF-ADOLESC'!$H$261:$H$270</c:f>
              <c:numCache>
                <c:formatCode>0.0</c:formatCode>
                <c:ptCount val="10"/>
                <c:pt idx="0">
                  <c:v>4.5</c:v>
                </c:pt>
                <c:pt idx="1">
                  <c:v>0</c:v>
                </c:pt>
                <c:pt idx="2">
                  <c:v>2.4</c:v>
                </c:pt>
                <c:pt idx="3">
                  <c:v>5.2</c:v>
                </c:pt>
                <c:pt idx="4">
                  <c:v>0.3</c:v>
                </c:pt>
                <c:pt idx="5">
                  <c:v>0.4</c:v>
                </c:pt>
                <c:pt idx="6">
                  <c:v>0</c:v>
                </c:pt>
                <c:pt idx="7">
                  <c:v>4</c:v>
                </c:pt>
                <c:pt idx="8">
                  <c:v>5.3</c:v>
                </c:pt>
                <c:pt idx="9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6-4B4B-890F-7D27F344E862}"/>
            </c:ext>
          </c:extLst>
        </c:ser>
        <c:ser>
          <c:idx val="2"/>
          <c:order val="2"/>
          <c:tx>
            <c:strRef>
              <c:f>'MATERNO-PLANIF-ADOLESC'!$I$260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'MATERNO-PLANIF-ADOLESC'!$I$261:$I$270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6-4B4B-890F-7D27F344E862}"/>
            </c:ext>
          </c:extLst>
        </c:ser>
        <c:ser>
          <c:idx val="3"/>
          <c:order val="3"/>
          <c:tx>
            <c:strRef>
              <c:f>'MATERNO-PLANIF-ADOLESC'!$J$260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'MATERNO-PLANIF-ADOLESC'!$J$261:$J$270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'MATERNO-PLANIF-ADOLESC'!$E$261:$E$270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176897A-D32B-4373-A852-123FBCE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D9B94A5-A3E7-4D5B-B0C5-88EB6641C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D060928-703F-4F3E-8720-8F3FFE4A2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DF729B2-822C-4C86-B64A-13A53231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1D2F81C1-E340-4CC4-86A0-1E7C281B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A561E5B-EE35-4EE3-9D1E-165104AD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20732</xdr:colOff>
      <xdr:row>148</xdr:row>
      <xdr:rowOff>72138</xdr:rowOff>
    </xdr:from>
    <xdr:to>
      <xdr:col>18</xdr:col>
      <xdr:colOff>0</xdr:colOff>
      <xdr:row>167</xdr:row>
      <xdr:rowOff>157863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F48B0F93-495A-45D5-AF97-E0BF277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54A55C32-A428-48CF-8D50-8CC6B9F4E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258</xdr:row>
      <xdr:rowOff>0</xdr:rowOff>
    </xdr:from>
    <xdr:to>
      <xdr:col>17</xdr:col>
      <xdr:colOff>1041306</xdr:colOff>
      <xdr:row>280</xdr:row>
      <xdr:rowOff>87406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C6A0E74F-3CC3-4137-BE9B-0D8CE220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169</xdr:row>
      <xdr:rowOff>0</xdr:rowOff>
    </xdr:from>
    <xdr:to>
      <xdr:col>17</xdr:col>
      <xdr:colOff>1041306</xdr:colOff>
      <xdr:row>188</xdr:row>
      <xdr:rowOff>109817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BA8FE0D4-97C6-4E07-87AD-236DE34F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190</xdr:row>
      <xdr:rowOff>0</xdr:rowOff>
    </xdr:from>
    <xdr:to>
      <xdr:col>17</xdr:col>
      <xdr:colOff>1041306</xdr:colOff>
      <xdr:row>209</xdr:row>
      <xdr:rowOff>143435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5DC80455-9EAB-4B0E-98A4-F22CAB584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282</xdr:row>
      <xdr:rowOff>0</xdr:rowOff>
    </xdr:from>
    <xdr:to>
      <xdr:col>17</xdr:col>
      <xdr:colOff>1041306</xdr:colOff>
      <xdr:row>304</xdr:row>
      <xdr:rowOff>121023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EA3C52D4-BFEC-47D5-8AA4-5D9CBFB29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0</xdr:colOff>
      <xdr:row>308</xdr:row>
      <xdr:rowOff>0</xdr:rowOff>
    </xdr:from>
    <xdr:to>
      <xdr:col>17</xdr:col>
      <xdr:colOff>1041306</xdr:colOff>
      <xdr:row>330</xdr:row>
      <xdr:rowOff>121023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7DE5BED7-3230-4792-97AF-352CD46B0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211</xdr:row>
      <xdr:rowOff>100853</xdr:rowOff>
    </xdr:from>
    <xdr:to>
      <xdr:col>17</xdr:col>
      <xdr:colOff>1041306</xdr:colOff>
      <xdr:row>230</xdr:row>
      <xdr:rowOff>76200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E40BDE33-7C64-4A2E-B489-5C361E32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233</xdr:row>
      <xdr:rowOff>0</xdr:rowOff>
    </xdr:from>
    <xdr:to>
      <xdr:col>17</xdr:col>
      <xdr:colOff>1041306</xdr:colOff>
      <xdr:row>252</xdr:row>
      <xdr:rowOff>221876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9F106C-CE20-46F3-8841-FEF0347EA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207308</xdr:colOff>
      <xdr:row>0</xdr:row>
      <xdr:rowOff>180974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C6D2405F-A8E5-42BA-84CD-22A09878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21D1532B-8A44-4F6C-9D17-ABAF7030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1433A423-B0D5-4237-B1A8-CFB514357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18</xdr:col>
      <xdr:colOff>14845</xdr:colOff>
      <xdr:row>86</xdr:row>
      <xdr:rowOff>135593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56351D6-1F5D-4612-B259-0857D082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91</xdr:row>
      <xdr:rowOff>0</xdr:rowOff>
    </xdr:from>
    <xdr:to>
      <xdr:col>18</xdr:col>
      <xdr:colOff>14845</xdr:colOff>
      <xdr:row>113</xdr:row>
      <xdr:rowOff>135592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7B7076E0-5826-4CFF-8A7C-7D81456E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542925</xdr:colOff>
      <xdr:row>120</xdr:row>
      <xdr:rowOff>171450</xdr:rowOff>
    </xdr:from>
    <xdr:to>
      <xdr:col>17</xdr:col>
      <xdr:colOff>957820</xdr:colOff>
      <xdr:row>141</xdr:row>
      <xdr:rowOff>133350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AFE807EE-DE52-435C-AC30-F8E8354A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143</xdr:row>
      <xdr:rowOff>0</xdr:rowOff>
    </xdr:from>
    <xdr:to>
      <xdr:col>18</xdr:col>
      <xdr:colOff>14845</xdr:colOff>
      <xdr:row>163</xdr:row>
      <xdr:rowOff>161925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F1D14E6C-4BFA-47A5-8B4C-894E15F9D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165</xdr:row>
      <xdr:rowOff>0</xdr:rowOff>
    </xdr:from>
    <xdr:to>
      <xdr:col>18</xdr:col>
      <xdr:colOff>14845</xdr:colOff>
      <xdr:row>185</xdr:row>
      <xdr:rowOff>161925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15672CFD-D357-48A9-A656-DFB617561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188</xdr:row>
      <xdr:rowOff>0</xdr:rowOff>
    </xdr:from>
    <xdr:to>
      <xdr:col>18</xdr:col>
      <xdr:colOff>14845</xdr:colOff>
      <xdr:row>208</xdr:row>
      <xdr:rowOff>161925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D6AA2B29-BEDE-4394-BF46-C95E9F43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CANCER!$T$12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CANCER!$T$31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5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72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8AE22FA-7AD0-4542-850D-EFDA9B97E7D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0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4904B75-4903-437D-8E79-D9E45EDC7E1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FDFDF</a:t>
          </a:fld>
          <a:endParaRPr lang="es-PE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129</xdr:row>
      <xdr:rowOff>57568</xdr:rowOff>
    </xdr:from>
    <xdr:to>
      <xdr:col>18</xdr:col>
      <xdr:colOff>0</xdr:colOff>
      <xdr:row>146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CD6B968-8720-4A0D-8EC8-7CF90DE67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D79A3828-FDB7-477C-A729-7059D0CE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45</xdr:row>
      <xdr:rowOff>47627</xdr:rowOff>
    </xdr:from>
    <xdr:to>
      <xdr:col>18</xdr:col>
      <xdr:colOff>0</xdr:colOff>
      <xdr:row>64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F650ACB-FE7A-476C-99D6-806DC0CF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65</xdr:row>
      <xdr:rowOff>101131</xdr:rowOff>
    </xdr:from>
    <xdr:to>
      <xdr:col>18</xdr:col>
      <xdr:colOff>0</xdr:colOff>
      <xdr:row>84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F29132F-03EB-4BA6-81AF-18E4CBECA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107</xdr:row>
      <xdr:rowOff>113741</xdr:rowOff>
    </xdr:from>
    <xdr:to>
      <xdr:col>18</xdr:col>
      <xdr:colOff>0</xdr:colOff>
      <xdr:row>126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910BFEC-0503-4E36-ACB4-3E9FD66D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96790</xdr:colOff>
      <xdr:row>86</xdr:row>
      <xdr:rowOff>223558</xdr:rowOff>
    </xdr:from>
    <xdr:to>
      <xdr:col>17</xdr:col>
      <xdr:colOff>1023938</xdr:colOff>
      <xdr:row>106</xdr:row>
      <xdr:rowOff>61913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5BA3D5AD-D2DC-4918-8075-98327D10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12</xdr:col>
      <xdr:colOff>100852</xdr:colOff>
      <xdr:row>22</xdr:row>
      <xdr:rowOff>0</xdr:rowOff>
    </xdr:from>
    <xdr:ext cx="6308913" cy="4650441"/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EE88D446-D31F-452E-9F19-2356C8741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SALUD BUCAL'!$U$138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SALUD BUCAL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MATERNO-PLANIF-ADOLESC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SALUD BUCAL'!$T$55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SALUD BUCAL'!$T$76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SALUD BUCAL'!$T$116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SALUD BUCAL'!$T$9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SALUD BUCAL'!$T$30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2D27435-2D94-41FF-9244-F2FCB8543DFE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df</a:t>
          </a:fld>
          <a:endParaRPr lang="es-PE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94F3DB6-02F4-4D10-82C5-002312699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19</xdr:row>
      <xdr:rowOff>182098</xdr:rowOff>
    </xdr:from>
    <xdr:to>
      <xdr:col>18</xdr:col>
      <xdr:colOff>156882</xdr:colOff>
      <xdr:row>39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C434FC17-4D73-42AD-81F4-421B7745A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54785C74-295D-452D-A29A-BF0F1621F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E755682-45DE-4B15-85FD-7A6BD01D8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45</xdr:row>
      <xdr:rowOff>47627</xdr:rowOff>
    </xdr:from>
    <xdr:to>
      <xdr:col>18</xdr:col>
      <xdr:colOff>0</xdr:colOff>
      <xdr:row>64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FBEA47A0-5B2D-4B6B-92DE-A2C831C72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65</xdr:row>
      <xdr:rowOff>101131</xdr:rowOff>
    </xdr:from>
    <xdr:to>
      <xdr:col>18</xdr:col>
      <xdr:colOff>0</xdr:colOff>
      <xdr:row>84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130FE5F-0578-48C2-A735-F6FF01958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3924</xdr:colOff>
      <xdr:row>107</xdr:row>
      <xdr:rowOff>113741</xdr:rowOff>
    </xdr:from>
    <xdr:to>
      <xdr:col>18</xdr:col>
      <xdr:colOff>0</xdr:colOff>
      <xdr:row>126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C82D8E88-3488-455B-A5B9-D666BB9D8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96790</xdr:colOff>
      <xdr:row>86</xdr:row>
      <xdr:rowOff>223558</xdr:rowOff>
    </xdr:from>
    <xdr:to>
      <xdr:col>17</xdr:col>
      <xdr:colOff>1023938</xdr:colOff>
      <xdr:row>106</xdr:row>
      <xdr:rowOff>61913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37AA6401-4FFB-43F0-8EC1-13C1E3D31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12</xdr:col>
      <xdr:colOff>100852</xdr:colOff>
      <xdr:row>22</xdr:row>
      <xdr:rowOff>0</xdr:rowOff>
    </xdr:from>
    <xdr:ext cx="6308913" cy="4650441"/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59D2AE80-E65F-4B11-A431-91D57BC8C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MATERNO-PLANIF-ADOLESC'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SALUD_ESCOLAR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SALUD_ESCOLAR!$T$55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SALUD_ESCOLAR!$T$76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SALUD_ESCOLAR!$T$116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SALUD_ESCOLAR!$T$9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SALUD_ESCOLAR!$T$30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2D27435-2D94-41FF-9244-F2FCB8543DFE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df</a:t>
          </a:fld>
          <a:endParaRPr lang="es-PE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928A982-5437-4A30-9D4A-472E20D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20</xdr:row>
      <xdr:rowOff>182098</xdr:rowOff>
    </xdr:from>
    <xdr:to>
      <xdr:col>18</xdr:col>
      <xdr:colOff>156882</xdr:colOff>
      <xdr:row>40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FE1554-DB30-483B-83B4-86A4F29A2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43</xdr:row>
      <xdr:rowOff>101131</xdr:rowOff>
    </xdr:from>
    <xdr:to>
      <xdr:col>18</xdr:col>
      <xdr:colOff>0</xdr:colOff>
      <xdr:row>62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A40AE4D-AA95-4E9A-9397-B2D9C197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MATERNO-PLANIF-ADOLESC'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74378</xdr:colOff>
      <xdr:row>6</xdr:row>
      <xdr:rowOff>21854</xdr:rowOff>
    </xdr:from>
    <xdr:to>
      <xdr:col>18</xdr:col>
      <xdr:colOff>71438</xdr:colOff>
      <xdr:row>25</xdr:row>
      <xdr:rowOff>84325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C27738B-A82F-42B9-90DA-8EC9DAA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17</xdr:col>
      <xdr:colOff>1037146</xdr:colOff>
      <xdr:row>49</xdr:row>
      <xdr:rowOff>182902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ADF98943-0556-4910-803A-97041CD4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51</xdr:row>
      <xdr:rowOff>0</xdr:rowOff>
    </xdr:from>
    <xdr:to>
      <xdr:col>17</xdr:col>
      <xdr:colOff>1037146</xdr:colOff>
      <xdr:row>75</xdr:row>
      <xdr:rowOff>40574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8E368D4F-89A3-4E3B-857C-48E9FBC50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105</xdr:row>
      <xdr:rowOff>57568</xdr:rowOff>
    </xdr:from>
    <xdr:to>
      <xdr:col>18</xdr:col>
      <xdr:colOff>0</xdr:colOff>
      <xdr:row>122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96F590E4-1728-4573-B111-300052AB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3C31C241-BFC6-48B2-8249-DE86E5B09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79C8B3BC-761D-4533-B01B-06E174C55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04C0F540-7CCD-4842-920F-47815C86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83</xdr:row>
      <xdr:rowOff>113741</xdr:rowOff>
    </xdr:from>
    <xdr:to>
      <xdr:col>18</xdr:col>
      <xdr:colOff>0</xdr:colOff>
      <xdr:row>102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CD4BD57-75E5-49F2-813C-DAFE2E95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126</xdr:row>
      <xdr:rowOff>0</xdr:rowOff>
    </xdr:from>
    <xdr:to>
      <xdr:col>17</xdr:col>
      <xdr:colOff>1037106</xdr:colOff>
      <xdr:row>145</xdr:row>
      <xdr:rowOff>132931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1E5D2E69-5DD5-46CF-A893-25433358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56030</xdr:colOff>
      <xdr:row>62</xdr:row>
      <xdr:rowOff>89648</xdr:rowOff>
    </xdr:from>
    <xdr:to>
      <xdr:col>17</xdr:col>
      <xdr:colOff>1000963</xdr:colOff>
      <xdr:row>82</xdr:row>
      <xdr:rowOff>113181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46EB2517-02A7-440F-9C23-25AC711E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EVAM_EDUC_SALUD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EVAM_EDUC_SALUD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EVAM_EDUC_SALUD!$T$92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'MATERNO-PLANIF-ADOLESC'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</xdr:colOff>
      <xdr:row>65</xdr:row>
      <xdr:rowOff>157161</xdr:rowOff>
    </xdr:from>
    <xdr:to>
      <xdr:col>12</xdr:col>
      <xdr:colOff>9525</xdr:colOff>
      <xdr:row>86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317E47-67B6-486B-B8E8-BFE2D20CEC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MATERNO-PLANIF-ADOLESC'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'MATERNO-PLANIF-ADOLESC'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2.10\ueis\Users\User5\Downloads\2023.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SANITARIOS 2023"/>
      <sheetName val="METAS"/>
    </sheetNames>
    <sheetDataSet>
      <sheetData sheetId="0">
        <row r="6">
          <cell r="C6">
            <v>3</v>
          </cell>
        </row>
      </sheetData>
      <sheetData sheetId="1">
        <row r="4">
          <cell r="D4">
            <v>0</v>
          </cell>
        </row>
      </sheetData>
      <sheetData sheetId="2">
        <row r="4">
          <cell r="D4">
            <v>0</v>
          </cell>
        </row>
      </sheetData>
      <sheetData sheetId="3">
        <row r="4">
          <cell r="D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5"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8">
        <row r="16">
          <cell r="AT16">
            <v>0</v>
          </cell>
        </row>
        <row r="55"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C50"/>
  <sheetViews>
    <sheetView showGridLines="0" topLeftCell="C1" zoomScaleNormal="100" workbookViewId="0">
      <selection activeCell="C7" sqref="C7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5" max="17" width="9.5703125" customWidth="1"/>
    <col min="18" max="18" width="1.85546875" customWidth="1"/>
  </cols>
  <sheetData>
    <row r="1" spans="1:29" x14ac:dyDescent="0.25">
      <c r="A1" s="9"/>
      <c r="G1" s="471" t="s">
        <v>14</v>
      </c>
      <c r="H1" s="472"/>
      <c r="I1" s="473"/>
      <c r="K1" s="471" t="s">
        <v>15</v>
      </c>
      <c r="L1" s="472"/>
      <c r="M1" s="473"/>
      <c r="O1" s="471" t="s">
        <v>15</v>
      </c>
      <c r="P1" s="472"/>
      <c r="Q1" s="473"/>
      <c r="S1" s="471" t="s">
        <v>14</v>
      </c>
      <c r="T1" s="472"/>
      <c r="U1" s="473"/>
      <c r="W1" s="471" t="s">
        <v>14</v>
      </c>
      <c r="X1" s="472"/>
      <c r="Y1" s="473"/>
      <c r="AA1" s="471" t="s">
        <v>15</v>
      </c>
      <c r="AB1" s="472"/>
      <c r="AC1" s="473"/>
    </row>
    <row r="2" spans="1:29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  <c r="O2" s="10" t="s">
        <v>13</v>
      </c>
      <c r="P2" s="11" t="s">
        <v>12</v>
      </c>
      <c r="Q2" s="12" t="s">
        <v>11</v>
      </c>
      <c r="S2" s="10" t="s">
        <v>13</v>
      </c>
      <c r="T2" s="11" t="s">
        <v>12</v>
      </c>
      <c r="U2" s="12" t="s">
        <v>11</v>
      </c>
      <c r="W2" s="10" t="s">
        <v>13</v>
      </c>
      <c r="X2" s="11" t="s">
        <v>12</v>
      </c>
      <c r="Y2" s="12" t="s">
        <v>11</v>
      </c>
      <c r="AA2" s="10" t="s">
        <v>13</v>
      </c>
      <c r="AB2" s="11" t="s">
        <v>12</v>
      </c>
      <c r="AC2" s="12" t="s">
        <v>11</v>
      </c>
    </row>
    <row r="3" spans="1:29" x14ac:dyDescent="0.25">
      <c r="B3" s="47" t="s">
        <v>85</v>
      </c>
      <c r="G3" s="55">
        <f>+ROUND(C9*K3/100,1)</f>
        <v>13.3</v>
      </c>
      <c r="H3" s="14"/>
      <c r="I3" s="14">
        <f>+ROUND(C9*M3/100,1)</f>
        <v>15</v>
      </c>
      <c r="K3" s="14">
        <v>80</v>
      </c>
      <c r="L3" s="14"/>
      <c r="M3" s="14">
        <v>90</v>
      </c>
      <c r="O3" s="14">
        <v>50</v>
      </c>
      <c r="P3" s="14"/>
      <c r="Q3" s="14">
        <v>85</v>
      </c>
      <c r="S3" s="55">
        <f>+ROUND(C9*O3/100,1)</f>
        <v>8.3000000000000007</v>
      </c>
      <c r="T3" s="14"/>
      <c r="U3" s="14">
        <f>+ROUND(C9*Q3/100,1)</f>
        <v>14.2</v>
      </c>
      <c r="W3" s="55">
        <f>+ROUND(C9*AA3/100,1)</f>
        <v>15</v>
      </c>
      <c r="X3" s="14"/>
      <c r="Y3" s="14">
        <f>+ROUND(C9*AC3/100,1)</f>
        <v>16.7</v>
      </c>
      <c r="AA3" s="14">
        <v>90</v>
      </c>
      <c r="AB3" s="14"/>
      <c r="AC3" s="14">
        <v>100</v>
      </c>
    </row>
    <row r="4" spans="1:29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  <c r="W4" t="s">
        <v>83</v>
      </c>
      <c r="Y4" s="43" t="s">
        <v>84</v>
      </c>
      <c r="AA4" s="13" t="s">
        <v>83</v>
      </c>
      <c r="AC4" t="s">
        <v>84</v>
      </c>
    </row>
    <row r="5" spans="1:29" ht="7.5" customHeight="1" x14ac:dyDescent="0.25">
      <c r="B5" s="17"/>
    </row>
    <row r="6" spans="1:29" ht="18.75" x14ac:dyDescent="0.3">
      <c r="B6" s="18" t="s">
        <v>54</v>
      </c>
      <c r="C6" s="6">
        <v>2</v>
      </c>
      <c r="G6" s="475" t="s">
        <v>162</v>
      </c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W6" s="474" t="s">
        <v>685</v>
      </c>
      <c r="X6" s="474"/>
      <c r="Y6" s="474"/>
      <c r="Z6" s="474"/>
      <c r="AA6" s="474"/>
      <c r="AB6" s="474"/>
      <c r="AC6" s="474"/>
    </row>
    <row r="7" spans="1:29" ht="5.25" customHeight="1" x14ac:dyDescent="0.25">
      <c r="B7" s="17"/>
    </row>
    <row r="8" spans="1:29" x14ac:dyDescent="0.25">
      <c r="B8" s="19" t="s">
        <v>8</v>
      </c>
      <c r="C8" s="20">
        <f>100/12</f>
        <v>8.3333333333333339</v>
      </c>
    </row>
    <row r="9" spans="1:29" x14ac:dyDescent="0.25">
      <c r="B9" s="21" t="s">
        <v>70</v>
      </c>
      <c r="C9" s="20">
        <f>C8*C6</f>
        <v>16.666666666666668</v>
      </c>
      <c r="D9" s="22">
        <v>100</v>
      </c>
    </row>
    <row r="10" spans="1:29" ht="12" customHeight="1" x14ac:dyDescent="0.25"/>
    <row r="11" spans="1:29" x14ac:dyDescent="0.25">
      <c r="C11" s="14" t="s">
        <v>55</v>
      </c>
      <c r="D11" s="14" t="s">
        <v>56</v>
      </c>
      <c r="E11" s="14" t="s">
        <v>57</v>
      </c>
    </row>
    <row r="12" spans="1:29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FEBRERO</v>
      </c>
      <c r="E12" s="36">
        <v>2025</v>
      </c>
    </row>
    <row r="14" spans="1:29" x14ac:dyDescent="0.25">
      <c r="B14" s="23" t="s">
        <v>16</v>
      </c>
    </row>
    <row r="15" spans="1:29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29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FEBRERO</v>
      </c>
      <c r="R50" s="51">
        <v>2019</v>
      </c>
    </row>
  </sheetData>
  <mergeCells count="8">
    <mergeCell ref="W1:Y1"/>
    <mergeCell ref="AA1:AC1"/>
    <mergeCell ref="W6:AC6"/>
    <mergeCell ref="K1:M1"/>
    <mergeCell ref="G1:I1"/>
    <mergeCell ref="O1:Q1"/>
    <mergeCell ref="S1:U1"/>
    <mergeCell ref="G6:U6"/>
  </mergeCells>
  <conditionalFormatting sqref="B6:C6">
    <cfRule type="expression" dxfId="20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R54"/>
  <sheetViews>
    <sheetView showGridLines="0" zoomScale="80" zoomScaleNormal="80" workbookViewId="0">
      <pane xSplit="3" ySplit="3" topLeftCell="AP4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>+SUM(AL38:AO38)</f>
        <v>0</v>
      </c>
      <c r="BD38" s="37">
        <f t="shared" si="9"/>
        <v>0</v>
      </c>
      <c r="BE38" s="54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54"/>
  <sheetViews>
    <sheetView showGridLines="0" zoomScale="80" zoomScaleNormal="80" workbookViewId="0">
      <pane xSplit="3" ySplit="3" topLeftCell="AR34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42578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+Ago!AU3</f>
        <v>HOSPITAL</v>
      </c>
      <c r="AV3" s="39" t="s">
        <v>534</v>
      </c>
      <c r="AW3" s="39" t="str">
        <f>+Ago!AW3</f>
        <v>LLUILLUCUCHA</v>
      </c>
      <c r="AX3" s="39" t="str">
        <f>+Ago!AX3</f>
        <v>JERILLO</v>
      </c>
      <c r="AY3" s="39" t="str">
        <f>+Ago!AY3</f>
        <v>YANTALO</v>
      </c>
      <c r="AZ3" s="39" t="str">
        <f>+Ago!AZ3</f>
        <v>SORITOR</v>
      </c>
      <c r="BA3" s="39" t="str">
        <f>+Ago!BA3</f>
        <v>JEPELACIO</v>
      </c>
      <c r="BB3" s="39" t="str">
        <f>+Ago!BB3</f>
        <v>ROQUE</v>
      </c>
      <c r="BC3" s="39" t="str">
        <f>+Ago!BC3</f>
        <v>CALZADA</v>
      </c>
      <c r="BD3" s="39" t="str">
        <f>+Ago!BD3</f>
        <v>PUEBLO LIBRE</v>
      </c>
      <c r="BE3" s="39" t="str">
        <f>+Ago!BE3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  <c r="BF4" s="324"/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54"/>
  <sheetViews>
    <sheetView showGridLines="0" zoomScale="80" zoomScaleNormal="80" workbookViewId="0">
      <pane xSplit="3" ySplit="3" topLeftCell="AQ22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576</v>
      </c>
      <c r="C2" t="s">
        <v>577</v>
      </c>
      <c r="D2" t="s">
        <v>578</v>
      </c>
      <c r="E2" t="s">
        <v>579</v>
      </c>
      <c r="F2" t="s">
        <v>580</v>
      </c>
      <c r="G2" t="s">
        <v>581</v>
      </c>
      <c r="H2" t="s">
        <v>582</v>
      </c>
      <c r="I2" t="s">
        <v>583</v>
      </c>
      <c r="J2" t="s">
        <v>584</v>
      </c>
      <c r="K2" t="s">
        <v>585</v>
      </c>
      <c r="L2" t="s">
        <v>586</v>
      </c>
      <c r="M2" t="s">
        <v>587</v>
      </c>
      <c r="N2" t="s">
        <v>588</v>
      </c>
      <c r="O2" t="s">
        <v>589</v>
      </c>
      <c r="P2" t="s">
        <v>590</v>
      </c>
      <c r="Q2" t="s">
        <v>591</v>
      </c>
      <c r="R2" t="s">
        <v>592</v>
      </c>
      <c r="S2" t="s">
        <v>593</v>
      </c>
      <c r="T2" t="s">
        <v>594</v>
      </c>
      <c r="U2" t="s">
        <v>595</v>
      </c>
      <c r="V2" t="s">
        <v>596</v>
      </c>
      <c r="W2" t="s">
        <v>597</v>
      </c>
      <c r="X2" t="s">
        <v>598</v>
      </c>
      <c r="Y2" t="s">
        <v>599</v>
      </c>
      <c r="Z2" t="s">
        <v>600</v>
      </c>
      <c r="AA2" t="s">
        <v>601</v>
      </c>
      <c r="AB2" t="s">
        <v>602</v>
      </c>
      <c r="AC2" t="s">
        <v>603</v>
      </c>
      <c r="AD2" t="s">
        <v>604</v>
      </c>
      <c r="AE2" t="s">
        <v>605</v>
      </c>
    </row>
    <row r="3" spans="2:31" x14ac:dyDescent="0.25">
      <c r="B3">
        <v>0</v>
      </c>
      <c r="C3">
        <v>6733</v>
      </c>
      <c r="D3" t="s">
        <v>606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87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90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91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93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94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96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98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88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99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100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102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103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104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105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106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107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108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109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110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111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112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113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114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115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116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117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118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119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R54"/>
  <sheetViews>
    <sheetView showGridLines="0" zoomScale="80" zoomScaleNormal="80" workbookViewId="0">
      <pane xSplit="3" ySplit="3" topLeftCell="AQ31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54"/>
  <sheetViews>
    <sheetView showGridLines="0" zoomScale="80" zoomScaleNormal="80" workbookViewId="0">
      <pane xSplit="3" ySplit="3" topLeftCell="AS31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style="2" customWidth="1"/>
    <col min="3" max="3" width="17.5703125" style="361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360"/>
      <c r="G1" s="28"/>
      <c r="H1" s="28"/>
      <c r="K1" s="29"/>
      <c r="L1" s="1"/>
      <c r="M1" s="1"/>
      <c r="N1" s="1"/>
      <c r="O1" s="1"/>
    </row>
    <row r="2" spans="1:70" ht="24" thickBot="1" x14ac:dyDescent="0.4">
      <c r="B2" s="362" t="str">
        <f>"INDICADORES   " &amp; Config!B15&amp;"   "&amp;Config!E12</f>
        <v>INDICADORES   RED   2025</v>
      </c>
      <c r="C2" s="363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tr">
        <f>+Ene!A3</f>
        <v>Nº</v>
      </c>
      <c r="B3" s="364" t="str">
        <f>+Ene!B3</f>
        <v>ATENCIONES O ACTIVIDADES REALIZADAS</v>
      </c>
      <c r="C3" s="364" t="str">
        <f>+Ene!C3</f>
        <v>ETAPA DE VIDA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ht="30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30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4"/>
  <sheetViews>
    <sheetView showGridLines="0" zoomScale="85" zoomScaleNormal="85" workbookViewId="0">
      <selection activeCell="H45" sqref="H45:AW45"/>
    </sheetView>
  </sheetViews>
  <sheetFormatPr baseColWidth="10" defaultColWidth="11.42578125" defaultRowHeight="15" x14ac:dyDescent="0.25"/>
  <cols>
    <col min="1" max="1" width="6.42578125" customWidth="1"/>
    <col min="2" max="2" width="103.42578125" style="2" customWidth="1"/>
    <col min="3" max="3" width="22" style="5" customWidth="1"/>
    <col min="4" max="7" width="11.5703125" style="376" customWidth="1"/>
    <col min="8" max="8" width="13.42578125" style="5" customWidth="1"/>
    <col min="9" max="9" width="13.85546875" style="5" customWidth="1"/>
    <col min="10" max="10" width="15.140625" style="5" customWidth="1"/>
    <col min="11" max="11" width="10.85546875" style="5" customWidth="1"/>
    <col min="12" max="12" width="13.140625" style="5" customWidth="1"/>
    <col min="13" max="13" width="15.140625" style="5" customWidth="1"/>
    <col min="14" max="14" width="12.42578125" style="5" customWidth="1"/>
    <col min="15" max="15" width="11.42578125" style="5" bestFit="1" customWidth="1"/>
    <col min="16" max="16" width="11.7109375" style="5" customWidth="1"/>
    <col min="17" max="19" width="12.85546875" style="5" customWidth="1"/>
    <col min="20" max="24" width="10.7109375" style="5" customWidth="1"/>
    <col min="25" max="25" width="12.5703125" style="5" customWidth="1"/>
    <col min="26" max="35" width="10.7109375" style="5" customWidth="1"/>
    <col min="36" max="36" width="12.7109375" style="5" customWidth="1"/>
    <col min="37" max="38" width="10.7109375" style="5" customWidth="1"/>
    <col min="39" max="39" width="12.85546875" style="5" customWidth="1"/>
    <col min="40" max="40" width="10.7109375" style="5" customWidth="1"/>
    <col min="41" max="41" width="12.28515625" style="5" customWidth="1"/>
    <col min="42" max="43" width="10.7109375" style="5" customWidth="1"/>
    <col min="44" max="44" width="13" style="5" customWidth="1"/>
    <col min="45" max="45" width="12.140625" style="5" customWidth="1"/>
    <col min="46" max="46" width="10.7109375" style="5" customWidth="1"/>
    <col min="47" max="47" width="14.28515625" style="5" customWidth="1"/>
    <col min="48" max="48" width="13.42578125" style="5" customWidth="1"/>
    <col min="49" max="49" width="12.7109375" style="5" customWidth="1"/>
    <col min="50" max="50" width="2.85546875" style="5" customWidth="1"/>
    <col min="51" max="52" width="15.5703125" style="5" customWidth="1"/>
    <col min="53" max="58" width="10.7109375" style="5" customWidth="1"/>
    <col min="59" max="59" width="13" style="5" customWidth="1"/>
    <col min="60" max="60" width="15.85546875" style="5" customWidth="1"/>
    <col min="61" max="61" width="13.85546875" style="5" customWidth="1"/>
    <col min="62" max="69" width="10.7109375" customWidth="1"/>
    <col min="70" max="73" width="11.42578125" customWidth="1"/>
  </cols>
  <sheetData>
    <row r="1" spans="1:74" ht="9.75" customHeight="1" x14ac:dyDescent="0.25"/>
    <row r="2" spans="1:74" ht="27.75" customHeight="1" thickBot="1" x14ac:dyDescent="0.3">
      <c r="B2" s="476" t="str">
        <f>"METAS  " &amp; Config!B15&amp; "  "&amp;Config!E12</f>
        <v>METAS  RED  2025</v>
      </c>
      <c r="C2" s="476"/>
      <c r="D2" s="477" t="s">
        <v>688</v>
      </c>
      <c r="E2" s="478"/>
      <c r="F2" s="478"/>
      <c r="G2" s="47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44"/>
      <c r="AU2" s="44"/>
      <c r="AV2" s="44"/>
      <c r="AW2" s="44"/>
      <c r="AY2" s="1"/>
      <c r="AZ2" s="1"/>
      <c r="BA2" s="1">
        <f>+BA4/12</f>
        <v>106.41666666666667</v>
      </c>
      <c r="BB2" s="1"/>
      <c r="BC2" s="1"/>
      <c r="BD2" s="1"/>
      <c r="BE2" s="1"/>
      <c r="BF2" s="1"/>
      <c r="BG2" s="1"/>
      <c r="BH2" s="1"/>
      <c r="BI2" s="1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</row>
    <row r="3" spans="1:74" s="1" customFormat="1" ht="57.75" customHeight="1" x14ac:dyDescent="0.25">
      <c r="A3" s="56" t="s">
        <v>6</v>
      </c>
      <c r="B3" s="56" t="s">
        <v>58</v>
      </c>
      <c r="C3" s="56" t="s">
        <v>0</v>
      </c>
      <c r="D3" s="414" t="s">
        <v>686</v>
      </c>
      <c r="E3" s="414" t="s">
        <v>687</v>
      </c>
      <c r="F3" s="414" t="s">
        <v>686</v>
      </c>
      <c r="G3" s="414" t="s">
        <v>687</v>
      </c>
      <c r="H3" s="56" t="s">
        <v>18</v>
      </c>
      <c r="I3" s="56" t="s">
        <v>87</v>
      </c>
      <c r="J3" s="56" t="s">
        <v>19</v>
      </c>
      <c r="K3" s="56" t="s">
        <v>20</v>
      </c>
      <c r="L3" s="56" t="s">
        <v>21</v>
      </c>
      <c r="M3" s="56" t="s">
        <v>22</v>
      </c>
      <c r="N3" s="56" t="s">
        <v>23</v>
      </c>
      <c r="O3" s="56" t="s">
        <v>24</v>
      </c>
      <c r="P3" s="56" t="s">
        <v>25</v>
      </c>
      <c r="Q3" s="56" t="s">
        <v>26</v>
      </c>
      <c r="R3" s="56" t="s">
        <v>72</v>
      </c>
      <c r="S3" s="56" t="s">
        <v>88</v>
      </c>
      <c r="T3" s="56" t="s">
        <v>31</v>
      </c>
      <c r="U3" s="56" t="s">
        <v>32</v>
      </c>
      <c r="V3" s="56" t="s">
        <v>33</v>
      </c>
      <c r="W3" s="56" t="s">
        <v>37</v>
      </c>
      <c r="X3" s="56" t="s">
        <v>38</v>
      </c>
      <c r="Y3" s="56" t="s">
        <v>39</v>
      </c>
      <c r="Z3" s="56" t="s">
        <v>40</v>
      </c>
      <c r="AA3" s="56" t="s">
        <v>41</v>
      </c>
      <c r="AB3" s="56" t="s">
        <v>42</v>
      </c>
      <c r="AC3" s="56" t="s">
        <v>43</v>
      </c>
      <c r="AD3" s="56" t="s">
        <v>73</v>
      </c>
      <c r="AE3" s="56" t="s">
        <v>45</v>
      </c>
      <c r="AF3" s="56" t="s">
        <v>46</v>
      </c>
      <c r="AG3" s="56" t="s">
        <v>47</v>
      </c>
      <c r="AH3" s="56" t="s">
        <v>48</v>
      </c>
      <c r="AI3" s="56" t="s">
        <v>49</v>
      </c>
      <c r="AJ3" s="56" t="s">
        <v>74</v>
      </c>
      <c r="AK3" s="56" t="s">
        <v>51</v>
      </c>
      <c r="AL3" s="56" t="s">
        <v>607</v>
      </c>
      <c r="AM3" s="56" t="s">
        <v>68</v>
      </c>
      <c r="AN3" s="56" t="s">
        <v>75</v>
      </c>
      <c r="AO3" s="56" t="s">
        <v>76</v>
      </c>
      <c r="AP3" s="56" t="s">
        <v>27</v>
      </c>
      <c r="AQ3" s="56" t="s">
        <v>28</v>
      </c>
      <c r="AR3" s="56" t="s">
        <v>77</v>
      </c>
      <c r="AS3" s="56" t="s">
        <v>78</v>
      </c>
      <c r="AT3" s="56" t="s">
        <v>79</v>
      </c>
      <c r="AU3" s="56" t="s">
        <v>4</v>
      </c>
      <c r="AV3" s="56" t="s">
        <v>5</v>
      </c>
      <c r="AW3" s="56" t="s">
        <v>80</v>
      </c>
      <c r="AX3" s="7"/>
      <c r="AY3" s="60" t="s">
        <v>81</v>
      </c>
      <c r="AZ3" s="60" t="s">
        <v>534</v>
      </c>
      <c r="BA3" s="60" t="s">
        <v>82</v>
      </c>
      <c r="BB3" s="60" t="s">
        <v>67</v>
      </c>
      <c r="BC3" s="60" t="s">
        <v>62</v>
      </c>
      <c r="BD3" s="60" t="s">
        <v>63</v>
      </c>
      <c r="BE3" s="60" t="s">
        <v>61</v>
      </c>
      <c r="BF3" s="60" t="s">
        <v>65</v>
      </c>
      <c r="BG3" s="60" t="s">
        <v>60</v>
      </c>
      <c r="BH3" s="60" t="s">
        <v>71</v>
      </c>
      <c r="BI3" s="60" t="str">
        <f>Config!B15</f>
        <v>RED</v>
      </c>
      <c r="BK3"/>
      <c r="BL3"/>
      <c r="BM3"/>
      <c r="BN3"/>
      <c r="BO3"/>
      <c r="BP3"/>
      <c r="BQ3"/>
      <c r="BR3"/>
      <c r="BS3"/>
      <c r="BT3"/>
      <c r="BU3"/>
      <c r="BV3"/>
    </row>
    <row r="4" spans="1:74" ht="26.25" customHeight="1" x14ac:dyDescent="0.25">
      <c r="A4" s="326">
        <v>1</v>
      </c>
      <c r="B4" s="326" t="s">
        <v>663</v>
      </c>
      <c r="C4" s="327" t="s">
        <v>467</v>
      </c>
      <c r="D4" s="327">
        <f>+Config!$K$3</f>
        <v>80</v>
      </c>
      <c r="E4" s="327">
        <f>+Config!$M$3</f>
        <v>90</v>
      </c>
      <c r="F4" s="417">
        <f>+ROUND(Config!$C$9*D4/100,1)</f>
        <v>13.3</v>
      </c>
      <c r="G4" s="417">
        <f>+ROUND(Config!$C$9*E4/100,1)</f>
        <v>15</v>
      </c>
      <c r="H4" s="395"/>
      <c r="I4" s="395"/>
      <c r="J4" s="395">
        <v>1103</v>
      </c>
      <c r="K4" s="395">
        <v>19</v>
      </c>
      <c r="L4" s="395">
        <v>12</v>
      </c>
      <c r="M4" s="395">
        <v>22</v>
      </c>
      <c r="N4" s="395">
        <v>27</v>
      </c>
      <c r="O4" s="395">
        <v>6</v>
      </c>
      <c r="P4" s="395">
        <v>16</v>
      </c>
      <c r="Q4" s="395">
        <v>13</v>
      </c>
      <c r="R4" s="395">
        <v>15</v>
      </c>
      <c r="S4" s="395">
        <v>44</v>
      </c>
      <c r="T4" s="395">
        <v>38</v>
      </c>
      <c r="U4" s="395">
        <v>20</v>
      </c>
      <c r="V4" s="395">
        <v>26</v>
      </c>
      <c r="W4" s="395">
        <v>82</v>
      </c>
      <c r="X4" s="395">
        <v>16</v>
      </c>
      <c r="Y4" s="395">
        <v>10</v>
      </c>
      <c r="Z4" s="395">
        <v>23</v>
      </c>
      <c r="AA4" s="395">
        <v>48</v>
      </c>
      <c r="AB4" s="395">
        <v>415</v>
      </c>
      <c r="AC4" s="395">
        <v>23</v>
      </c>
      <c r="AD4" s="395">
        <v>33</v>
      </c>
      <c r="AE4" s="395">
        <v>25</v>
      </c>
      <c r="AF4" s="395">
        <v>43</v>
      </c>
      <c r="AG4" s="395">
        <v>165</v>
      </c>
      <c r="AH4" s="395">
        <v>15</v>
      </c>
      <c r="AI4" s="395">
        <v>44</v>
      </c>
      <c r="AJ4" s="395">
        <v>23</v>
      </c>
      <c r="AK4" s="395">
        <v>27</v>
      </c>
      <c r="AL4" s="395">
        <v>0</v>
      </c>
      <c r="AM4" s="395">
        <v>181</v>
      </c>
      <c r="AN4" s="395">
        <v>15</v>
      </c>
      <c r="AO4" s="395">
        <v>16</v>
      </c>
      <c r="AP4" s="395">
        <v>88</v>
      </c>
      <c r="AQ4" s="395">
        <v>9</v>
      </c>
      <c r="AR4" s="395">
        <v>8</v>
      </c>
      <c r="AS4" s="395">
        <v>5</v>
      </c>
      <c r="AT4" s="395">
        <v>55</v>
      </c>
      <c r="AU4" s="395">
        <v>18</v>
      </c>
      <c r="AV4" s="395">
        <v>10</v>
      </c>
      <c r="AW4" s="395">
        <v>10</v>
      </c>
      <c r="AY4" s="61">
        <f t="shared" ref="AY4:AY19" si="0">SUM(H4)</f>
        <v>0</v>
      </c>
      <c r="AZ4" s="61">
        <f t="shared" ref="AZ4:AZ19" si="1">+I4</f>
        <v>0</v>
      </c>
      <c r="BA4" s="61">
        <f t="shared" ref="BA4:BA19" si="2">+SUM(J4:S4)</f>
        <v>1277</v>
      </c>
      <c r="BB4" s="61">
        <f t="shared" ref="BB4:BB19" si="3">+SUM(T4:V4)</f>
        <v>84</v>
      </c>
      <c r="BC4" s="61">
        <f t="shared" ref="BC4:BC19" si="4">+SUM(W4:Z4)</f>
        <v>131</v>
      </c>
      <c r="BD4" s="61">
        <f t="shared" ref="BD4:BD19" si="5">+SUM(AA4:AF4)</f>
        <v>587</v>
      </c>
      <c r="BE4" s="61">
        <f t="shared" ref="BE4:BE19" si="6">+SUM(AG4:AL4)</f>
        <v>274</v>
      </c>
      <c r="BF4" s="61">
        <f t="shared" ref="BF4:BF19" si="7">+SUM(AM4:AO4)</f>
        <v>212</v>
      </c>
      <c r="BG4" s="61">
        <f t="shared" ref="BG4:BG19" si="8">+SUM(AP4:AS4)</f>
        <v>110</v>
      </c>
      <c r="BH4" s="61">
        <f t="shared" ref="BH4:BH19" si="9">+SUM(AT4:AW4)</f>
        <v>93</v>
      </c>
      <c r="BI4" s="62">
        <f>SUM(AY4:BH4)</f>
        <v>2768</v>
      </c>
    </row>
    <row r="5" spans="1:74" ht="26.25" customHeight="1" x14ac:dyDescent="0.25">
      <c r="A5" s="326">
        <v>2</v>
      </c>
      <c r="B5" s="326" t="s">
        <v>664</v>
      </c>
      <c r="C5" s="327" t="s">
        <v>467</v>
      </c>
      <c r="D5" s="327">
        <f>+Config!$K$3</f>
        <v>80</v>
      </c>
      <c r="E5" s="327">
        <f>+Config!$M$3</f>
        <v>90</v>
      </c>
      <c r="F5" s="417">
        <f>+ROUND(Config!$C$9*D5/100,1)</f>
        <v>13.3</v>
      </c>
      <c r="G5" s="417">
        <f>+ROUND(Config!$C$9*E5/100,1)</f>
        <v>15</v>
      </c>
      <c r="H5" s="396"/>
      <c r="I5" s="396"/>
      <c r="J5" s="396"/>
      <c r="K5" s="396"/>
      <c r="L5" s="396">
        <v>15</v>
      </c>
      <c r="M5" s="396">
        <v>35</v>
      </c>
      <c r="N5" s="396"/>
      <c r="O5" s="396">
        <v>7</v>
      </c>
      <c r="P5" s="396">
        <v>28</v>
      </c>
      <c r="Q5" s="396">
        <v>18</v>
      </c>
      <c r="R5" s="396">
        <v>24</v>
      </c>
      <c r="S5" s="396"/>
      <c r="T5" s="396"/>
      <c r="U5" s="396">
        <v>22</v>
      </c>
      <c r="V5" s="396"/>
      <c r="W5" s="396"/>
      <c r="X5" s="396">
        <v>24</v>
      </c>
      <c r="Y5" s="396">
        <v>16</v>
      </c>
      <c r="Z5" s="396">
        <v>39</v>
      </c>
      <c r="AA5" s="396"/>
      <c r="AB5" s="396">
        <v>0</v>
      </c>
      <c r="AC5" s="396">
        <v>30</v>
      </c>
      <c r="AD5" s="396">
        <v>51</v>
      </c>
      <c r="AE5" s="396">
        <v>43</v>
      </c>
      <c r="AF5" s="396">
        <v>55</v>
      </c>
      <c r="AG5" s="396">
        <v>0</v>
      </c>
      <c r="AH5" s="396">
        <v>31</v>
      </c>
      <c r="AI5" s="396">
        <v>64</v>
      </c>
      <c r="AJ5" s="396">
        <v>34</v>
      </c>
      <c r="AK5" s="396">
        <v>43</v>
      </c>
      <c r="AL5" s="396">
        <v>0</v>
      </c>
      <c r="AM5" s="396"/>
      <c r="AN5" s="396">
        <v>26</v>
      </c>
      <c r="AO5" s="396">
        <v>23</v>
      </c>
      <c r="AP5" s="396">
        <v>0</v>
      </c>
      <c r="AQ5" s="396">
        <v>10</v>
      </c>
      <c r="AR5" s="396">
        <v>16</v>
      </c>
      <c r="AS5" s="396">
        <v>6</v>
      </c>
      <c r="AT5" s="396">
        <v>98</v>
      </c>
      <c r="AU5" s="396">
        <v>16</v>
      </c>
      <c r="AV5" s="396">
        <v>14</v>
      </c>
      <c r="AW5" s="396">
        <v>21</v>
      </c>
      <c r="AY5" s="61">
        <f t="shared" si="0"/>
        <v>0</v>
      </c>
      <c r="AZ5" s="61">
        <f t="shared" si="1"/>
        <v>0</v>
      </c>
      <c r="BA5" s="61">
        <f t="shared" si="2"/>
        <v>127</v>
      </c>
      <c r="BB5" s="61">
        <f t="shared" si="3"/>
        <v>22</v>
      </c>
      <c r="BC5" s="61">
        <f t="shared" si="4"/>
        <v>79</v>
      </c>
      <c r="BD5" s="61">
        <f t="shared" si="5"/>
        <v>179</v>
      </c>
      <c r="BE5" s="61">
        <f t="shared" si="6"/>
        <v>172</v>
      </c>
      <c r="BF5" s="61">
        <f t="shared" si="7"/>
        <v>49</v>
      </c>
      <c r="BG5" s="61">
        <f t="shared" si="8"/>
        <v>32</v>
      </c>
      <c r="BH5" s="61">
        <f t="shared" si="9"/>
        <v>149</v>
      </c>
      <c r="BI5" s="62">
        <f t="shared" ref="BI5:BI19" si="10">SUM(AY5:BH5)</f>
        <v>809</v>
      </c>
    </row>
    <row r="6" spans="1:74" ht="26.25" customHeight="1" x14ac:dyDescent="0.25">
      <c r="A6" s="326">
        <v>3</v>
      </c>
      <c r="B6" s="326" t="s">
        <v>665</v>
      </c>
      <c r="C6" s="327" t="s">
        <v>467</v>
      </c>
      <c r="D6" s="327">
        <f>+Config!$K$3</f>
        <v>80</v>
      </c>
      <c r="E6" s="327">
        <f>+Config!$M$3</f>
        <v>90</v>
      </c>
      <c r="F6" s="417">
        <f>+ROUND(Config!$C$9*D6/100,1)</f>
        <v>13.3</v>
      </c>
      <c r="G6" s="417">
        <f>+ROUND(Config!$C$9*E6/100,1)</f>
        <v>15</v>
      </c>
      <c r="H6" s="395"/>
      <c r="I6" s="395"/>
      <c r="J6" s="395">
        <v>1395</v>
      </c>
      <c r="K6" s="395">
        <v>30</v>
      </c>
      <c r="L6" s="395"/>
      <c r="M6" s="395"/>
      <c r="N6" s="395">
        <v>48</v>
      </c>
      <c r="O6" s="395">
        <v>0</v>
      </c>
      <c r="P6" s="395">
        <v>0</v>
      </c>
      <c r="Q6" s="395">
        <v>0</v>
      </c>
      <c r="R6" s="395">
        <v>0</v>
      </c>
      <c r="S6" s="395">
        <v>77</v>
      </c>
      <c r="T6" s="395">
        <v>52</v>
      </c>
      <c r="U6" s="395"/>
      <c r="V6" s="395">
        <v>42</v>
      </c>
      <c r="W6" s="395">
        <v>104</v>
      </c>
      <c r="X6" s="395"/>
      <c r="Y6" s="395"/>
      <c r="Z6" s="395"/>
      <c r="AA6" s="395">
        <v>63</v>
      </c>
      <c r="AB6" s="395">
        <v>546</v>
      </c>
      <c r="AC6" s="395"/>
      <c r="AD6" s="395"/>
      <c r="AE6" s="395"/>
      <c r="AF6" s="395"/>
      <c r="AG6" s="395">
        <v>217</v>
      </c>
      <c r="AH6" s="395"/>
      <c r="AI6" s="395"/>
      <c r="AJ6" s="395"/>
      <c r="AK6" s="395"/>
      <c r="AL6" s="395"/>
      <c r="AM6" s="395">
        <v>233</v>
      </c>
      <c r="AN6" s="395"/>
      <c r="AO6" s="395"/>
      <c r="AP6" s="395">
        <v>131</v>
      </c>
      <c r="AQ6" s="395"/>
      <c r="AR6" s="395"/>
      <c r="AS6" s="395"/>
      <c r="AT6" s="395"/>
      <c r="AU6" s="395"/>
      <c r="AV6" s="395"/>
      <c r="AW6" s="395"/>
      <c r="AY6" s="61">
        <f t="shared" si="0"/>
        <v>0</v>
      </c>
      <c r="AZ6" s="61">
        <f t="shared" si="1"/>
        <v>0</v>
      </c>
      <c r="BA6" s="61">
        <f t="shared" si="2"/>
        <v>1550</v>
      </c>
      <c r="BB6" s="61">
        <f t="shared" si="3"/>
        <v>94</v>
      </c>
      <c r="BC6" s="61">
        <f t="shared" si="4"/>
        <v>104</v>
      </c>
      <c r="BD6" s="61">
        <f t="shared" si="5"/>
        <v>609</v>
      </c>
      <c r="BE6" s="61">
        <f t="shared" si="6"/>
        <v>217</v>
      </c>
      <c r="BF6" s="61">
        <f t="shared" si="7"/>
        <v>233</v>
      </c>
      <c r="BG6" s="61">
        <f t="shared" si="8"/>
        <v>131</v>
      </c>
      <c r="BH6" s="61">
        <f t="shared" si="9"/>
        <v>0</v>
      </c>
      <c r="BI6" s="62">
        <f t="shared" si="10"/>
        <v>2938</v>
      </c>
    </row>
    <row r="7" spans="1:74" ht="26.25" customHeight="1" x14ac:dyDescent="0.25">
      <c r="A7" s="326">
        <v>4</v>
      </c>
      <c r="B7" s="326" t="s">
        <v>666</v>
      </c>
      <c r="C7" s="327" t="s">
        <v>467</v>
      </c>
      <c r="D7" s="327">
        <f>+Config!$K$3</f>
        <v>80</v>
      </c>
      <c r="E7" s="327">
        <f>+Config!$M$3</f>
        <v>90</v>
      </c>
      <c r="F7" s="417">
        <f>+ROUND(Config!$C$9*D7/100,1)</f>
        <v>13.3</v>
      </c>
      <c r="G7" s="417">
        <f>+ROUND(Config!$C$9*E7/100,1)</f>
        <v>15</v>
      </c>
      <c r="H7" s="395"/>
      <c r="I7" s="395"/>
      <c r="J7" s="395">
        <v>3570</v>
      </c>
      <c r="K7" s="395">
        <v>60</v>
      </c>
      <c r="L7" s="395">
        <v>43</v>
      </c>
      <c r="M7" s="395">
        <v>86</v>
      </c>
      <c r="N7" s="395">
        <v>99</v>
      </c>
      <c r="O7" s="395">
        <v>28</v>
      </c>
      <c r="P7" s="395">
        <v>64</v>
      </c>
      <c r="Q7" s="395">
        <v>149</v>
      </c>
      <c r="R7" s="395">
        <v>55</v>
      </c>
      <c r="S7" s="395">
        <v>112</v>
      </c>
      <c r="T7" s="395">
        <v>119</v>
      </c>
      <c r="U7" s="395">
        <v>55</v>
      </c>
      <c r="V7" s="395">
        <v>92</v>
      </c>
      <c r="W7" s="395">
        <v>273</v>
      </c>
      <c r="X7" s="395">
        <v>62</v>
      </c>
      <c r="Y7" s="395">
        <v>36</v>
      </c>
      <c r="Z7" s="395">
        <v>90</v>
      </c>
      <c r="AA7" s="395">
        <v>157</v>
      </c>
      <c r="AB7" s="395">
        <v>1365</v>
      </c>
      <c r="AC7" s="395">
        <v>89</v>
      </c>
      <c r="AD7" s="395">
        <v>116</v>
      </c>
      <c r="AE7" s="395">
        <v>101</v>
      </c>
      <c r="AF7" s="395">
        <v>128</v>
      </c>
      <c r="AG7" s="395">
        <v>605</v>
      </c>
      <c r="AH7" s="395">
        <v>66</v>
      </c>
      <c r="AI7" s="395">
        <v>142</v>
      </c>
      <c r="AJ7" s="395">
        <v>80</v>
      </c>
      <c r="AK7" s="395">
        <v>97</v>
      </c>
      <c r="AL7" s="395">
        <v>0</v>
      </c>
      <c r="AM7" s="395">
        <v>660</v>
      </c>
      <c r="AN7" s="395">
        <v>56</v>
      </c>
      <c r="AO7" s="395">
        <v>65</v>
      </c>
      <c r="AP7" s="395">
        <v>300</v>
      </c>
      <c r="AQ7" s="395">
        <v>27</v>
      </c>
      <c r="AR7" s="395">
        <v>35</v>
      </c>
      <c r="AS7" s="395">
        <v>20</v>
      </c>
      <c r="AT7" s="395">
        <v>201</v>
      </c>
      <c r="AU7" s="395">
        <v>84</v>
      </c>
      <c r="AV7" s="395">
        <v>30</v>
      </c>
      <c r="AW7" s="395">
        <v>45</v>
      </c>
      <c r="AY7" s="61">
        <f t="shared" si="0"/>
        <v>0</v>
      </c>
      <c r="AZ7" s="61">
        <f t="shared" si="1"/>
        <v>0</v>
      </c>
      <c r="BA7" s="61">
        <f t="shared" si="2"/>
        <v>4266</v>
      </c>
      <c r="BB7" s="61">
        <f t="shared" si="3"/>
        <v>266</v>
      </c>
      <c r="BC7" s="61">
        <f t="shared" si="4"/>
        <v>461</v>
      </c>
      <c r="BD7" s="61">
        <f t="shared" si="5"/>
        <v>1956</v>
      </c>
      <c r="BE7" s="61">
        <f t="shared" si="6"/>
        <v>990</v>
      </c>
      <c r="BF7" s="61">
        <f t="shared" si="7"/>
        <v>781</v>
      </c>
      <c r="BG7" s="61">
        <f t="shared" si="8"/>
        <v>382</v>
      </c>
      <c r="BH7" s="61">
        <f t="shared" si="9"/>
        <v>360</v>
      </c>
      <c r="BI7" s="62">
        <f t="shared" si="10"/>
        <v>9462</v>
      </c>
    </row>
    <row r="8" spans="1:74" ht="26.25" customHeight="1" x14ac:dyDescent="0.25">
      <c r="A8" s="326">
        <v>5</v>
      </c>
      <c r="B8" s="326" t="s">
        <v>667</v>
      </c>
      <c r="C8" s="327" t="s">
        <v>467</v>
      </c>
      <c r="D8" s="327">
        <f>+Config!$K$3</f>
        <v>80</v>
      </c>
      <c r="E8" s="327">
        <f>+Config!$M$3</f>
        <v>90</v>
      </c>
      <c r="F8" s="417">
        <f>+ROUND(Config!$C$9*D8/100,1)</f>
        <v>13.3</v>
      </c>
      <c r="G8" s="417">
        <f>+ROUND(Config!$C$9*E8/100,1)</f>
        <v>15</v>
      </c>
      <c r="H8" s="395"/>
      <c r="I8" s="395"/>
      <c r="J8" s="395">
        <v>1276</v>
      </c>
      <c r="K8" s="395">
        <v>26</v>
      </c>
      <c r="L8" s="395">
        <v>14</v>
      </c>
      <c r="M8" s="395">
        <v>29</v>
      </c>
      <c r="N8" s="395">
        <v>37</v>
      </c>
      <c r="O8" s="395">
        <v>8</v>
      </c>
      <c r="P8" s="395">
        <v>18</v>
      </c>
      <c r="Q8" s="395">
        <v>18</v>
      </c>
      <c r="R8" s="395">
        <v>19</v>
      </c>
      <c r="S8" s="395">
        <v>40</v>
      </c>
      <c r="T8" s="395">
        <v>52</v>
      </c>
      <c r="U8" s="395">
        <v>24</v>
      </c>
      <c r="V8" s="395">
        <v>40</v>
      </c>
      <c r="W8" s="395">
        <v>104</v>
      </c>
      <c r="X8" s="395">
        <v>25</v>
      </c>
      <c r="Y8" s="395">
        <v>13</v>
      </c>
      <c r="Z8" s="395">
        <v>36</v>
      </c>
      <c r="AA8" s="395">
        <v>61</v>
      </c>
      <c r="AB8" s="395">
        <v>502</v>
      </c>
      <c r="AC8" s="395">
        <v>27</v>
      </c>
      <c r="AD8" s="395">
        <v>41</v>
      </c>
      <c r="AE8" s="395">
        <v>36</v>
      </c>
      <c r="AF8" s="395">
        <v>58</v>
      </c>
      <c r="AG8" s="395">
        <v>201</v>
      </c>
      <c r="AH8" s="395">
        <v>26</v>
      </c>
      <c r="AI8" s="395">
        <v>66</v>
      </c>
      <c r="AJ8" s="395">
        <v>31</v>
      </c>
      <c r="AK8" s="395">
        <v>37</v>
      </c>
      <c r="AL8" s="395">
        <v>0</v>
      </c>
      <c r="AM8" s="395">
        <v>215</v>
      </c>
      <c r="AN8" s="395">
        <v>21</v>
      </c>
      <c r="AO8" s="395">
        <v>21</v>
      </c>
      <c r="AP8" s="395">
        <v>117</v>
      </c>
      <c r="AQ8" s="395">
        <v>12</v>
      </c>
      <c r="AR8" s="395">
        <v>12</v>
      </c>
      <c r="AS8" s="395">
        <v>7</v>
      </c>
      <c r="AT8" s="395">
        <v>76</v>
      </c>
      <c r="AU8" s="395">
        <v>21</v>
      </c>
      <c r="AV8" s="395">
        <v>9</v>
      </c>
      <c r="AW8" s="395">
        <v>13</v>
      </c>
      <c r="AY8" s="61">
        <f t="shared" si="0"/>
        <v>0</v>
      </c>
      <c r="AZ8" s="61">
        <f t="shared" si="1"/>
        <v>0</v>
      </c>
      <c r="BA8" s="61">
        <f t="shared" si="2"/>
        <v>1485</v>
      </c>
      <c r="BB8" s="61">
        <f t="shared" si="3"/>
        <v>116</v>
      </c>
      <c r="BC8" s="61">
        <f t="shared" si="4"/>
        <v>178</v>
      </c>
      <c r="BD8" s="61">
        <f t="shared" si="5"/>
        <v>725</v>
      </c>
      <c r="BE8" s="61">
        <f t="shared" si="6"/>
        <v>361</v>
      </c>
      <c r="BF8" s="61">
        <f t="shared" si="7"/>
        <v>257</v>
      </c>
      <c r="BG8" s="61">
        <f t="shared" si="8"/>
        <v>148</v>
      </c>
      <c r="BH8" s="61">
        <f t="shared" si="9"/>
        <v>119</v>
      </c>
      <c r="BI8" s="62">
        <f t="shared" si="10"/>
        <v>3389</v>
      </c>
    </row>
    <row r="9" spans="1:74" ht="26.25" customHeight="1" x14ac:dyDescent="0.25">
      <c r="A9" s="326">
        <v>6</v>
      </c>
      <c r="B9" s="326" t="s">
        <v>668</v>
      </c>
      <c r="C9" s="327" t="s">
        <v>467</v>
      </c>
      <c r="D9" s="327">
        <f>+Config!$K$3</f>
        <v>80</v>
      </c>
      <c r="E9" s="327">
        <f>+Config!$M$3</f>
        <v>90</v>
      </c>
      <c r="F9" s="417">
        <f>+ROUND(Config!$C$9*D9/100,1)</f>
        <v>13.3</v>
      </c>
      <c r="G9" s="417">
        <f>+ROUND(Config!$C$9*E9/100,1)</f>
        <v>15</v>
      </c>
      <c r="H9" s="395"/>
      <c r="I9" s="395"/>
      <c r="J9" s="395">
        <v>1146</v>
      </c>
      <c r="K9" s="395"/>
      <c r="L9" s="395"/>
      <c r="M9" s="395"/>
      <c r="N9" s="395"/>
      <c r="O9" s="395"/>
      <c r="P9" s="395"/>
      <c r="Q9" s="395"/>
      <c r="R9" s="395"/>
      <c r="S9" s="395"/>
      <c r="T9" s="395">
        <v>44</v>
      </c>
      <c r="U9" s="395"/>
      <c r="V9" s="395">
        <v>32</v>
      </c>
      <c r="W9" s="395">
        <v>98</v>
      </c>
      <c r="X9" s="395"/>
      <c r="Y9" s="395"/>
      <c r="Z9" s="395"/>
      <c r="AA9" s="395">
        <v>56</v>
      </c>
      <c r="AB9" s="395">
        <v>447</v>
      </c>
      <c r="AC9" s="395"/>
      <c r="AD9" s="395"/>
      <c r="AE9" s="395"/>
      <c r="AF9" s="395"/>
      <c r="AG9" s="395">
        <v>204</v>
      </c>
      <c r="AH9" s="395"/>
      <c r="AI9" s="395"/>
      <c r="AJ9" s="395"/>
      <c r="AK9" s="395"/>
      <c r="AL9" s="395"/>
      <c r="AM9" s="395">
        <v>210</v>
      </c>
      <c r="AN9" s="395"/>
      <c r="AO9" s="395"/>
      <c r="AP9" s="395">
        <v>106</v>
      </c>
      <c r="AQ9" s="395"/>
      <c r="AR9" s="395"/>
      <c r="AS9" s="395"/>
      <c r="AT9" s="395">
        <v>57</v>
      </c>
      <c r="AU9" s="395"/>
      <c r="AV9" s="395"/>
      <c r="AW9" s="395"/>
      <c r="AY9" s="61">
        <f t="shared" si="0"/>
        <v>0</v>
      </c>
      <c r="AZ9" s="61">
        <f t="shared" si="1"/>
        <v>0</v>
      </c>
      <c r="BA9" s="61">
        <f t="shared" si="2"/>
        <v>1146</v>
      </c>
      <c r="BB9" s="61">
        <f t="shared" si="3"/>
        <v>76</v>
      </c>
      <c r="BC9" s="61">
        <f t="shared" si="4"/>
        <v>98</v>
      </c>
      <c r="BD9" s="61">
        <f t="shared" si="5"/>
        <v>503</v>
      </c>
      <c r="BE9" s="61">
        <f t="shared" si="6"/>
        <v>204</v>
      </c>
      <c r="BF9" s="61">
        <f t="shared" si="7"/>
        <v>210</v>
      </c>
      <c r="BG9" s="61">
        <f t="shared" si="8"/>
        <v>106</v>
      </c>
      <c r="BH9" s="61">
        <f t="shared" si="9"/>
        <v>57</v>
      </c>
      <c r="BI9" s="62">
        <f t="shared" si="10"/>
        <v>2400</v>
      </c>
    </row>
    <row r="10" spans="1:74" ht="26.25" customHeight="1" x14ac:dyDescent="0.25">
      <c r="A10" s="326">
        <v>7</v>
      </c>
      <c r="B10" s="326" t="s">
        <v>669</v>
      </c>
      <c r="C10" s="327" t="s">
        <v>467</v>
      </c>
      <c r="D10" s="327">
        <f>+Config!$K$3</f>
        <v>80</v>
      </c>
      <c r="E10" s="327">
        <f>+Config!$M$3</f>
        <v>90</v>
      </c>
      <c r="F10" s="417">
        <f>+ROUND(Config!$C$9*D10/100,1)</f>
        <v>13.3</v>
      </c>
      <c r="G10" s="417">
        <f>+ROUND(Config!$C$9*E10/100,1)</f>
        <v>15</v>
      </c>
      <c r="H10" s="396"/>
      <c r="I10" s="396"/>
      <c r="J10" s="396">
        <v>684</v>
      </c>
      <c r="K10" s="396"/>
      <c r="L10" s="396"/>
      <c r="M10" s="396"/>
      <c r="N10" s="396"/>
      <c r="O10" s="396"/>
      <c r="P10" s="396"/>
      <c r="Q10" s="396"/>
      <c r="R10" s="396"/>
      <c r="S10" s="396"/>
      <c r="T10" s="396">
        <v>26</v>
      </c>
      <c r="U10" s="396"/>
      <c r="V10" s="396">
        <v>18</v>
      </c>
      <c r="W10" s="396">
        <v>60</v>
      </c>
      <c r="X10" s="396"/>
      <c r="Y10" s="396"/>
      <c r="Z10" s="396"/>
      <c r="AA10" s="396">
        <v>35</v>
      </c>
      <c r="AB10" s="396">
        <v>269</v>
      </c>
      <c r="AC10" s="396"/>
      <c r="AD10" s="396"/>
      <c r="AE10" s="396"/>
      <c r="AF10" s="396"/>
      <c r="AG10" s="396">
        <v>130</v>
      </c>
      <c r="AH10" s="396"/>
      <c r="AI10" s="396"/>
      <c r="AJ10" s="396"/>
      <c r="AK10" s="396"/>
      <c r="AL10" s="396"/>
      <c r="AM10" s="396">
        <v>133</v>
      </c>
      <c r="AN10" s="396"/>
      <c r="AO10" s="396"/>
      <c r="AP10" s="396">
        <v>63</v>
      </c>
      <c r="AQ10" s="396"/>
      <c r="AR10" s="396"/>
      <c r="AS10" s="396"/>
      <c r="AT10" s="396">
        <v>33</v>
      </c>
      <c r="AU10" s="396"/>
      <c r="AV10" s="396"/>
      <c r="AW10" s="396"/>
      <c r="AY10" s="61">
        <f t="shared" si="0"/>
        <v>0</v>
      </c>
      <c r="AZ10" s="61">
        <f t="shared" si="1"/>
        <v>0</v>
      </c>
      <c r="BA10" s="61">
        <f t="shared" si="2"/>
        <v>684</v>
      </c>
      <c r="BB10" s="61">
        <f t="shared" si="3"/>
        <v>44</v>
      </c>
      <c r="BC10" s="61">
        <f t="shared" si="4"/>
        <v>60</v>
      </c>
      <c r="BD10" s="61">
        <f t="shared" si="5"/>
        <v>304</v>
      </c>
      <c r="BE10" s="61">
        <f t="shared" si="6"/>
        <v>130</v>
      </c>
      <c r="BF10" s="61">
        <f t="shared" si="7"/>
        <v>133</v>
      </c>
      <c r="BG10" s="61">
        <f t="shared" si="8"/>
        <v>63</v>
      </c>
      <c r="BH10" s="61">
        <f t="shared" si="9"/>
        <v>33</v>
      </c>
      <c r="BI10" s="62">
        <f t="shared" si="10"/>
        <v>1451</v>
      </c>
    </row>
    <row r="11" spans="1:74" ht="26.25" customHeight="1" x14ac:dyDescent="0.25">
      <c r="A11" s="326">
        <v>8</v>
      </c>
      <c r="B11" s="326" t="s">
        <v>670</v>
      </c>
      <c r="C11" s="327" t="s">
        <v>467</v>
      </c>
      <c r="D11" s="327">
        <f>+Config!$K$3</f>
        <v>80</v>
      </c>
      <c r="E11" s="327">
        <f>+Config!$M$3</f>
        <v>90</v>
      </c>
      <c r="F11" s="417">
        <f>+ROUND(Config!$C$9*D11/100,1)</f>
        <v>13.3</v>
      </c>
      <c r="G11" s="417">
        <f>+ROUND(Config!$C$9*E11/100,1)</f>
        <v>15</v>
      </c>
      <c r="H11" s="396"/>
      <c r="I11" s="396"/>
      <c r="J11" s="396">
        <v>5222</v>
      </c>
      <c r="K11" s="396"/>
      <c r="L11" s="396"/>
      <c r="M11" s="396">
        <v>126</v>
      </c>
      <c r="N11" s="396"/>
      <c r="O11" s="396"/>
      <c r="P11" s="396"/>
      <c r="Q11" s="396"/>
      <c r="R11" s="396"/>
      <c r="S11" s="396">
        <v>167</v>
      </c>
      <c r="T11" s="396">
        <v>171</v>
      </c>
      <c r="U11" s="396"/>
      <c r="V11" s="396">
        <v>132</v>
      </c>
      <c r="W11" s="396">
        <v>398</v>
      </c>
      <c r="X11" s="396"/>
      <c r="Y11" s="396"/>
      <c r="Z11" s="396"/>
      <c r="AA11" s="396">
        <v>229</v>
      </c>
      <c r="AB11" s="396">
        <v>1999</v>
      </c>
      <c r="AC11" s="396"/>
      <c r="AD11" s="396"/>
      <c r="AE11" s="396"/>
      <c r="AF11" s="396">
        <v>187</v>
      </c>
      <c r="AG11" s="396">
        <v>889</v>
      </c>
      <c r="AH11" s="396"/>
      <c r="AI11" s="396">
        <v>205</v>
      </c>
      <c r="AJ11" s="396">
        <v>116</v>
      </c>
      <c r="AK11" s="396"/>
      <c r="AL11" s="396"/>
      <c r="AM11" s="396">
        <v>971</v>
      </c>
      <c r="AN11" s="396"/>
      <c r="AO11" s="396"/>
      <c r="AP11" s="396">
        <v>439</v>
      </c>
      <c r="AQ11" s="396"/>
      <c r="AR11" s="396"/>
      <c r="AS11" s="396"/>
      <c r="AT11" s="396">
        <v>292</v>
      </c>
      <c r="AU11" s="396"/>
      <c r="AV11" s="396"/>
      <c r="AW11" s="396"/>
      <c r="AY11" s="61">
        <f t="shared" si="0"/>
        <v>0</v>
      </c>
      <c r="AZ11" s="61">
        <f t="shared" si="1"/>
        <v>0</v>
      </c>
      <c r="BA11" s="61">
        <f t="shared" si="2"/>
        <v>5515</v>
      </c>
      <c r="BB11" s="61">
        <f t="shared" si="3"/>
        <v>303</v>
      </c>
      <c r="BC11" s="61">
        <f t="shared" si="4"/>
        <v>398</v>
      </c>
      <c r="BD11" s="61">
        <f t="shared" si="5"/>
        <v>2415</v>
      </c>
      <c r="BE11" s="61">
        <f t="shared" si="6"/>
        <v>1210</v>
      </c>
      <c r="BF11" s="61">
        <f t="shared" si="7"/>
        <v>971</v>
      </c>
      <c r="BG11" s="61">
        <f t="shared" si="8"/>
        <v>439</v>
      </c>
      <c r="BH11" s="61">
        <f t="shared" si="9"/>
        <v>292</v>
      </c>
      <c r="BI11" s="62">
        <f t="shared" si="10"/>
        <v>11543</v>
      </c>
    </row>
    <row r="12" spans="1:74" ht="26.25" customHeight="1" x14ac:dyDescent="0.25">
      <c r="A12" s="326">
        <v>9</v>
      </c>
      <c r="B12" s="326" t="s">
        <v>671</v>
      </c>
      <c r="C12" s="327" t="s">
        <v>467</v>
      </c>
      <c r="D12" s="327">
        <f>+Config!$K$3</f>
        <v>80</v>
      </c>
      <c r="E12" s="327">
        <f>+Config!$M$3</f>
        <v>90</v>
      </c>
      <c r="F12" s="417">
        <f>+ROUND(Config!$C$9*D12/100,1)</f>
        <v>13.3</v>
      </c>
      <c r="G12" s="417">
        <f>+ROUND(Config!$C$9*E12/100,1)</f>
        <v>15</v>
      </c>
      <c r="H12" s="396"/>
      <c r="I12" s="396"/>
      <c r="J12" s="396">
        <v>165</v>
      </c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>
        <v>62</v>
      </c>
      <c r="AC12" s="396"/>
      <c r="AD12" s="396"/>
      <c r="AE12" s="396"/>
      <c r="AF12" s="396"/>
      <c r="AG12" s="396">
        <v>25</v>
      </c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Y12" s="61">
        <f t="shared" si="0"/>
        <v>0</v>
      </c>
      <c r="AZ12" s="61">
        <f t="shared" si="1"/>
        <v>0</v>
      </c>
      <c r="BA12" s="61">
        <f t="shared" si="2"/>
        <v>165</v>
      </c>
      <c r="BB12" s="61">
        <f t="shared" si="3"/>
        <v>0</v>
      </c>
      <c r="BC12" s="61">
        <f t="shared" si="4"/>
        <v>0</v>
      </c>
      <c r="BD12" s="61">
        <f t="shared" si="5"/>
        <v>62</v>
      </c>
      <c r="BE12" s="61">
        <f t="shared" si="6"/>
        <v>25</v>
      </c>
      <c r="BF12" s="61">
        <f t="shared" si="7"/>
        <v>0</v>
      </c>
      <c r="BG12" s="61">
        <f t="shared" si="8"/>
        <v>0</v>
      </c>
      <c r="BH12" s="61">
        <f t="shared" si="9"/>
        <v>0</v>
      </c>
      <c r="BI12" s="62">
        <f t="shared" si="10"/>
        <v>252</v>
      </c>
    </row>
    <row r="13" spans="1:74" ht="26.25" customHeight="1" x14ac:dyDescent="0.25">
      <c r="A13" s="329">
        <v>10</v>
      </c>
      <c r="B13" s="329" t="s">
        <v>672</v>
      </c>
      <c r="C13" s="330" t="s">
        <v>502</v>
      </c>
      <c r="D13" s="330">
        <f>+Config!$K$3</f>
        <v>80</v>
      </c>
      <c r="E13" s="330">
        <f>+Config!$M$3</f>
        <v>90</v>
      </c>
      <c r="F13" s="418">
        <f>+ROUND(Config!$C$9*D13/100,1)</f>
        <v>13.3</v>
      </c>
      <c r="G13" s="418">
        <f>+ROUND(Config!$C$9*E13/100,1)</f>
        <v>15</v>
      </c>
      <c r="H13" s="397">
        <v>510</v>
      </c>
      <c r="I13" s="397"/>
      <c r="J13" s="397">
        <v>3000</v>
      </c>
      <c r="K13" s="397"/>
      <c r="L13" s="397"/>
      <c r="M13" s="397"/>
      <c r="N13" s="397"/>
      <c r="O13" s="397"/>
      <c r="P13" s="397"/>
      <c r="Q13" s="397">
        <v>300</v>
      </c>
      <c r="R13" s="397"/>
      <c r="S13" s="397"/>
      <c r="T13" s="397">
        <v>500</v>
      </c>
      <c r="U13" s="397"/>
      <c r="V13" s="397">
        <v>300</v>
      </c>
      <c r="W13" s="397">
        <v>450</v>
      </c>
      <c r="X13" s="397"/>
      <c r="Y13" s="397"/>
      <c r="Z13" s="397"/>
      <c r="AA13" s="397">
        <v>300</v>
      </c>
      <c r="AB13" s="397">
        <v>1600</v>
      </c>
      <c r="AC13" s="397"/>
      <c r="AD13" s="397"/>
      <c r="AE13" s="397"/>
      <c r="AF13" s="397"/>
      <c r="AG13" s="397">
        <v>1500</v>
      </c>
      <c r="AH13" s="397"/>
      <c r="AI13" s="397"/>
      <c r="AJ13" s="397"/>
      <c r="AK13" s="397"/>
      <c r="AL13" s="397"/>
      <c r="AM13" s="397">
        <v>600</v>
      </c>
      <c r="AN13" s="397"/>
      <c r="AO13" s="397"/>
      <c r="AP13" s="397">
        <v>400</v>
      </c>
      <c r="AQ13" s="397"/>
      <c r="AR13" s="397"/>
      <c r="AS13" s="397"/>
      <c r="AT13" s="397">
        <v>250</v>
      </c>
      <c r="AU13" s="397"/>
      <c r="AV13" s="397"/>
      <c r="AW13" s="397"/>
      <c r="AY13" s="61">
        <f t="shared" si="0"/>
        <v>510</v>
      </c>
      <c r="AZ13" s="61">
        <f t="shared" si="1"/>
        <v>0</v>
      </c>
      <c r="BA13" s="61">
        <f t="shared" si="2"/>
        <v>3300</v>
      </c>
      <c r="BB13" s="61">
        <f t="shared" si="3"/>
        <v>800</v>
      </c>
      <c r="BC13" s="61">
        <f t="shared" si="4"/>
        <v>450</v>
      </c>
      <c r="BD13" s="61">
        <f t="shared" si="5"/>
        <v>1900</v>
      </c>
      <c r="BE13" s="61">
        <f t="shared" si="6"/>
        <v>1500</v>
      </c>
      <c r="BF13" s="61">
        <f t="shared" si="7"/>
        <v>600</v>
      </c>
      <c r="BG13" s="61">
        <f t="shared" si="8"/>
        <v>400</v>
      </c>
      <c r="BH13" s="61">
        <f t="shared" si="9"/>
        <v>250</v>
      </c>
      <c r="BI13" s="62">
        <f t="shared" si="10"/>
        <v>9710</v>
      </c>
    </row>
    <row r="14" spans="1:74" ht="26.25" customHeight="1" x14ac:dyDescent="0.25">
      <c r="A14" s="329">
        <v>11</v>
      </c>
      <c r="B14" s="329" t="s">
        <v>436</v>
      </c>
      <c r="C14" s="330" t="s">
        <v>502</v>
      </c>
      <c r="D14" s="330">
        <f>+Config!$K$3</f>
        <v>80</v>
      </c>
      <c r="E14" s="330">
        <f>+Config!$M$3</f>
        <v>90</v>
      </c>
      <c r="F14" s="418">
        <f>+ROUND(Config!$C$9*D14/100,1)</f>
        <v>13.3</v>
      </c>
      <c r="G14" s="418">
        <f>+ROUND(Config!$C$9*E14/100,1)</f>
        <v>15</v>
      </c>
      <c r="H14" s="397">
        <v>100</v>
      </c>
      <c r="I14" s="397"/>
      <c r="J14" s="397">
        <v>800</v>
      </c>
      <c r="K14" s="397"/>
      <c r="L14" s="397"/>
      <c r="M14" s="397"/>
      <c r="N14" s="397"/>
      <c r="O14" s="397"/>
      <c r="P14" s="397"/>
      <c r="Q14" s="397">
        <v>100</v>
      </c>
      <c r="R14" s="397"/>
      <c r="S14" s="397"/>
      <c r="T14" s="397">
        <v>200</v>
      </c>
      <c r="U14" s="397"/>
      <c r="V14" s="397">
        <v>100</v>
      </c>
      <c r="W14" s="397">
        <v>250</v>
      </c>
      <c r="X14" s="397"/>
      <c r="Y14" s="397"/>
      <c r="Z14" s="397"/>
      <c r="AA14" s="397">
        <v>100</v>
      </c>
      <c r="AB14" s="397">
        <v>700</v>
      </c>
      <c r="AC14" s="397"/>
      <c r="AD14" s="397"/>
      <c r="AE14" s="397"/>
      <c r="AF14" s="397"/>
      <c r="AG14" s="397">
        <v>550</v>
      </c>
      <c r="AH14" s="397"/>
      <c r="AI14" s="397"/>
      <c r="AJ14" s="397"/>
      <c r="AK14" s="397"/>
      <c r="AL14" s="397"/>
      <c r="AM14" s="397">
        <v>200</v>
      </c>
      <c r="AN14" s="397"/>
      <c r="AO14" s="397"/>
      <c r="AP14" s="397">
        <v>150</v>
      </c>
      <c r="AQ14" s="397"/>
      <c r="AR14" s="397"/>
      <c r="AS14" s="397"/>
      <c r="AT14" s="397">
        <v>100</v>
      </c>
      <c r="AU14" s="397"/>
      <c r="AV14" s="397"/>
      <c r="AW14" s="397"/>
      <c r="AY14" s="61">
        <f t="shared" si="0"/>
        <v>100</v>
      </c>
      <c r="AZ14" s="61">
        <f t="shared" si="1"/>
        <v>0</v>
      </c>
      <c r="BA14" s="61">
        <f t="shared" si="2"/>
        <v>900</v>
      </c>
      <c r="BB14" s="61">
        <f t="shared" si="3"/>
        <v>300</v>
      </c>
      <c r="BC14" s="61">
        <f t="shared" si="4"/>
        <v>250</v>
      </c>
      <c r="BD14" s="61">
        <f t="shared" si="5"/>
        <v>800</v>
      </c>
      <c r="BE14" s="61">
        <f t="shared" si="6"/>
        <v>550</v>
      </c>
      <c r="BF14" s="61">
        <f t="shared" si="7"/>
        <v>200</v>
      </c>
      <c r="BG14" s="61">
        <f t="shared" si="8"/>
        <v>150</v>
      </c>
      <c r="BH14" s="61">
        <f t="shared" si="9"/>
        <v>100</v>
      </c>
      <c r="BI14" s="62">
        <f t="shared" si="10"/>
        <v>3350</v>
      </c>
    </row>
    <row r="15" spans="1:74" ht="26.25" customHeight="1" x14ac:dyDescent="0.25">
      <c r="A15" s="329">
        <v>12</v>
      </c>
      <c r="B15" s="329" t="s">
        <v>673</v>
      </c>
      <c r="C15" s="330" t="s">
        <v>502</v>
      </c>
      <c r="D15" s="330">
        <f>+Config!$K$3</f>
        <v>80</v>
      </c>
      <c r="E15" s="330">
        <f>+Config!$M$3</f>
        <v>90</v>
      </c>
      <c r="F15" s="418">
        <f>+ROUND(Config!$C$9*D15/100,1)</f>
        <v>13.3</v>
      </c>
      <c r="G15" s="418">
        <f>+ROUND(Config!$C$9*E15/100,1)</f>
        <v>15</v>
      </c>
      <c r="H15" s="396">
        <v>100</v>
      </c>
      <c r="I15" s="396"/>
      <c r="J15" s="396">
        <v>800</v>
      </c>
      <c r="K15" s="396"/>
      <c r="L15" s="396"/>
      <c r="M15" s="396"/>
      <c r="N15" s="396"/>
      <c r="O15" s="396"/>
      <c r="P15" s="396"/>
      <c r="Q15" s="396">
        <v>100</v>
      </c>
      <c r="R15" s="396"/>
      <c r="S15" s="396"/>
      <c r="T15" s="396">
        <v>200</v>
      </c>
      <c r="U15" s="396"/>
      <c r="V15" s="396">
        <v>100</v>
      </c>
      <c r="W15" s="396">
        <v>250</v>
      </c>
      <c r="X15" s="396"/>
      <c r="Y15" s="396"/>
      <c r="Z15" s="396"/>
      <c r="AA15" s="396">
        <v>100</v>
      </c>
      <c r="AB15" s="396">
        <v>700</v>
      </c>
      <c r="AC15" s="396"/>
      <c r="AD15" s="396"/>
      <c r="AE15" s="396"/>
      <c r="AF15" s="396"/>
      <c r="AG15" s="396">
        <v>550</v>
      </c>
      <c r="AH15" s="396"/>
      <c r="AI15" s="396"/>
      <c r="AJ15" s="396"/>
      <c r="AK15" s="396"/>
      <c r="AL15" s="396"/>
      <c r="AM15" s="396">
        <v>200</v>
      </c>
      <c r="AN15" s="396"/>
      <c r="AO15" s="396"/>
      <c r="AP15" s="396">
        <v>150</v>
      </c>
      <c r="AQ15" s="396"/>
      <c r="AR15" s="396"/>
      <c r="AS15" s="396"/>
      <c r="AT15" s="396">
        <v>100</v>
      </c>
      <c r="AU15" s="396"/>
      <c r="AV15" s="396"/>
      <c r="AW15" s="396"/>
      <c r="AY15" s="61">
        <f t="shared" si="0"/>
        <v>100</v>
      </c>
      <c r="AZ15" s="61">
        <f t="shared" si="1"/>
        <v>0</v>
      </c>
      <c r="BA15" s="61">
        <f t="shared" si="2"/>
        <v>900</v>
      </c>
      <c r="BB15" s="61">
        <f t="shared" si="3"/>
        <v>300</v>
      </c>
      <c r="BC15" s="61">
        <f t="shared" si="4"/>
        <v>250</v>
      </c>
      <c r="BD15" s="61">
        <f t="shared" si="5"/>
        <v>800</v>
      </c>
      <c r="BE15" s="61">
        <f t="shared" si="6"/>
        <v>550</v>
      </c>
      <c r="BF15" s="61">
        <f t="shared" si="7"/>
        <v>200</v>
      </c>
      <c r="BG15" s="61">
        <f t="shared" si="8"/>
        <v>150</v>
      </c>
      <c r="BH15" s="61">
        <f t="shared" si="9"/>
        <v>100</v>
      </c>
      <c r="BI15" s="62">
        <f t="shared" si="10"/>
        <v>3350</v>
      </c>
    </row>
    <row r="16" spans="1:74" ht="26.25" customHeight="1" x14ac:dyDescent="0.25">
      <c r="A16" s="329">
        <v>13</v>
      </c>
      <c r="B16" s="329" t="s">
        <v>674</v>
      </c>
      <c r="C16" s="330" t="s">
        <v>502</v>
      </c>
      <c r="D16" s="330">
        <f>+Config!$K$3</f>
        <v>80</v>
      </c>
      <c r="E16" s="330">
        <f>+Config!$M$3</f>
        <v>90</v>
      </c>
      <c r="F16" s="418">
        <f>+ROUND(Config!$C$9*D16/100,1)</f>
        <v>13.3</v>
      </c>
      <c r="G16" s="418">
        <f>+ROUND(Config!$C$9*E16/100,1)</f>
        <v>15</v>
      </c>
      <c r="H16" s="396">
        <v>50</v>
      </c>
      <c r="I16" s="396"/>
      <c r="J16" s="396">
        <v>400</v>
      </c>
      <c r="K16" s="396"/>
      <c r="L16" s="396"/>
      <c r="M16" s="396"/>
      <c r="N16" s="396"/>
      <c r="O16" s="396"/>
      <c r="P16" s="396"/>
      <c r="Q16" s="396">
        <v>50</v>
      </c>
      <c r="R16" s="396"/>
      <c r="S16" s="396"/>
      <c r="T16" s="396">
        <v>50</v>
      </c>
      <c r="U16" s="396"/>
      <c r="V16" s="396">
        <v>50</v>
      </c>
      <c r="W16" s="396">
        <v>50</v>
      </c>
      <c r="X16" s="396"/>
      <c r="Y16" s="396"/>
      <c r="Z16" s="396"/>
      <c r="AA16" s="396">
        <v>30</v>
      </c>
      <c r="AB16" s="396">
        <v>50</v>
      </c>
      <c r="AC16" s="396"/>
      <c r="AD16" s="396"/>
      <c r="AE16" s="396"/>
      <c r="AF16" s="396"/>
      <c r="AG16" s="396">
        <v>50</v>
      </c>
      <c r="AH16" s="396"/>
      <c r="AI16" s="396"/>
      <c r="AJ16" s="396"/>
      <c r="AK16" s="396"/>
      <c r="AL16" s="396"/>
      <c r="AM16" s="396">
        <v>50</v>
      </c>
      <c r="AN16" s="396"/>
      <c r="AO16" s="396"/>
      <c r="AP16" s="396">
        <v>50</v>
      </c>
      <c r="AQ16" s="396"/>
      <c r="AR16" s="396"/>
      <c r="AS16" s="396"/>
      <c r="AT16" s="396">
        <v>50</v>
      </c>
      <c r="AU16" s="396"/>
      <c r="AV16" s="396"/>
      <c r="AW16" s="396"/>
      <c r="AY16" s="61">
        <f t="shared" si="0"/>
        <v>50</v>
      </c>
      <c r="AZ16" s="61">
        <f t="shared" si="1"/>
        <v>0</v>
      </c>
      <c r="BA16" s="61">
        <f t="shared" si="2"/>
        <v>450</v>
      </c>
      <c r="BB16" s="61">
        <f t="shared" si="3"/>
        <v>100</v>
      </c>
      <c r="BC16" s="61">
        <f t="shared" si="4"/>
        <v>50</v>
      </c>
      <c r="BD16" s="61">
        <f t="shared" si="5"/>
        <v>80</v>
      </c>
      <c r="BE16" s="61">
        <f t="shared" si="6"/>
        <v>50</v>
      </c>
      <c r="BF16" s="61">
        <f t="shared" si="7"/>
        <v>50</v>
      </c>
      <c r="BG16" s="61">
        <f t="shared" si="8"/>
        <v>50</v>
      </c>
      <c r="BH16" s="61">
        <f t="shared" si="9"/>
        <v>50</v>
      </c>
      <c r="BI16" s="62">
        <f t="shared" si="10"/>
        <v>930</v>
      </c>
    </row>
    <row r="17" spans="1:61" ht="26.25" customHeight="1" x14ac:dyDescent="0.25">
      <c r="A17" s="329">
        <v>14</v>
      </c>
      <c r="B17" s="329" t="s">
        <v>675</v>
      </c>
      <c r="C17" s="330" t="s">
        <v>502</v>
      </c>
      <c r="D17" s="330">
        <f>+Config!$K$3</f>
        <v>80</v>
      </c>
      <c r="E17" s="330">
        <f>+Config!$M$3</f>
        <v>90</v>
      </c>
      <c r="F17" s="418">
        <f>+ROUND(Config!$C$9*D17/100,1)</f>
        <v>13.3</v>
      </c>
      <c r="G17" s="418">
        <f>+ROUND(Config!$C$9*E17/100,1)</f>
        <v>15</v>
      </c>
      <c r="H17" s="396">
        <v>100</v>
      </c>
      <c r="I17" s="396"/>
      <c r="J17" s="396">
        <v>500</v>
      </c>
      <c r="K17" s="396"/>
      <c r="L17" s="396"/>
      <c r="M17" s="396"/>
      <c r="N17" s="396"/>
      <c r="O17" s="396"/>
      <c r="P17" s="396"/>
      <c r="Q17" s="396">
        <v>100</v>
      </c>
      <c r="R17" s="396"/>
      <c r="S17" s="396"/>
      <c r="T17" s="396">
        <v>120</v>
      </c>
      <c r="U17" s="396"/>
      <c r="V17" s="396">
        <v>100</v>
      </c>
      <c r="W17" s="396">
        <v>130</v>
      </c>
      <c r="X17" s="396"/>
      <c r="Y17" s="396"/>
      <c r="Z17" s="396"/>
      <c r="AA17" s="396">
        <v>100</v>
      </c>
      <c r="AB17" s="396">
        <v>450</v>
      </c>
      <c r="AC17" s="396"/>
      <c r="AD17" s="396"/>
      <c r="AE17" s="396"/>
      <c r="AF17" s="396"/>
      <c r="AG17" s="396">
        <v>250</v>
      </c>
      <c r="AH17" s="396"/>
      <c r="AI17" s="396"/>
      <c r="AJ17" s="396"/>
      <c r="AK17" s="396"/>
      <c r="AL17" s="396"/>
      <c r="AM17" s="396">
        <v>100</v>
      </c>
      <c r="AN17" s="396"/>
      <c r="AO17" s="396"/>
      <c r="AP17" s="396">
        <v>100</v>
      </c>
      <c r="AQ17" s="396"/>
      <c r="AR17" s="396"/>
      <c r="AS17" s="396"/>
      <c r="AT17" s="396">
        <v>100</v>
      </c>
      <c r="AU17" s="396"/>
      <c r="AV17" s="396"/>
      <c r="AW17" s="396"/>
      <c r="AY17" s="61">
        <f t="shared" si="0"/>
        <v>100</v>
      </c>
      <c r="AZ17" s="61">
        <f t="shared" si="1"/>
        <v>0</v>
      </c>
      <c r="BA17" s="61">
        <f t="shared" si="2"/>
        <v>600</v>
      </c>
      <c r="BB17" s="61">
        <f t="shared" si="3"/>
        <v>220</v>
      </c>
      <c r="BC17" s="61">
        <f t="shared" si="4"/>
        <v>130</v>
      </c>
      <c r="BD17" s="61">
        <f t="shared" si="5"/>
        <v>550</v>
      </c>
      <c r="BE17" s="61">
        <f t="shared" si="6"/>
        <v>250</v>
      </c>
      <c r="BF17" s="61">
        <f t="shared" si="7"/>
        <v>100</v>
      </c>
      <c r="BG17" s="61">
        <f t="shared" si="8"/>
        <v>100</v>
      </c>
      <c r="BH17" s="61">
        <f t="shared" si="9"/>
        <v>100</v>
      </c>
      <c r="BI17" s="62">
        <f t="shared" si="10"/>
        <v>2150</v>
      </c>
    </row>
    <row r="18" spans="1:61" ht="26.25" customHeight="1" x14ac:dyDescent="0.25">
      <c r="A18" s="329">
        <v>15</v>
      </c>
      <c r="B18" s="329" t="s">
        <v>676</v>
      </c>
      <c r="C18" s="330" t="s">
        <v>502</v>
      </c>
      <c r="D18" s="330">
        <f>+Config!$K$3</f>
        <v>80</v>
      </c>
      <c r="E18" s="330">
        <f>+Config!$M$3</f>
        <v>90</v>
      </c>
      <c r="F18" s="418">
        <f>+ROUND(Config!$C$9*D18/100,1)</f>
        <v>13.3</v>
      </c>
      <c r="G18" s="418">
        <f>+ROUND(Config!$C$9*E18/100,1)</f>
        <v>15</v>
      </c>
      <c r="H18" s="396">
        <v>50</v>
      </c>
      <c r="I18" s="396"/>
      <c r="J18" s="396">
        <v>50</v>
      </c>
      <c r="K18" s="396"/>
      <c r="L18" s="396"/>
      <c r="M18" s="396"/>
      <c r="N18" s="396"/>
      <c r="O18" s="396"/>
      <c r="P18" s="396"/>
      <c r="Q18" s="396">
        <v>50</v>
      </c>
      <c r="R18" s="396"/>
      <c r="S18" s="396"/>
      <c r="T18" s="396">
        <v>50</v>
      </c>
      <c r="U18" s="396"/>
      <c r="V18" s="396">
        <v>50</v>
      </c>
      <c r="W18" s="396">
        <v>50</v>
      </c>
      <c r="X18" s="396"/>
      <c r="Y18" s="396"/>
      <c r="Z18" s="396"/>
      <c r="AA18" s="396">
        <v>50</v>
      </c>
      <c r="AB18" s="396">
        <v>50</v>
      </c>
      <c r="AC18" s="396"/>
      <c r="AD18" s="396"/>
      <c r="AE18" s="396"/>
      <c r="AF18" s="396"/>
      <c r="AG18" s="396">
        <v>50</v>
      </c>
      <c r="AH18" s="396"/>
      <c r="AI18" s="396"/>
      <c r="AJ18" s="396"/>
      <c r="AK18" s="396"/>
      <c r="AL18" s="396"/>
      <c r="AM18" s="396">
        <v>50</v>
      </c>
      <c r="AN18" s="396"/>
      <c r="AO18" s="396"/>
      <c r="AP18" s="396">
        <v>50</v>
      </c>
      <c r="AQ18" s="396"/>
      <c r="AR18" s="396"/>
      <c r="AS18" s="396"/>
      <c r="AT18" s="396">
        <v>50</v>
      </c>
      <c r="AU18" s="396"/>
      <c r="AV18" s="396"/>
      <c r="AW18" s="396"/>
      <c r="AY18" s="61">
        <f t="shared" si="0"/>
        <v>50</v>
      </c>
      <c r="AZ18" s="61">
        <f t="shared" si="1"/>
        <v>0</v>
      </c>
      <c r="BA18" s="61">
        <f t="shared" si="2"/>
        <v>100</v>
      </c>
      <c r="BB18" s="61">
        <f t="shared" si="3"/>
        <v>100</v>
      </c>
      <c r="BC18" s="61">
        <f t="shared" si="4"/>
        <v>50</v>
      </c>
      <c r="BD18" s="61">
        <f t="shared" si="5"/>
        <v>100</v>
      </c>
      <c r="BE18" s="61">
        <f t="shared" si="6"/>
        <v>50</v>
      </c>
      <c r="BF18" s="61">
        <f t="shared" si="7"/>
        <v>50</v>
      </c>
      <c r="BG18" s="61">
        <f t="shared" si="8"/>
        <v>50</v>
      </c>
      <c r="BH18" s="61">
        <f t="shared" si="9"/>
        <v>50</v>
      </c>
      <c r="BI18" s="62">
        <f t="shared" si="10"/>
        <v>600</v>
      </c>
    </row>
    <row r="19" spans="1:61" ht="26.25" customHeight="1" x14ac:dyDescent="0.25">
      <c r="A19" s="329">
        <v>16</v>
      </c>
      <c r="B19" s="329" t="s">
        <v>677</v>
      </c>
      <c r="C19" s="330" t="s">
        <v>502</v>
      </c>
      <c r="D19" s="330">
        <f>+Config!$K$3</f>
        <v>80</v>
      </c>
      <c r="E19" s="330">
        <f>+Config!$M$3</f>
        <v>90</v>
      </c>
      <c r="F19" s="418">
        <f>+ROUND(Config!$C$9*D19/100,1)</f>
        <v>13.3</v>
      </c>
      <c r="G19" s="418">
        <f>+ROUND(Config!$C$9*E19/100,1)</f>
        <v>15</v>
      </c>
      <c r="H19" s="396">
        <v>120</v>
      </c>
      <c r="I19" s="396"/>
      <c r="J19" s="396">
        <v>700</v>
      </c>
      <c r="K19" s="396"/>
      <c r="L19" s="396"/>
      <c r="M19" s="396"/>
      <c r="N19" s="396"/>
      <c r="O19" s="396"/>
      <c r="P19" s="396"/>
      <c r="Q19" s="396">
        <v>100</v>
      </c>
      <c r="R19" s="396"/>
      <c r="S19" s="396"/>
      <c r="T19" s="396">
        <v>130</v>
      </c>
      <c r="U19" s="396"/>
      <c r="V19" s="396">
        <v>100</v>
      </c>
      <c r="W19" s="396">
        <v>180</v>
      </c>
      <c r="X19" s="396"/>
      <c r="Y19" s="396"/>
      <c r="Z19" s="396"/>
      <c r="AA19" s="396">
        <v>100</v>
      </c>
      <c r="AB19" s="396">
        <v>350</v>
      </c>
      <c r="AC19" s="396"/>
      <c r="AD19" s="396"/>
      <c r="AE19" s="396"/>
      <c r="AF19" s="396"/>
      <c r="AG19" s="396">
        <v>450</v>
      </c>
      <c r="AH19" s="396"/>
      <c r="AI19" s="396"/>
      <c r="AJ19" s="396"/>
      <c r="AK19" s="396"/>
      <c r="AL19" s="396"/>
      <c r="AM19" s="396">
        <v>100</v>
      </c>
      <c r="AN19" s="396"/>
      <c r="AO19" s="396"/>
      <c r="AP19" s="396">
        <v>70</v>
      </c>
      <c r="AQ19" s="396"/>
      <c r="AR19" s="396"/>
      <c r="AS19" s="396"/>
      <c r="AT19" s="396">
        <v>70</v>
      </c>
      <c r="AU19" s="396"/>
      <c r="AV19" s="396"/>
      <c r="AW19" s="396"/>
      <c r="AY19" s="61">
        <f t="shared" si="0"/>
        <v>120</v>
      </c>
      <c r="AZ19" s="61">
        <f t="shared" si="1"/>
        <v>0</v>
      </c>
      <c r="BA19" s="61">
        <f t="shared" si="2"/>
        <v>800</v>
      </c>
      <c r="BB19" s="61">
        <f t="shared" si="3"/>
        <v>230</v>
      </c>
      <c r="BC19" s="61">
        <f t="shared" si="4"/>
        <v>180</v>
      </c>
      <c r="BD19" s="61">
        <f t="shared" si="5"/>
        <v>450</v>
      </c>
      <c r="BE19" s="61">
        <f t="shared" si="6"/>
        <v>450</v>
      </c>
      <c r="BF19" s="61">
        <f t="shared" si="7"/>
        <v>100</v>
      </c>
      <c r="BG19" s="61">
        <f t="shared" si="8"/>
        <v>70</v>
      </c>
      <c r="BH19" s="61">
        <f t="shared" si="9"/>
        <v>70</v>
      </c>
      <c r="BI19" s="62">
        <f t="shared" si="10"/>
        <v>2470</v>
      </c>
    </row>
    <row r="20" spans="1:61" ht="26.25" customHeight="1" x14ac:dyDescent="0.25">
      <c r="A20" s="377">
        <v>17</v>
      </c>
      <c r="B20" s="377" t="s">
        <v>659</v>
      </c>
      <c r="C20" s="386" t="s">
        <v>442</v>
      </c>
      <c r="D20" s="386">
        <f>+Config!$K$3</f>
        <v>80</v>
      </c>
      <c r="E20" s="386">
        <f>+Config!$M$3</f>
        <v>90</v>
      </c>
      <c r="F20" s="419">
        <f>+ROUND(Config!$C$9*D20/100,1)</f>
        <v>13.3</v>
      </c>
      <c r="G20" s="419">
        <f>+ROUND(Config!$C$9*E20/100,1)</f>
        <v>15</v>
      </c>
      <c r="H20" s="398"/>
      <c r="I20" s="398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8"/>
      <c r="AY20" s="61">
        <f t="shared" ref="AY20:AY26" si="11">SUM(H20)</f>
        <v>0</v>
      </c>
      <c r="AZ20" s="61">
        <f t="shared" ref="AZ20:AZ26" si="12">+I20</f>
        <v>0</v>
      </c>
      <c r="BA20" s="61">
        <f t="shared" ref="BA20:BA26" si="13">+SUM(J20:S20)</f>
        <v>0</v>
      </c>
      <c r="BB20" s="61">
        <f t="shared" ref="BB20:BB26" si="14">+SUM(T20:V20)</f>
        <v>0</v>
      </c>
      <c r="BC20" s="61">
        <f t="shared" ref="BC20:BC26" si="15">+SUM(W20:Z20)</f>
        <v>0</v>
      </c>
      <c r="BD20" s="61">
        <f t="shared" ref="BD20:BD26" si="16">+SUM(AA20:AF20)</f>
        <v>0</v>
      </c>
      <c r="BE20" s="61">
        <f t="shared" ref="BE20:BE26" si="17">+SUM(AG20:AL20)</f>
        <v>0</v>
      </c>
      <c r="BF20" s="61">
        <f t="shared" ref="BF20:BF26" si="18">+SUM(AM20:AO20)</f>
        <v>0</v>
      </c>
      <c r="BG20" s="61">
        <f t="shared" ref="BG20:BG26" si="19">+SUM(AP20:AS20)</f>
        <v>0</v>
      </c>
      <c r="BH20" s="61">
        <f t="shared" ref="BH20:BH26" si="20">+SUM(AT20:AW20)</f>
        <v>0</v>
      </c>
      <c r="BI20" s="62">
        <f t="shared" ref="BI20:BI26" si="21">SUM(AY20:BH20)</f>
        <v>0</v>
      </c>
    </row>
    <row r="21" spans="1:61" ht="26.25" customHeight="1" x14ac:dyDescent="0.25">
      <c r="A21" s="377">
        <v>18</v>
      </c>
      <c r="B21" s="377" t="s">
        <v>660</v>
      </c>
      <c r="C21" s="386" t="s">
        <v>442</v>
      </c>
      <c r="D21" s="386">
        <f>+Config!$K$3</f>
        <v>80</v>
      </c>
      <c r="E21" s="386">
        <f>+Config!$M$3</f>
        <v>90</v>
      </c>
      <c r="F21" s="419">
        <f>+ROUND(Config!$C$9*D21/100,1)</f>
        <v>13.3</v>
      </c>
      <c r="G21" s="419">
        <f>+ROUND(Config!$C$9*E21/100,1)</f>
        <v>15</v>
      </c>
      <c r="H21" s="398"/>
      <c r="I21" s="398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99"/>
      <c r="AV21" s="399"/>
      <c r="AW21" s="398"/>
      <c r="AY21" s="61">
        <f t="shared" si="11"/>
        <v>0</v>
      </c>
      <c r="AZ21" s="61">
        <f t="shared" si="12"/>
        <v>0</v>
      </c>
      <c r="BA21" s="61">
        <f t="shared" si="13"/>
        <v>0</v>
      </c>
      <c r="BB21" s="61">
        <f t="shared" si="14"/>
        <v>0</v>
      </c>
      <c r="BC21" s="61">
        <f t="shared" si="15"/>
        <v>0</v>
      </c>
      <c r="BD21" s="61">
        <f t="shared" si="16"/>
        <v>0</v>
      </c>
      <c r="BE21" s="61">
        <f t="shared" si="17"/>
        <v>0</v>
      </c>
      <c r="BF21" s="61">
        <f t="shared" si="18"/>
        <v>0</v>
      </c>
      <c r="BG21" s="61">
        <f t="shared" si="19"/>
        <v>0</v>
      </c>
      <c r="BH21" s="61">
        <f t="shared" si="20"/>
        <v>0</v>
      </c>
      <c r="BI21" s="62">
        <f t="shared" si="21"/>
        <v>0</v>
      </c>
    </row>
    <row r="22" spans="1:61" ht="26.25" customHeight="1" x14ac:dyDescent="0.25">
      <c r="A22" s="378">
        <v>19</v>
      </c>
      <c r="B22" s="378" t="s">
        <v>661</v>
      </c>
      <c r="C22" s="379" t="s">
        <v>503</v>
      </c>
      <c r="D22" s="379">
        <f>+Config!$K$3</f>
        <v>80</v>
      </c>
      <c r="E22" s="379">
        <f>+Config!$M$3</f>
        <v>90</v>
      </c>
      <c r="F22" s="420">
        <f>+ROUND(Config!$C$9*D22/100,1)</f>
        <v>13.3</v>
      </c>
      <c r="G22" s="420">
        <f>+ROUND(Config!$C$9*E22/100,1)</f>
        <v>15</v>
      </c>
      <c r="H22" s="398"/>
      <c r="I22" s="398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99"/>
      <c r="AV22" s="399"/>
      <c r="AW22" s="398"/>
      <c r="AX22" s="375"/>
      <c r="AY22" s="61">
        <f t="shared" si="11"/>
        <v>0</v>
      </c>
      <c r="AZ22" s="61">
        <f t="shared" si="12"/>
        <v>0</v>
      </c>
      <c r="BA22" s="61">
        <f t="shared" si="13"/>
        <v>0</v>
      </c>
      <c r="BB22" s="61">
        <f t="shared" si="14"/>
        <v>0</v>
      </c>
      <c r="BC22" s="61">
        <f t="shared" si="15"/>
        <v>0</v>
      </c>
      <c r="BD22" s="61">
        <f t="shared" si="16"/>
        <v>0</v>
      </c>
      <c r="BE22" s="61">
        <f t="shared" si="17"/>
        <v>0</v>
      </c>
      <c r="BF22" s="61">
        <f t="shared" si="18"/>
        <v>0</v>
      </c>
      <c r="BG22" s="61">
        <f t="shared" si="19"/>
        <v>0</v>
      </c>
      <c r="BH22" s="61">
        <f t="shared" si="20"/>
        <v>0</v>
      </c>
      <c r="BI22" s="62">
        <f t="shared" si="21"/>
        <v>0</v>
      </c>
    </row>
    <row r="23" spans="1:61" ht="26.25" customHeight="1" x14ac:dyDescent="0.25">
      <c r="A23" s="378">
        <v>20</v>
      </c>
      <c r="B23" s="378" t="s">
        <v>662</v>
      </c>
      <c r="C23" s="379" t="s">
        <v>503</v>
      </c>
      <c r="D23" s="379">
        <f>+Config!$K$3</f>
        <v>80</v>
      </c>
      <c r="E23" s="379">
        <f>+Config!$M$3</f>
        <v>90</v>
      </c>
      <c r="F23" s="420">
        <f>+ROUND(Config!$C$9*D23/100,1)</f>
        <v>13.3</v>
      </c>
      <c r="G23" s="420">
        <f>+ROUND(Config!$C$9*E23/100,1)</f>
        <v>15</v>
      </c>
      <c r="H23" s="398"/>
      <c r="I23" s="398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99"/>
      <c r="AV23" s="399"/>
      <c r="AW23" s="398"/>
      <c r="AX23" s="375"/>
      <c r="AY23" s="61">
        <f t="shared" si="11"/>
        <v>0</v>
      </c>
      <c r="AZ23" s="61">
        <f t="shared" si="12"/>
        <v>0</v>
      </c>
      <c r="BA23" s="61">
        <f t="shared" si="13"/>
        <v>0</v>
      </c>
      <c r="BB23" s="61">
        <f t="shared" si="14"/>
        <v>0</v>
      </c>
      <c r="BC23" s="61">
        <f t="shared" si="15"/>
        <v>0</v>
      </c>
      <c r="BD23" s="61">
        <f t="shared" si="16"/>
        <v>0</v>
      </c>
      <c r="BE23" s="61">
        <f t="shared" si="17"/>
        <v>0</v>
      </c>
      <c r="BF23" s="61">
        <f t="shared" si="18"/>
        <v>0</v>
      </c>
      <c r="BG23" s="61">
        <f t="shared" si="19"/>
        <v>0</v>
      </c>
      <c r="BH23" s="61">
        <f t="shared" si="20"/>
        <v>0</v>
      </c>
      <c r="BI23" s="62">
        <f t="shared" si="21"/>
        <v>0</v>
      </c>
    </row>
    <row r="24" spans="1:61" ht="26.25" customHeight="1" x14ac:dyDescent="0.25">
      <c r="A24" s="380">
        <v>21</v>
      </c>
      <c r="B24" s="380" t="s">
        <v>682</v>
      </c>
      <c r="C24" s="387" t="s">
        <v>504</v>
      </c>
      <c r="D24" s="387">
        <f>+Config!$K$3</f>
        <v>80</v>
      </c>
      <c r="E24" s="387">
        <f>+Config!$M$3</f>
        <v>90</v>
      </c>
      <c r="F24" s="421">
        <f>+ROUND(Config!$C$9*D24/100,1)</f>
        <v>13.3</v>
      </c>
      <c r="G24" s="421">
        <f>+ROUND(Config!$C$9*E24/100,1)</f>
        <v>15</v>
      </c>
      <c r="H24" s="397">
        <v>0</v>
      </c>
      <c r="I24" s="397">
        <v>12</v>
      </c>
      <c r="J24" s="397">
        <v>12</v>
      </c>
      <c r="K24" s="397">
        <v>12</v>
      </c>
      <c r="L24" s="397">
        <v>12</v>
      </c>
      <c r="M24" s="397">
        <v>12</v>
      </c>
      <c r="N24" s="397">
        <v>12</v>
      </c>
      <c r="O24" s="397">
        <v>12</v>
      </c>
      <c r="P24" s="397">
        <v>12</v>
      </c>
      <c r="Q24" s="397">
        <v>12</v>
      </c>
      <c r="R24" s="397">
        <v>12</v>
      </c>
      <c r="S24" s="397">
        <v>12</v>
      </c>
      <c r="T24" s="397">
        <v>12</v>
      </c>
      <c r="U24" s="397">
        <v>12</v>
      </c>
      <c r="V24" s="397">
        <v>12</v>
      </c>
      <c r="W24" s="397">
        <v>12</v>
      </c>
      <c r="X24" s="397">
        <v>12</v>
      </c>
      <c r="Y24" s="397">
        <v>12</v>
      </c>
      <c r="Z24" s="397">
        <v>12</v>
      </c>
      <c r="AA24" s="397">
        <v>12</v>
      </c>
      <c r="AB24" s="397">
        <v>12</v>
      </c>
      <c r="AC24" s="397">
        <v>12</v>
      </c>
      <c r="AD24" s="397">
        <v>12</v>
      </c>
      <c r="AE24" s="397">
        <v>12</v>
      </c>
      <c r="AF24" s="397">
        <v>12</v>
      </c>
      <c r="AG24" s="397">
        <v>12</v>
      </c>
      <c r="AH24" s="397">
        <v>12</v>
      </c>
      <c r="AI24" s="397">
        <v>12</v>
      </c>
      <c r="AJ24" s="397">
        <v>12</v>
      </c>
      <c r="AK24" s="397">
        <v>12</v>
      </c>
      <c r="AL24" s="397">
        <v>12</v>
      </c>
      <c r="AM24" s="397">
        <v>12</v>
      </c>
      <c r="AN24" s="397">
        <v>12</v>
      </c>
      <c r="AO24" s="397">
        <v>12</v>
      </c>
      <c r="AP24" s="397">
        <v>12</v>
      </c>
      <c r="AQ24" s="397">
        <v>12</v>
      </c>
      <c r="AR24" s="397">
        <v>12</v>
      </c>
      <c r="AS24" s="397">
        <v>12</v>
      </c>
      <c r="AT24" s="397">
        <v>12</v>
      </c>
      <c r="AU24" s="397">
        <v>12</v>
      </c>
      <c r="AV24" s="397">
        <v>12</v>
      </c>
      <c r="AW24" s="397">
        <v>12</v>
      </c>
      <c r="AX24" s="375"/>
      <c r="AY24" s="61">
        <f t="shared" si="11"/>
        <v>0</v>
      </c>
      <c r="AZ24" s="61">
        <f t="shared" si="12"/>
        <v>12</v>
      </c>
      <c r="BA24" s="61">
        <f t="shared" si="13"/>
        <v>120</v>
      </c>
      <c r="BB24" s="61">
        <f t="shared" si="14"/>
        <v>36</v>
      </c>
      <c r="BC24" s="61">
        <f t="shared" si="15"/>
        <v>48</v>
      </c>
      <c r="BD24" s="61">
        <f t="shared" si="16"/>
        <v>72</v>
      </c>
      <c r="BE24" s="61">
        <f t="shared" si="17"/>
        <v>72</v>
      </c>
      <c r="BF24" s="61">
        <f t="shared" si="18"/>
        <v>36</v>
      </c>
      <c r="BG24" s="61">
        <f t="shared" si="19"/>
        <v>48</v>
      </c>
      <c r="BH24" s="61">
        <f t="shared" si="20"/>
        <v>48</v>
      </c>
      <c r="BI24" s="62">
        <f t="shared" si="21"/>
        <v>492</v>
      </c>
    </row>
    <row r="25" spans="1:61" ht="26.25" customHeight="1" x14ac:dyDescent="0.25">
      <c r="A25" s="380">
        <v>22</v>
      </c>
      <c r="B25" s="380" t="s">
        <v>683</v>
      </c>
      <c r="C25" s="387" t="s">
        <v>504</v>
      </c>
      <c r="D25" s="387">
        <f>+Config!$K$3</f>
        <v>80</v>
      </c>
      <c r="E25" s="387">
        <f>+Config!$M$3</f>
        <v>90</v>
      </c>
      <c r="F25" s="421">
        <f>+ROUND(Config!$C$9*D25/100,1)</f>
        <v>13.3</v>
      </c>
      <c r="G25" s="421">
        <f>+ROUND(Config!$C$9*E25/100,1)</f>
        <v>15</v>
      </c>
      <c r="H25" s="397">
        <v>0</v>
      </c>
      <c r="I25" s="397">
        <v>0</v>
      </c>
      <c r="J25" s="397">
        <v>6</v>
      </c>
      <c r="K25" s="397">
        <v>4</v>
      </c>
      <c r="L25" s="397">
        <v>2</v>
      </c>
      <c r="M25" s="397">
        <v>4</v>
      </c>
      <c r="N25" s="397">
        <v>12</v>
      </c>
      <c r="O25" s="397">
        <v>2</v>
      </c>
      <c r="P25" s="397">
        <v>6</v>
      </c>
      <c r="Q25" s="397">
        <v>2</v>
      </c>
      <c r="R25" s="397">
        <v>4</v>
      </c>
      <c r="S25" s="397">
        <v>4</v>
      </c>
      <c r="T25" s="397">
        <v>12</v>
      </c>
      <c r="U25" s="397">
        <v>8</v>
      </c>
      <c r="V25" s="397">
        <v>8</v>
      </c>
      <c r="W25" s="397">
        <v>20</v>
      </c>
      <c r="X25" s="397">
        <v>12</v>
      </c>
      <c r="Y25" s="397">
        <v>4</v>
      </c>
      <c r="Z25" s="397">
        <v>6</v>
      </c>
      <c r="AA25" s="397">
        <v>2</v>
      </c>
      <c r="AB25" s="397">
        <v>10</v>
      </c>
      <c r="AC25" s="397">
        <v>4</v>
      </c>
      <c r="AD25" s="397">
        <v>8</v>
      </c>
      <c r="AE25" s="397">
        <v>8</v>
      </c>
      <c r="AF25" s="397">
        <v>12</v>
      </c>
      <c r="AG25" s="397">
        <v>6</v>
      </c>
      <c r="AH25" s="397">
        <v>4</v>
      </c>
      <c r="AI25" s="397">
        <v>8</v>
      </c>
      <c r="AJ25" s="397">
        <v>4</v>
      </c>
      <c r="AK25" s="397">
        <v>6</v>
      </c>
      <c r="AL25" s="397">
        <v>6</v>
      </c>
      <c r="AM25" s="397">
        <v>16</v>
      </c>
      <c r="AN25" s="397">
        <v>8</v>
      </c>
      <c r="AO25" s="397">
        <v>4</v>
      </c>
      <c r="AP25" s="397">
        <v>10</v>
      </c>
      <c r="AQ25" s="397">
        <v>6</v>
      </c>
      <c r="AR25" s="397">
        <v>6</v>
      </c>
      <c r="AS25" s="397">
        <v>2</v>
      </c>
      <c r="AT25" s="397">
        <v>6</v>
      </c>
      <c r="AU25" s="397">
        <v>0</v>
      </c>
      <c r="AV25" s="397">
        <v>2</v>
      </c>
      <c r="AW25" s="397">
        <v>0</v>
      </c>
      <c r="AX25" s="375"/>
      <c r="AY25" s="61">
        <f t="shared" si="11"/>
        <v>0</v>
      </c>
      <c r="AZ25" s="61">
        <f t="shared" si="12"/>
        <v>0</v>
      </c>
      <c r="BA25" s="61">
        <f t="shared" si="13"/>
        <v>46</v>
      </c>
      <c r="BB25" s="61">
        <f t="shared" si="14"/>
        <v>28</v>
      </c>
      <c r="BC25" s="61">
        <f t="shared" si="15"/>
        <v>42</v>
      </c>
      <c r="BD25" s="61">
        <f t="shared" si="16"/>
        <v>44</v>
      </c>
      <c r="BE25" s="61">
        <f t="shared" si="17"/>
        <v>34</v>
      </c>
      <c r="BF25" s="61">
        <f t="shared" si="18"/>
        <v>28</v>
      </c>
      <c r="BG25" s="61">
        <f t="shared" si="19"/>
        <v>24</v>
      </c>
      <c r="BH25" s="61">
        <f t="shared" si="20"/>
        <v>8</v>
      </c>
      <c r="BI25" s="62">
        <f t="shared" si="21"/>
        <v>254</v>
      </c>
    </row>
    <row r="26" spans="1:61" ht="26.25" customHeight="1" x14ac:dyDescent="0.25">
      <c r="A26" s="380">
        <v>23</v>
      </c>
      <c r="B26" s="380" t="s">
        <v>684</v>
      </c>
      <c r="C26" s="387" t="s">
        <v>504</v>
      </c>
      <c r="D26" s="387">
        <f>+Config!$K$3</f>
        <v>80</v>
      </c>
      <c r="E26" s="387">
        <f>+Config!$M$3</f>
        <v>90</v>
      </c>
      <c r="F26" s="421">
        <f>+ROUND(Config!$C$9*D26/100,1)</f>
        <v>13.3</v>
      </c>
      <c r="G26" s="421">
        <f>+ROUND(Config!$C$9*E26/100,1)</f>
        <v>15</v>
      </c>
      <c r="H26" s="397">
        <v>0</v>
      </c>
      <c r="I26" s="397">
        <v>0</v>
      </c>
      <c r="J26" s="397">
        <v>144</v>
      </c>
      <c r="K26" s="397">
        <v>96</v>
      </c>
      <c r="L26" s="397">
        <v>84</v>
      </c>
      <c r="M26" s="397">
        <v>96</v>
      </c>
      <c r="N26" s="397">
        <v>336</v>
      </c>
      <c r="O26" s="397">
        <v>48</v>
      </c>
      <c r="P26" s="397">
        <v>144</v>
      </c>
      <c r="Q26" s="397">
        <v>120</v>
      </c>
      <c r="R26" s="397">
        <v>132</v>
      </c>
      <c r="S26" s="397">
        <v>96</v>
      </c>
      <c r="T26" s="397">
        <v>288</v>
      </c>
      <c r="U26" s="397">
        <v>192</v>
      </c>
      <c r="V26" s="397">
        <v>192</v>
      </c>
      <c r="W26" s="397">
        <v>552</v>
      </c>
      <c r="X26" s="397">
        <v>324</v>
      </c>
      <c r="Y26" s="397">
        <v>132</v>
      </c>
      <c r="Z26" s="397">
        <v>144</v>
      </c>
      <c r="AA26" s="397">
        <v>120</v>
      </c>
      <c r="AB26" s="397">
        <v>312</v>
      </c>
      <c r="AC26" s="397">
        <v>96</v>
      </c>
      <c r="AD26" s="397">
        <v>192</v>
      </c>
      <c r="AE26" s="397">
        <v>192</v>
      </c>
      <c r="AF26" s="397">
        <v>360</v>
      </c>
      <c r="AG26" s="397">
        <v>144</v>
      </c>
      <c r="AH26" s="397">
        <v>96</v>
      </c>
      <c r="AI26" s="397">
        <v>192</v>
      </c>
      <c r="AJ26" s="397">
        <v>96</v>
      </c>
      <c r="AK26" s="397">
        <v>144</v>
      </c>
      <c r="AL26" s="397">
        <v>144</v>
      </c>
      <c r="AM26" s="397">
        <v>432</v>
      </c>
      <c r="AN26" s="397">
        <v>336</v>
      </c>
      <c r="AO26" s="397">
        <v>96</v>
      </c>
      <c r="AP26" s="397">
        <v>288</v>
      </c>
      <c r="AQ26" s="397">
        <v>144</v>
      </c>
      <c r="AR26" s="397">
        <v>192</v>
      </c>
      <c r="AS26" s="397">
        <v>24</v>
      </c>
      <c r="AT26" s="397">
        <v>144</v>
      </c>
      <c r="AU26" s="397">
        <v>0</v>
      </c>
      <c r="AV26" s="397">
        <v>48</v>
      </c>
      <c r="AW26" s="397">
        <v>0</v>
      </c>
      <c r="AX26" s="375"/>
      <c r="AY26" s="61">
        <f t="shared" si="11"/>
        <v>0</v>
      </c>
      <c r="AZ26" s="61">
        <f t="shared" si="12"/>
        <v>0</v>
      </c>
      <c r="BA26" s="61">
        <f t="shared" si="13"/>
        <v>1296</v>
      </c>
      <c r="BB26" s="61">
        <f t="shared" si="14"/>
        <v>672</v>
      </c>
      <c r="BC26" s="61">
        <f t="shared" si="15"/>
        <v>1152</v>
      </c>
      <c r="BD26" s="61">
        <f t="shared" si="16"/>
        <v>1272</v>
      </c>
      <c r="BE26" s="61">
        <f t="shared" si="17"/>
        <v>816</v>
      </c>
      <c r="BF26" s="61">
        <f t="shared" si="18"/>
        <v>864</v>
      </c>
      <c r="BG26" s="61">
        <f t="shared" si="19"/>
        <v>648</v>
      </c>
      <c r="BH26" s="61">
        <f t="shared" si="20"/>
        <v>192</v>
      </c>
      <c r="BI26" s="62">
        <f t="shared" si="21"/>
        <v>6912</v>
      </c>
    </row>
    <row r="27" spans="1:61" ht="26.25" customHeight="1" x14ac:dyDescent="0.25">
      <c r="A27" s="381">
        <v>24</v>
      </c>
      <c r="B27" s="381" t="s">
        <v>158</v>
      </c>
      <c r="C27" s="388" t="s">
        <v>162</v>
      </c>
      <c r="D27" s="388">
        <v>70</v>
      </c>
      <c r="E27" s="388">
        <v>75</v>
      </c>
      <c r="F27" s="422">
        <f>+ROUND(Config!$C$9*D27/100,1)</f>
        <v>11.7</v>
      </c>
      <c r="G27" s="422">
        <f>+ROUND(Config!$C$9*E27/100,1)</f>
        <v>12.5</v>
      </c>
      <c r="H27" s="397">
        <v>0</v>
      </c>
      <c r="I27" s="397">
        <v>0</v>
      </c>
      <c r="J27" s="397">
        <v>400</v>
      </c>
      <c r="K27" s="397">
        <v>21</v>
      </c>
      <c r="L27" s="397">
        <v>20</v>
      </c>
      <c r="M27" s="397">
        <v>20</v>
      </c>
      <c r="N27" s="397">
        <v>54</v>
      </c>
      <c r="O27" s="397">
        <v>4</v>
      </c>
      <c r="P27" s="397">
        <v>30</v>
      </c>
      <c r="Q27" s="397">
        <v>17</v>
      </c>
      <c r="R27" s="397">
        <v>30</v>
      </c>
      <c r="S27" s="397">
        <v>230</v>
      </c>
      <c r="T27" s="397">
        <v>25</v>
      </c>
      <c r="U27" s="397">
        <v>24</v>
      </c>
      <c r="V27" s="397">
        <v>25</v>
      </c>
      <c r="W27" s="397">
        <v>40</v>
      </c>
      <c r="X27" s="397">
        <v>12</v>
      </c>
      <c r="Y27" s="397">
        <v>18</v>
      </c>
      <c r="Z27" s="397">
        <v>35</v>
      </c>
      <c r="AA27" s="397">
        <v>42</v>
      </c>
      <c r="AB27" s="397">
        <v>260</v>
      </c>
      <c r="AC27" s="397">
        <v>32</v>
      </c>
      <c r="AD27" s="397">
        <v>50</v>
      </c>
      <c r="AE27" s="397">
        <v>15</v>
      </c>
      <c r="AF27" s="397">
        <v>25</v>
      </c>
      <c r="AG27" s="397">
        <v>63</v>
      </c>
      <c r="AH27" s="397">
        <v>17</v>
      </c>
      <c r="AI27" s="397">
        <v>27</v>
      </c>
      <c r="AJ27" s="397">
        <v>17</v>
      </c>
      <c r="AK27" s="397">
        <v>27</v>
      </c>
      <c r="AL27" s="397">
        <v>35</v>
      </c>
      <c r="AM27" s="397">
        <v>110</v>
      </c>
      <c r="AN27" s="397">
        <v>15</v>
      </c>
      <c r="AO27" s="397">
        <v>15</v>
      </c>
      <c r="AP27" s="397">
        <v>55</v>
      </c>
      <c r="AQ27" s="397">
        <v>4</v>
      </c>
      <c r="AR27" s="397">
        <v>7</v>
      </c>
      <c r="AS27" s="397">
        <v>5</v>
      </c>
      <c r="AT27" s="397">
        <v>99</v>
      </c>
      <c r="AU27" s="397">
        <v>15</v>
      </c>
      <c r="AV27" s="397">
        <v>25</v>
      </c>
      <c r="AW27" s="397">
        <v>35</v>
      </c>
      <c r="AY27" s="61">
        <f t="shared" ref="AY27:AY52" si="22">SUM(H27)</f>
        <v>0</v>
      </c>
      <c r="AZ27" s="61">
        <f t="shared" ref="AZ27:AZ52" si="23">+I27</f>
        <v>0</v>
      </c>
      <c r="BA27" s="61">
        <f t="shared" ref="BA27:BA52" si="24">+SUM(J27:S27)</f>
        <v>826</v>
      </c>
      <c r="BB27" s="61">
        <f t="shared" ref="BB27:BB52" si="25">+SUM(T27:V27)</f>
        <v>74</v>
      </c>
      <c r="BC27" s="61">
        <f t="shared" ref="BC27:BC52" si="26">+SUM(W27:Z27)</f>
        <v>105</v>
      </c>
      <c r="BD27" s="61">
        <f t="shared" ref="BD27:BD52" si="27">+SUM(AA27:AF27)</f>
        <v>424</v>
      </c>
      <c r="BE27" s="61">
        <f t="shared" ref="BE27:BE52" si="28">+SUM(AG27:AL27)</f>
        <v>186</v>
      </c>
      <c r="BF27" s="61">
        <f t="shared" ref="BF27:BF52" si="29">+SUM(AM27:AO27)</f>
        <v>140</v>
      </c>
      <c r="BG27" s="61">
        <f t="shared" ref="BG27:BG52" si="30">+SUM(AP27:AS27)</f>
        <v>71</v>
      </c>
      <c r="BH27" s="61">
        <f t="shared" ref="BH27:BH52" si="31">+SUM(AT27:AW27)</f>
        <v>174</v>
      </c>
      <c r="BI27" s="62">
        <f>SUM(AY27:BH27)</f>
        <v>2000</v>
      </c>
    </row>
    <row r="28" spans="1:61" ht="26.25" customHeight="1" x14ac:dyDescent="0.25">
      <c r="A28" s="381">
        <v>25</v>
      </c>
      <c r="B28" s="381" t="s">
        <v>163</v>
      </c>
      <c r="C28" s="388" t="s">
        <v>162</v>
      </c>
      <c r="D28" s="432">
        <v>70</v>
      </c>
      <c r="E28" s="432">
        <v>75</v>
      </c>
      <c r="F28" s="422">
        <f t="shared" ref="F28:G30" si="32">+D28</f>
        <v>70</v>
      </c>
      <c r="G28" s="422">
        <f t="shared" si="32"/>
        <v>75</v>
      </c>
      <c r="H28" s="397">
        <v>0</v>
      </c>
      <c r="I28" s="397">
        <v>0</v>
      </c>
      <c r="J28" s="397">
        <v>0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0</v>
      </c>
      <c r="W28" s="397">
        <v>0</v>
      </c>
      <c r="X28" s="397">
        <v>0</v>
      </c>
      <c r="Y28" s="397">
        <v>0</v>
      </c>
      <c r="Z28" s="397">
        <v>0</v>
      </c>
      <c r="AA28" s="397">
        <v>0</v>
      </c>
      <c r="AB28" s="397">
        <v>0</v>
      </c>
      <c r="AC28" s="397">
        <v>0</v>
      </c>
      <c r="AD28" s="397">
        <v>0</v>
      </c>
      <c r="AE28" s="397">
        <v>0</v>
      </c>
      <c r="AF28" s="397">
        <v>0</v>
      </c>
      <c r="AG28" s="397">
        <v>0</v>
      </c>
      <c r="AH28" s="397">
        <v>0</v>
      </c>
      <c r="AI28" s="397">
        <v>0</v>
      </c>
      <c r="AJ28" s="397">
        <v>0</v>
      </c>
      <c r="AK28" s="397">
        <v>0</v>
      </c>
      <c r="AL28" s="397">
        <v>0</v>
      </c>
      <c r="AM28" s="397">
        <v>0</v>
      </c>
      <c r="AN28" s="397">
        <v>0</v>
      </c>
      <c r="AO28" s="397">
        <v>0</v>
      </c>
      <c r="AP28" s="397">
        <v>0</v>
      </c>
      <c r="AQ28" s="397">
        <v>0</v>
      </c>
      <c r="AR28" s="397">
        <v>0</v>
      </c>
      <c r="AS28" s="397">
        <v>0</v>
      </c>
      <c r="AT28" s="397">
        <v>0</v>
      </c>
      <c r="AU28" s="397">
        <v>0</v>
      </c>
      <c r="AV28" s="397">
        <v>0</v>
      </c>
      <c r="AW28" s="397">
        <v>0</v>
      </c>
      <c r="AY28" s="61">
        <f t="shared" si="22"/>
        <v>0</v>
      </c>
      <c r="AZ28" s="61">
        <f t="shared" si="23"/>
        <v>0</v>
      </c>
      <c r="BA28" s="61">
        <f t="shared" si="24"/>
        <v>0</v>
      </c>
      <c r="BB28" s="61">
        <f t="shared" si="25"/>
        <v>0</v>
      </c>
      <c r="BC28" s="61">
        <f t="shared" si="26"/>
        <v>0</v>
      </c>
      <c r="BD28" s="61">
        <f t="shared" si="27"/>
        <v>0</v>
      </c>
      <c r="BE28" s="61">
        <f t="shared" si="28"/>
        <v>0</v>
      </c>
      <c r="BF28" s="61">
        <f t="shared" si="29"/>
        <v>0</v>
      </c>
      <c r="BG28" s="61">
        <f t="shared" si="30"/>
        <v>0</v>
      </c>
      <c r="BH28" s="61">
        <f t="shared" si="31"/>
        <v>0</v>
      </c>
      <c r="BI28" s="62">
        <f t="shared" ref="BI28:BI52" si="33">SUM(AY28:BH28)</f>
        <v>0</v>
      </c>
    </row>
    <row r="29" spans="1:61" ht="26.25" customHeight="1" x14ac:dyDescent="0.25">
      <c r="A29" s="381">
        <v>26</v>
      </c>
      <c r="B29" s="381" t="s">
        <v>706</v>
      </c>
      <c r="C29" s="388" t="s">
        <v>162</v>
      </c>
      <c r="D29" s="433">
        <v>10</v>
      </c>
      <c r="E29" s="433">
        <v>5</v>
      </c>
      <c r="F29" s="422">
        <f t="shared" si="32"/>
        <v>10</v>
      </c>
      <c r="G29" s="422">
        <f t="shared" si="32"/>
        <v>5</v>
      </c>
      <c r="H29" s="397">
        <v>0</v>
      </c>
      <c r="I29" s="397">
        <v>0</v>
      </c>
      <c r="J29" s="397">
        <v>0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0</v>
      </c>
      <c r="W29" s="397">
        <v>0</v>
      </c>
      <c r="X29" s="397">
        <v>0</v>
      </c>
      <c r="Y29" s="397">
        <v>0</v>
      </c>
      <c r="Z29" s="397">
        <v>0</v>
      </c>
      <c r="AA29" s="397">
        <v>0</v>
      </c>
      <c r="AB29" s="397">
        <v>0</v>
      </c>
      <c r="AC29" s="397">
        <v>0</v>
      </c>
      <c r="AD29" s="397">
        <v>0</v>
      </c>
      <c r="AE29" s="397">
        <v>0</v>
      </c>
      <c r="AF29" s="397">
        <v>0</v>
      </c>
      <c r="AG29" s="397">
        <v>0</v>
      </c>
      <c r="AH29" s="397">
        <v>0</v>
      </c>
      <c r="AI29" s="397">
        <v>0</v>
      </c>
      <c r="AJ29" s="397">
        <v>0</v>
      </c>
      <c r="AK29" s="397">
        <v>0</v>
      </c>
      <c r="AL29" s="397">
        <v>0</v>
      </c>
      <c r="AM29" s="397">
        <v>0</v>
      </c>
      <c r="AN29" s="397">
        <v>0</v>
      </c>
      <c r="AO29" s="397">
        <v>0</v>
      </c>
      <c r="AP29" s="397">
        <v>0</v>
      </c>
      <c r="AQ29" s="397">
        <v>0</v>
      </c>
      <c r="AR29" s="397">
        <v>0</v>
      </c>
      <c r="AS29" s="397">
        <v>0</v>
      </c>
      <c r="AT29" s="397">
        <v>0</v>
      </c>
      <c r="AU29" s="397">
        <v>0</v>
      </c>
      <c r="AV29" s="397">
        <v>0</v>
      </c>
      <c r="AW29" s="397">
        <v>0</v>
      </c>
      <c r="AY29" s="61">
        <f t="shared" si="22"/>
        <v>0</v>
      </c>
      <c r="AZ29" s="61">
        <f t="shared" si="23"/>
        <v>0</v>
      </c>
      <c r="BA29" s="61">
        <f t="shared" si="24"/>
        <v>0</v>
      </c>
      <c r="BB29" s="61">
        <f t="shared" si="25"/>
        <v>0</v>
      </c>
      <c r="BC29" s="61">
        <f t="shared" si="26"/>
        <v>0</v>
      </c>
      <c r="BD29" s="61">
        <f t="shared" si="27"/>
        <v>0</v>
      </c>
      <c r="BE29" s="61">
        <f t="shared" si="28"/>
        <v>0</v>
      </c>
      <c r="BF29" s="61">
        <f t="shared" si="29"/>
        <v>0</v>
      </c>
      <c r="BG29" s="61">
        <f t="shared" si="30"/>
        <v>0</v>
      </c>
      <c r="BH29" s="61">
        <f t="shared" si="31"/>
        <v>0</v>
      </c>
      <c r="BI29" s="62">
        <f t="shared" si="33"/>
        <v>0</v>
      </c>
    </row>
    <row r="30" spans="1:61" ht="26.25" customHeight="1" x14ac:dyDescent="0.25">
      <c r="A30" s="381">
        <v>27</v>
      </c>
      <c r="B30" s="381" t="s">
        <v>707</v>
      </c>
      <c r="C30" s="388" t="s">
        <v>162</v>
      </c>
      <c r="D30" s="439">
        <v>70</v>
      </c>
      <c r="E30" s="439">
        <v>75</v>
      </c>
      <c r="F30" s="422">
        <f t="shared" si="32"/>
        <v>70</v>
      </c>
      <c r="G30" s="422">
        <f t="shared" si="32"/>
        <v>75</v>
      </c>
      <c r="H30" s="397">
        <v>0</v>
      </c>
      <c r="I30" s="397">
        <v>0</v>
      </c>
      <c r="J30" s="397">
        <v>0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0</v>
      </c>
      <c r="W30" s="397">
        <v>0</v>
      </c>
      <c r="X30" s="397">
        <v>0</v>
      </c>
      <c r="Y30" s="397">
        <v>0</v>
      </c>
      <c r="Z30" s="397">
        <v>0</v>
      </c>
      <c r="AA30" s="397">
        <v>0</v>
      </c>
      <c r="AB30" s="397">
        <v>0</v>
      </c>
      <c r="AC30" s="397">
        <v>0</v>
      </c>
      <c r="AD30" s="397">
        <v>0</v>
      </c>
      <c r="AE30" s="397">
        <v>0</v>
      </c>
      <c r="AF30" s="397">
        <v>0</v>
      </c>
      <c r="AG30" s="397">
        <v>0</v>
      </c>
      <c r="AH30" s="397">
        <v>0</v>
      </c>
      <c r="AI30" s="397">
        <v>0</v>
      </c>
      <c r="AJ30" s="397">
        <v>0</v>
      </c>
      <c r="AK30" s="397">
        <v>0</v>
      </c>
      <c r="AL30" s="397">
        <v>0</v>
      </c>
      <c r="AM30" s="397">
        <v>0</v>
      </c>
      <c r="AN30" s="397">
        <v>0</v>
      </c>
      <c r="AO30" s="397">
        <v>0</v>
      </c>
      <c r="AP30" s="397">
        <v>0</v>
      </c>
      <c r="AQ30" s="397">
        <v>0</v>
      </c>
      <c r="AR30" s="397">
        <v>0</v>
      </c>
      <c r="AS30" s="397">
        <v>0</v>
      </c>
      <c r="AT30" s="397">
        <v>0</v>
      </c>
      <c r="AU30" s="397">
        <v>0</v>
      </c>
      <c r="AV30" s="397">
        <v>0</v>
      </c>
      <c r="AW30" s="397">
        <v>0</v>
      </c>
      <c r="AY30" s="61">
        <f t="shared" si="22"/>
        <v>0</v>
      </c>
      <c r="AZ30" s="61">
        <f t="shared" si="23"/>
        <v>0</v>
      </c>
      <c r="BA30" s="61">
        <f t="shared" si="24"/>
        <v>0</v>
      </c>
      <c r="BB30" s="61">
        <f t="shared" si="25"/>
        <v>0</v>
      </c>
      <c r="BC30" s="61">
        <f t="shared" si="26"/>
        <v>0</v>
      </c>
      <c r="BD30" s="61">
        <f t="shared" si="27"/>
        <v>0</v>
      </c>
      <c r="BE30" s="61">
        <f t="shared" si="28"/>
        <v>0</v>
      </c>
      <c r="BF30" s="61">
        <f t="shared" si="29"/>
        <v>0</v>
      </c>
      <c r="BG30" s="61">
        <f t="shared" si="30"/>
        <v>0</v>
      </c>
      <c r="BH30" s="61">
        <f t="shared" si="31"/>
        <v>0</v>
      </c>
      <c r="BI30" s="62">
        <f t="shared" si="33"/>
        <v>0</v>
      </c>
    </row>
    <row r="31" spans="1:61" ht="26.25" customHeight="1" x14ac:dyDescent="0.25">
      <c r="A31" s="381">
        <v>28</v>
      </c>
      <c r="B31" s="381" t="s">
        <v>708</v>
      </c>
      <c r="C31" s="388" t="s">
        <v>162</v>
      </c>
      <c r="D31" s="388">
        <v>60</v>
      </c>
      <c r="E31" s="388">
        <v>80</v>
      </c>
      <c r="F31" s="422">
        <f>+ROUND(Config!$C$9*D31/100,1)</f>
        <v>10</v>
      </c>
      <c r="G31" s="422">
        <f>+ROUND(Config!$C$9*E31/100,1)</f>
        <v>13.3</v>
      </c>
      <c r="H31" s="397">
        <v>0</v>
      </c>
      <c r="I31" s="397">
        <v>0</v>
      </c>
      <c r="J31" s="397">
        <v>340</v>
      </c>
      <c r="K31" s="397">
        <v>18</v>
      </c>
      <c r="L31" s="397">
        <v>17</v>
      </c>
      <c r="M31" s="397">
        <v>17</v>
      </c>
      <c r="N31" s="397">
        <v>46</v>
      </c>
      <c r="O31" s="397">
        <v>3</v>
      </c>
      <c r="P31" s="397">
        <v>26</v>
      </c>
      <c r="Q31" s="397">
        <v>14</v>
      </c>
      <c r="R31" s="397">
        <v>26</v>
      </c>
      <c r="S31" s="397">
        <v>196</v>
      </c>
      <c r="T31" s="397">
        <v>21</v>
      </c>
      <c r="U31" s="397">
        <v>20</v>
      </c>
      <c r="V31" s="397">
        <v>21</v>
      </c>
      <c r="W31" s="397">
        <v>34</v>
      </c>
      <c r="X31" s="397">
        <v>10</v>
      </c>
      <c r="Y31" s="397">
        <v>15</v>
      </c>
      <c r="Z31" s="397">
        <v>30</v>
      </c>
      <c r="AA31" s="397">
        <v>36</v>
      </c>
      <c r="AB31" s="397">
        <v>221</v>
      </c>
      <c r="AC31" s="397">
        <v>27</v>
      </c>
      <c r="AD31" s="397">
        <v>43</v>
      </c>
      <c r="AE31" s="397">
        <v>13</v>
      </c>
      <c r="AF31" s="397">
        <v>21</v>
      </c>
      <c r="AG31" s="397">
        <v>54</v>
      </c>
      <c r="AH31" s="397">
        <v>14</v>
      </c>
      <c r="AI31" s="397">
        <v>23</v>
      </c>
      <c r="AJ31" s="397">
        <v>14</v>
      </c>
      <c r="AK31" s="397">
        <v>23</v>
      </c>
      <c r="AL31" s="397">
        <v>30</v>
      </c>
      <c r="AM31" s="397">
        <v>94</v>
      </c>
      <c r="AN31" s="397">
        <v>13</v>
      </c>
      <c r="AO31" s="397">
        <v>13</v>
      </c>
      <c r="AP31" s="397">
        <v>47</v>
      </c>
      <c r="AQ31" s="397">
        <v>3</v>
      </c>
      <c r="AR31" s="397">
        <v>6</v>
      </c>
      <c r="AS31" s="397">
        <v>4</v>
      </c>
      <c r="AT31" s="397">
        <v>84</v>
      </c>
      <c r="AU31" s="397">
        <v>13</v>
      </c>
      <c r="AV31" s="397">
        <v>21</v>
      </c>
      <c r="AW31" s="397">
        <v>30</v>
      </c>
      <c r="AY31" s="61">
        <f t="shared" si="22"/>
        <v>0</v>
      </c>
      <c r="AZ31" s="61">
        <f t="shared" si="23"/>
        <v>0</v>
      </c>
      <c r="BA31" s="61">
        <f t="shared" si="24"/>
        <v>703</v>
      </c>
      <c r="BB31" s="61">
        <f t="shared" si="25"/>
        <v>62</v>
      </c>
      <c r="BC31" s="61">
        <f t="shared" si="26"/>
        <v>89</v>
      </c>
      <c r="BD31" s="61">
        <f t="shared" si="27"/>
        <v>361</v>
      </c>
      <c r="BE31" s="61">
        <f t="shared" si="28"/>
        <v>158</v>
      </c>
      <c r="BF31" s="61">
        <f t="shared" si="29"/>
        <v>120</v>
      </c>
      <c r="BG31" s="61">
        <f t="shared" si="30"/>
        <v>60</v>
      </c>
      <c r="BH31" s="61">
        <f t="shared" si="31"/>
        <v>148</v>
      </c>
      <c r="BI31" s="62">
        <f t="shared" si="33"/>
        <v>1701</v>
      </c>
    </row>
    <row r="32" spans="1:61" ht="26.25" customHeight="1" x14ac:dyDescent="0.25">
      <c r="A32" s="381">
        <v>29</v>
      </c>
      <c r="B32" s="381" t="s">
        <v>709</v>
      </c>
      <c r="C32" s="388" t="s">
        <v>162</v>
      </c>
      <c r="D32" s="388">
        <v>60</v>
      </c>
      <c r="E32" s="388">
        <v>80</v>
      </c>
      <c r="F32" s="422">
        <f>+ROUND(Config!$C$9*D32/100,1)</f>
        <v>10</v>
      </c>
      <c r="G32" s="422">
        <f>+ROUND(Config!$C$9*E32/100,1)</f>
        <v>13.3</v>
      </c>
      <c r="H32" s="397">
        <v>0</v>
      </c>
      <c r="I32" s="397">
        <v>0</v>
      </c>
      <c r="J32" s="397">
        <v>348</v>
      </c>
      <c r="K32" s="397">
        <v>18</v>
      </c>
      <c r="L32" s="397">
        <v>17</v>
      </c>
      <c r="M32" s="397">
        <v>17</v>
      </c>
      <c r="N32" s="397">
        <v>47</v>
      </c>
      <c r="O32" s="397">
        <v>4</v>
      </c>
      <c r="P32" s="397">
        <v>26</v>
      </c>
      <c r="Q32" s="397">
        <v>15</v>
      </c>
      <c r="R32" s="397">
        <v>26</v>
      </c>
      <c r="S32" s="397">
        <v>200</v>
      </c>
      <c r="T32" s="397">
        <v>22</v>
      </c>
      <c r="U32" s="397">
        <v>21</v>
      </c>
      <c r="V32" s="397">
        <v>29</v>
      </c>
      <c r="W32" s="397">
        <v>35</v>
      </c>
      <c r="X32" s="397">
        <v>10</v>
      </c>
      <c r="Y32" s="397">
        <v>16</v>
      </c>
      <c r="Z32" s="397">
        <v>30</v>
      </c>
      <c r="AA32" s="397">
        <v>37</v>
      </c>
      <c r="AB32" s="397">
        <v>226</v>
      </c>
      <c r="AC32" s="397">
        <v>28</v>
      </c>
      <c r="AD32" s="397">
        <v>44</v>
      </c>
      <c r="AE32" s="397">
        <v>13</v>
      </c>
      <c r="AF32" s="397">
        <v>22</v>
      </c>
      <c r="AG32" s="397">
        <v>55</v>
      </c>
      <c r="AH32" s="397">
        <v>15</v>
      </c>
      <c r="AI32" s="397">
        <v>23</v>
      </c>
      <c r="AJ32" s="397">
        <v>15</v>
      </c>
      <c r="AK32" s="397">
        <v>23</v>
      </c>
      <c r="AL32" s="397">
        <v>30</v>
      </c>
      <c r="AM32" s="397">
        <v>87</v>
      </c>
      <c r="AN32" s="397">
        <v>13</v>
      </c>
      <c r="AO32" s="397">
        <v>19</v>
      </c>
      <c r="AP32" s="397">
        <v>42</v>
      </c>
      <c r="AQ32" s="397">
        <v>3</v>
      </c>
      <c r="AR32" s="397">
        <v>7</v>
      </c>
      <c r="AS32" s="397">
        <v>14</v>
      </c>
      <c r="AT32" s="397">
        <v>85</v>
      </c>
      <c r="AU32" s="397">
        <v>13</v>
      </c>
      <c r="AV32" s="397">
        <v>22</v>
      </c>
      <c r="AW32" s="397">
        <v>30</v>
      </c>
      <c r="AY32" s="61">
        <f t="shared" si="22"/>
        <v>0</v>
      </c>
      <c r="AZ32" s="61">
        <f t="shared" si="23"/>
        <v>0</v>
      </c>
      <c r="BA32" s="61">
        <f t="shared" si="24"/>
        <v>718</v>
      </c>
      <c r="BB32" s="61">
        <f t="shared" si="25"/>
        <v>72</v>
      </c>
      <c r="BC32" s="61">
        <f t="shared" si="26"/>
        <v>91</v>
      </c>
      <c r="BD32" s="61">
        <f t="shared" si="27"/>
        <v>370</v>
      </c>
      <c r="BE32" s="61">
        <f t="shared" si="28"/>
        <v>161</v>
      </c>
      <c r="BF32" s="61">
        <f t="shared" si="29"/>
        <v>119</v>
      </c>
      <c r="BG32" s="61">
        <f t="shared" si="30"/>
        <v>66</v>
      </c>
      <c r="BH32" s="61">
        <f t="shared" si="31"/>
        <v>150</v>
      </c>
      <c r="BI32" s="62">
        <f t="shared" si="33"/>
        <v>1747</v>
      </c>
    </row>
    <row r="33" spans="1:61" ht="26.25" customHeight="1" x14ac:dyDescent="0.25">
      <c r="A33" s="381">
        <v>30</v>
      </c>
      <c r="B33" s="381" t="s">
        <v>710</v>
      </c>
      <c r="C33" s="388" t="s">
        <v>162</v>
      </c>
      <c r="D33" s="388">
        <v>0</v>
      </c>
      <c r="E33" s="388">
        <v>0</v>
      </c>
      <c r="F33" s="422">
        <f>+ROUND(Config!$C$9*D33/100,1)</f>
        <v>0</v>
      </c>
      <c r="G33" s="422">
        <f>+ROUND(Config!$C$9*E33/100,1)</f>
        <v>0</v>
      </c>
      <c r="H33" s="397">
        <v>0</v>
      </c>
      <c r="I33" s="397">
        <v>0</v>
      </c>
      <c r="J33" s="397">
        <v>0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0</v>
      </c>
      <c r="W33" s="397">
        <v>0</v>
      </c>
      <c r="X33" s="397">
        <v>0</v>
      </c>
      <c r="Y33" s="397">
        <v>0</v>
      </c>
      <c r="Z33" s="397">
        <v>0</v>
      </c>
      <c r="AA33" s="397">
        <v>0</v>
      </c>
      <c r="AB33" s="397">
        <v>0</v>
      </c>
      <c r="AC33" s="397">
        <v>0</v>
      </c>
      <c r="AD33" s="397">
        <v>0</v>
      </c>
      <c r="AE33" s="397">
        <v>0</v>
      </c>
      <c r="AF33" s="397">
        <v>0</v>
      </c>
      <c r="AG33" s="397">
        <v>0</v>
      </c>
      <c r="AH33" s="397">
        <v>0</v>
      </c>
      <c r="AI33" s="397">
        <v>0</v>
      </c>
      <c r="AJ33" s="397">
        <v>0</v>
      </c>
      <c r="AK33" s="397">
        <v>0</v>
      </c>
      <c r="AL33" s="397">
        <v>0</v>
      </c>
      <c r="AM33" s="397">
        <v>0</v>
      </c>
      <c r="AN33" s="397">
        <v>0</v>
      </c>
      <c r="AO33" s="397">
        <v>0</v>
      </c>
      <c r="AP33" s="397">
        <v>0</v>
      </c>
      <c r="AQ33" s="397">
        <v>0</v>
      </c>
      <c r="AR33" s="397">
        <v>0</v>
      </c>
      <c r="AS33" s="397">
        <v>0</v>
      </c>
      <c r="AT33" s="397">
        <v>0</v>
      </c>
      <c r="AU33" s="397">
        <v>0</v>
      </c>
      <c r="AV33" s="397">
        <v>0</v>
      </c>
      <c r="AW33" s="397">
        <v>0</v>
      </c>
      <c r="AY33" s="61">
        <f t="shared" si="22"/>
        <v>0</v>
      </c>
      <c r="AZ33" s="61">
        <f t="shared" si="23"/>
        <v>0</v>
      </c>
      <c r="BA33" s="61">
        <f t="shared" si="24"/>
        <v>0</v>
      </c>
      <c r="BB33" s="61">
        <f t="shared" si="25"/>
        <v>0</v>
      </c>
      <c r="BC33" s="61">
        <f t="shared" si="26"/>
        <v>0</v>
      </c>
      <c r="BD33" s="61">
        <f t="shared" si="27"/>
        <v>0</v>
      </c>
      <c r="BE33" s="61">
        <f t="shared" si="28"/>
        <v>0</v>
      </c>
      <c r="BF33" s="61">
        <f t="shared" si="29"/>
        <v>0</v>
      </c>
      <c r="BG33" s="61">
        <f t="shared" si="30"/>
        <v>0</v>
      </c>
      <c r="BH33" s="61">
        <f t="shared" si="31"/>
        <v>0</v>
      </c>
      <c r="BI33" s="62">
        <f t="shared" si="33"/>
        <v>0</v>
      </c>
    </row>
    <row r="34" spans="1:61" ht="26.25" customHeight="1" x14ac:dyDescent="0.25">
      <c r="A34" s="381">
        <v>31</v>
      </c>
      <c r="B34" s="381" t="s">
        <v>181</v>
      </c>
      <c r="C34" s="388" t="s">
        <v>162</v>
      </c>
      <c r="D34" s="433">
        <v>50</v>
      </c>
      <c r="E34" s="433">
        <v>60</v>
      </c>
      <c r="F34" s="422">
        <f>+D34</f>
        <v>50</v>
      </c>
      <c r="G34" s="422">
        <f>+E34</f>
        <v>60</v>
      </c>
      <c r="H34" s="397">
        <v>0</v>
      </c>
      <c r="I34" s="397">
        <v>0</v>
      </c>
      <c r="J34" s="397">
        <v>0</v>
      </c>
      <c r="K34" s="397">
        <v>0</v>
      </c>
      <c r="L34" s="397">
        <v>0</v>
      </c>
      <c r="M34" s="397">
        <v>0</v>
      </c>
      <c r="N34" s="397">
        <v>0</v>
      </c>
      <c r="O34" s="397">
        <v>0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0</v>
      </c>
      <c r="W34" s="397">
        <v>0</v>
      </c>
      <c r="X34" s="397">
        <v>0</v>
      </c>
      <c r="Y34" s="397">
        <v>0</v>
      </c>
      <c r="Z34" s="397">
        <v>0</v>
      </c>
      <c r="AA34" s="397">
        <v>0</v>
      </c>
      <c r="AB34" s="397">
        <v>0</v>
      </c>
      <c r="AC34" s="397">
        <v>0</v>
      </c>
      <c r="AD34" s="397">
        <v>0</v>
      </c>
      <c r="AE34" s="397">
        <v>0</v>
      </c>
      <c r="AF34" s="397">
        <v>0</v>
      </c>
      <c r="AG34" s="397">
        <v>0</v>
      </c>
      <c r="AH34" s="397">
        <v>0</v>
      </c>
      <c r="AI34" s="397">
        <v>0</v>
      </c>
      <c r="AJ34" s="397">
        <v>0</v>
      </c>
      <c r="AK34" s="397">
        <v>0</v>
      </c>
      <c r="AL34" s="397">
        <v>0</v>
      </c>
      <c r="AM34" s="397">
        <v>0</v>
      </c>
      <c r="AN34" s="397">
        <v>0</v>
      </c>
      <c r="AO34" s="397">
        <v>0</v>
      </c>
      <c r="AP34" s="397">
        <v>0</v>
      </c>
      <c r="AQ34" s="397">
        <v>0</v>
      </c>
      <c r="AR34" s="397">
        <v>0</v>
      </c>
      <c r="AS34" s="397">
        <v>0</v>
      </c>
      <c r="AT34" s="397">
        <v>0</v>
      </c>
      <c r="AU34" s="397">
        <v>0</v>
      </c>
      <c r="AV34" s="397">
        <v>0</v>
      </c>
      <c r="AW34" s="397">
        <v>0</v>
      </c>
      <c r="AY34" s="61">
        <f t="shared" si="22"/>
        <v>0</v>
      </c>
      <c r="AZ34" s="61">
        <f t="shared" si="23"/>
        <v>0</v>
      </c>
      <c r="BA34" s="61">
        <f t="shared" si="24"/>
        <v>0</v>
      </c>
      <c r="BB34" s="61">
        <f t="shared" si="25"/>
        <v>0</v>
      </c>
      <c r="BC34" s="61">
        <f t="shared" si="26"/>
        <v>0</v>
      </c>
      <c r="BD34" s="61">
        <f t="shared" si="27"/>
        <v>0</v>
      </c>
      <c r="BE34" s="61">
        <f t="shared" si="28"/>
        <v>0</v>
      </c>
      <c r="BF34" s="61">
        <f t="shared" si="29"/>
        <v>0</v>
      </c>
      <c r="BG34" s="61">
        <f t="shared" si="30"/>
        <v>0</v>
      </c>
      <c r="BH34" s="61">
        <f t="shared" si="31"/>
        <v>0</v>
      </c>
      <c r="BI34" s="62">
        <f t="shared" si="33"/>
        <v>0</v>
      </c>
    </row>
    <row r="35" spans="1:61" ht="26.25" customHeight="1" x14ac:dyDescent="0.25">
      <c r="A35" s="381">
        <v>32</v>
      </c>
      <c r="B35" s="381" t="s">
        <v>188</v>
      </c>
      <c r="C35" s="388" t="s">
        <v>162</v>
      </c>
      <c r="D35" s="388">
        <v>70</v>
      </c>
      <c r="E35" s="388">
        <v>80</v>
      </c>
      <c r="F35" s="422">
        <f>+ROUND(Config!$C$9*D35/100,1)</f>
        <v>11.7</v>
      </c>
      <c r="G35" s="422">
        <f>+ROUND(Config!$C$9*E35/100,1)</f>
        <v>13.3</v>
      </c>
      <c r="H35" s="397">
        <v>0</v>
      </c>
      <c r="I35" s="397">
        <v>0</v>
      </c>
      <c r="J35" s="397">
        <v>340</v>
      </c>
      <c r="K35" s="397">
        <v>18</v>
      </c>
      <c r="L35" s="397">
        <v>17</v>
      </c>
      <c r="M35" s="397">
        <v>17</v>
      </c>
      <c r="N35" s="397">
        <v>46</v>
      </c>
      <c r="O35" s="397">
        <v>3</v>
      </c>
      <c r="P35" s="397">
        <v>26</v>
      </c>
      <c r="Q35" s="397">
        <v>14</v>
      </c>
      <c r="R35" s="397">
        <v>26</v>
      </c>
      <c r="S35" s="397">
        <v>196</v>
      </c>
      <c r="T35" s="397">
        <v>21</v>
      </c>
      <c r="U35" s="397">
        <v>20</v>
      </c>
      <c r="V35" s="397">
        <v>21</v>
      </c>
      <c r="W35" s="397">
        <v>34</v>
      </c>
      <c r="X35" s="397">
        <v>10</v>
      </c>
      <c r="Y35" s="397">
        <v>15</v>
      </c>
      <c r="Z35" s="397">
        <v>30</v>
      </c>
      <c r="AA35" s="397">
        <v>36</v>
      </c>
      <c r="AB35" s="397">
        <v>221</v>
      </c>
      <c r="AC35" s="397">
        <v>27</v>
      </c>
      <c r="AD35" s="397">
        <v>43</v>
      </c>
      <c r="AE35" s="397">
        <v>13</v>
      </c>
      <c r="AF35" s="397">
        <v>21</v>
      </c>
      <c r="AG35" s="397">
        <v>54</v>
      </c>
      <c r="AH35" s="397">
        <v>14</v>
      </c>
      <c r="AI35" s="397">
        <v>23</v>
      </c>
      <c r="AJ35" s="397">
        <v>14</v>
      </c>
      <c r="AK35" s="397">
        <v>23</v>
      </c>
      <c r="AL35" s="397">
        <v>30</v>
      </c>
      <c r="AM35" s="397">
        <v>94</v>
      </c>
      <c r="AN35" s="397">
        <v>13</v>
      </c>
      <c r="AO35" s="397">
        <v>13</v>
      </c>
      <c r="AP35" s="397">
        <v>47</v>
      </c>
      <c r="AQ35" s="397">
        <v>3</v>
      </c>
      <c r="AR35" s="397">
        <v>6</v>
      </c>
      <c r="AS35" s="397">
        <v>4</v>
      </c>
      <c r="AT35" s="397">
        <v>84</v>
      </c>
      <c r="AU35" s="397">
        <v>13</v>
      </c>
      <c r="AV35" s="397">
        <v>21</v>
      </c>
      <c r="AW35" s="397">
        <v>30</v>
      </c>
      <c r="AY35" s="61">
        <f t="shared" si="22"/>
        <v>0</v>
      </c>
      <c r="AZ35" s="61">
        <f t="shared" si="23"/>
        <v>0</v>
      </c>
      <c r="BA35" s="61">
        <f t="shared" si="24"/>
        <v>703</v>
      </c>
      <c r="BB35" s="61">
        <f t="shared" si="25"/>
        <v>62</v>
      </c>
      <c r="BC35" s="61">
        <f t="shared" si="26"/>
        <v>89</v>
      </c>
      <c r="BD35" s="61">
        <f t="shared" si="27"/>
        <v>361</v>
      </c>
      <c r="BE35" s="61">
        <f t="shared" si="28"/>
        <v>158</v>
      </c>
      <c r="BF35" s="61">
        <f t="shared" si="29"/>
        <v>120</v>
      </c>
      <c r="BG35" s="61">
        <f t="shared" si="30"/>
        <v>60</v>
      </c>
      <c r="BH35" s="61">
        <f t="shared" si="31"/>
        <v>148</v>
      </c>
      <c r="BI35" s="62">
        <f t="shared" si="33"/>
        <v>1701</v>
      </c>
    </row>
    <row r="36" spans="1:61" ht="26.25" customHeight="1" x14ac:dyDescent="0.25">
      <c r="A36" s="381">
        <v>33</v>
      </c>
      <c r="B36" s="381" t="s">
        <v>608</v>
      </c>
      <c r="C36" s="388" t="s">
        <v>162</v>
      </c>
      <c r="D36" s="388">
        <f>+Config!$K$3</f>
        <v>80</v>
      </c>
      <c r="E36" s="388">
        <f>+Config!$M$3</f>
        <v>90</v>
      </c>
      <c r="F36" s="422">
        <f>+ROUND(Config!$C$9*D36/100,1)</f>
        <v>13.3</v>
      </c>
      <c r="G36" s="422">
        <f>+ROUND(Config!$C$9*E36/100,1)</f>
        <v>15</v>
      </c>
      <c r="H36" s="397">
        <v>0</v>
      </c>
      <c r="I36" s="397">
        <v>0</v>
      </c>
      <c r="J36" s="397">
        <v>240</v>
      </c>
      <c r="K36" s="397">
        <v>13</v>
      </c>
      <c r="L36" s="397">
        <v>12</v>
      </c>
      <c r="M36" s="397">
        <v>12</v>
      </c>
      <c r="N36" s="397">
        <v>32</v>
      </c>
      <c r="O36" s="397">
        <v>2</v>
      </c>
      <c r="P36" s="397">
        <v>18</v>
      </c>
      <c r="Q36" s="397">
        <v>10</v>
      </c>
      <c r="R36" s="397">
        <v>18</v>
      </c>
      <c r="S36" s="397">
        <v>138</v>
      </c>
      <c r="T36" s="397">
        <v>15</v>
      </c>
      <c r="U36" s="397">
        <v>14</v>
      </c>
      <c r="V36" s="397">
        <v>15</v>
      </c>
      <c r="W36" s="397">
        <v>24</v>
      </c>
      <c r="X36" s="397">
        <v>7</v>
      </c>
      <c r="Y36" s="397">
        <v>11</v>
      </c>
      <c r="Z36" s="397">
        <v>21</v>
      </c>
      <c r="AA36" s="397">
        <v>25</v>
      </c>
      <c r="AB36" s="397">
        <v>156</v>
      </c>
      <c r="AC36" s="397">
        <v>19</v>
      </c>
      <c r="AD36" s="397">
        <v>30</v>
      </c>
      <c r="AE36" s="397">
        <v>9</v>
      </c>
      <c r="AF36" s="397">
        <v>15</v>
      </c>
      <c r="AG36" s="397">
        <v>38</v>
      </c>
      <c r="AH36" s="397">
        <v>10</v>
      </c>
      <c r="AI36" s="397">
        <v>16</v>
      </c>
      <c r="AJ36" s="397">
        <v>10</v>
      </c>
      <c r="AK36" s="397">
        <v>16</v>
      </c>
      <c r="AL36" s="397">
        <v>21</v>
      </c>
      <c r="AM36" s="397">
        <v>66</v>
      </c>
      <c r="AN36" s="397">
        <v>9</v>
      </c>
      <c r="AO36" s="397">
        <v>9</v>
      </c>
      <c r="AP36" s="397">
        <v>33</v>
      </c>
      <c r="AQ36" s="397">
        <v>2</v>
      </c>
      <c r="AR36" s="397">
        <v>4</v>
      </c>
      <c r="AS36" s="397">
        <v>3</v>
      </c>
      <c r="AT36" s="397">
        <v>59</v>
      </c>
      <c r="AU36" s="397">
        <v>9</v>
      </c>
      <c r="AV36" s="397">
        <v>15</v>
      </c>
      <c r="AW36" s="397">
        <v>21</v>
      </c>
      <c r="AY36" s="61">
        <f t="shared" si="22"/>
        <v>0</v>
      </c>
      <c r="AZ36" s="61">
        <f t="shared" si="23"/>
        <v>0</v>
      </c>
      <c r="BA36" s="61">
        <f t="shared" si="24"/>
        <v>495</v>
      </c>
      <c r="BB36" s="61">
        <f t="shared" si="25"/>
        <v>44</v>
      </c>
      <c r="BC36" s="61">
        <f t="shared" si="26"/>
        <v>63</v>
      </c>
      <c r="BD36" s="61">
        <f t="shared" si="27"/>
        <v>254</v>
      </c>
      <c r="BE36" s="61">
        <f t="shared" si="28"/>
        <v>111</v>
      </c>
      <c r="BF36" s="61">
        <f t="shared" si="29"/>
        <v>84</v>
      </c>
      <c r="BG36" s="61">
        <f t="shared" si="30"/>
        <v>42</v>
      </c>
      <c r="BH36" s="61">
        <f t="shared" si="31"/>
        <v>104</v>
      </c>
      <c r="BI36" s="62">
        <f t="shared" si="33"/>
        <v>1197</v>
      </c>
    </row>
    <row r="37" spans="1:61" ht="26.25" customHeight="1" x14ac:dyDescent="0.25">
      <c r="A37" s="381">
        <v>34</v>
      </c>
      <c r="B37" s="381" t="s">
        <v>609</v>
      </c>
      <c r="C37" s="388" t="s">
        <v>162</v>
      </c>
      <c r="D37" s="388">
        <f>+Config!$K$3</f>
        <v>80</v>
      </c>
      <c r="E37" s="388">
        <f>+Config!$M$3</f>
        <v>90</v>
      </c>
      <c r="F37" s="422">
        <f>+ROUND(Config!$C$9*D37/100,1)</f>
        <v>13.3</v>
      </c>
      <c r="G37" s="422">
        <f>+ROUND(Config!$C$9*E37/100,1)</f>
        <v>15</v>
      </c>
      <c r="H37" s="397">
        <v>0</v>
      </c>
      <c r="I37" s="397">
        <v>0</v>
      </c>
      <c r="J37" s="397">
        <v>224</v>
      </c>
      <c r="K37" s="397">
        <v>12</v>
      </c>
      <c r="L37" s="397">
        <v>11</v>
      </c>
      <c r="M37" s="397">
        <v>11</v>
      </c>
      <c r="N37" s="397">
        <v>30</v>
      </c>
      <c r="O37" s="397">
        <v>2</v>
      </c>
      <c r="P37" s="397">
        <v>17</v>
      </c>
      <c r="Q37" s="397">
        <v>10</v>
      </c>
      <c r="R37" s="397">
        <v>17</v>
      </c>
      <c r="S37" s="397">
        <v>129</v>
      </c>
      <c r="T37" s="397">
        <v>14</v>
      </c>
      <c r="U37" s="397">
        <v>13</v>
      </c>
      <c r="V37" s="397">
        <v>14</v>
      </c>
      <c r="W37" s="397">
        <v>22</v>
      </c>
      <c r="X37" s="397">
        <v>7</v>
      </c>
      <c r="Y37" s="397">
        <v>10</v>
      </c>
      <c r="Z37" s="397">
        <v>20</v>
      </c>
      <c r="AA37" s="397">
        <v>24</v>
      </c>
      <c r="AB37" s="397">
        <v>146</v>
      </c>
      <c r="AC37" s="397">
        <v>18</v>
      </c>
      <c r="AD37" s="397">
        <v>28</v>
      </c>
      <c r="AE37" s="397">
        <v>8</v>
      </c>
      <c r="AF37" s="397">
        <v>14</v>
      </c>
      <c r="AG37" s="397">
        <v>35</v>
      </c>
      <c r="AH37" s="397">
        <v>10</v>
      </c>
      <c r="AI37" s="397">
        <v>15</v>
      </c>
      <c r="AJ37" s="397">
        <v>10</v>
      </c>
      <c r="AK37" s="397">
        <v>15</v>
      </c>
      <c r="AL37" s="397">
        <v>20</v>
      </c>
      <c r="AM37" s="397">
        <v>62</v>
      </c>
      <c r="AN37" s="397">
        <v>8</v>
      </c>
      <c r="AO37" s="397">
        <v>8</v>
      </c>
      <c r="AP37" s="397">
        <v>31</v>
      </c>
      <c r="AQ37" s="397">
        <v>2</v>
      </c>
      <c r="AR37" s="397">
        <v>4</v>
      </c>
      <c r="AS37" s="397">
        <v>3</v>
      </c>
      <c r="AT37" s="397">
        <v>55</v>
      </c>
      <c r="AU37" s="397">
        <v>8</v>
      </c>
      <c r="AV37" s="397">
        <v>14</v>
      </c>
      <c r="AW37" s="397">
        <v>20</v>
      </c>
      <c r="AY37" s="61">
        <f t="shared" si="22"/>
        <v>0</v>
      </c>
      <c r="AZ37" s="61">
        <f t="shared" si="23"/>
        <v>0</v>
      </c>
      <c r="BA37" s="61">
        <f t="shared" si="24"/>
        <v>463</v>
      </c>
      <c r="BB37" s="61">
        <f t="shared" si="25"/>
        <v>41</v>
      </c>
      <c r="BC37" s="61">
        <f t="shared" si="26"/>
        <v>59</v>
      </c>
      <c r="BD37" s="61">
        <f t="shared" si="27"/>
        <v>238</v>
      </c>
      <c r="BE37" s="61">
        <f t="shared" si="28"/>
        <v>105</v>
      </c>
      <c r="BF37" s="61">
        <f t="shared" si="29"/>
        <v>78</v>
      </c>
      <c r="BG37" s="61">
        <f t="shared" si="30"/>
        <v>40</v>
      </c>
      <c r="BH37" s="61">
        <f t="shared" si="31"/>
        <v>97</v>
      </c>
      <c r="BI37" s="62">
        <f t="shared" si="33"/>
        <v>1121</v>
      </c>
    </row>
    <row r="38" spans="1:61" ht="26.25" customHeight="1" x14ac:dyDescent="0.25">
      <c r="A38" s="382">
        <v>35</v>
      </c>
      <c r="B38" s="382" t="s">
        <v>711</v>
      </c>
      <c r="C38" s="389" t="s">
        <v>501</v>
      </c>
      <c r="D38" s="413">
        <f>+Config!$K$3</f>
        <v>80</v>
      </c>
      <c r="E38" s="413">
        <f>+Config!$M$3</f>
        <v>90</v>
      </c>
      <c r="F38" s="423">
        <f>+ROUND(Config!$C$9*D38/100,1)</f>
        <v>13.3</v>
      </c>
      <c r="G38" s="423">
        <f>+ROUND(Config!$C$9*E38/100,1)</f>
        <v>15</v>
      </c>
      <c r="H38" s="400">
        <v>938</v>
      </c>
      <c r="I38" s="401">
        <v>0</v>
      </c>
      <c r="J38" s="397">
        <v>1859</v>
      </c>
      <c r="K38" s="397">
        <v>83</v>
      </c>
      <c r="L38" s="397">
        <v>71</v>
      </c>
      <c r="M38" s="397">
        <v>98</v>
      </c>
      <c r="N38" s="397">
        <v>192</v>
      </c>
      <c r="O38" s="397">
        <v>10</v>
      </c>
      <c r="P38" s="397">
        <v>114</v>
      </c>
      <c r="Q38" s="397">
        <v>70</v>
      </c>
      <c r="R38" s="397">
        <v>126</v>
      </c>
      <c r="S38" s="397">
        <v>762</v>
      </c>
      <c r="T38" s="397">
        <v>145</v>
      </c>
      <c r="U38" s="397">
        <v>58</v>
      </c>
      <c r="V38" s="397">
        <v>97</v>
      </c>
      <c r="W38" s="397">
        <v>208</v>
      </c>
      <c r="X38" s="397">
        <v>64</v>
      </c>
      <c r="Y38" s="397">
        <v>58</v>
      </c>
      <c r="Z38" s="397">
        <v>161</v>
      </c>
      <c r="AA38" s="397">
        <v>136</v>
      </c>
      <c r="AB38" s="397">
        <v>961</v>
      </c>
      <c r="AC38" s="397">
        <v>122</v>
      </c>
      <c r="AD38" s="397">
        <v>123</v>
      </c>
      <c r="AE38" s="397">
        <v>101</v>
      </c>
      <c r="AF38" s="397">
        <v>226</v>
      </c>
      <c r="AG38" s="397">
        <v>215</v>
      </c>
      <c r="AH38" s="397">
        <v>78</v>
      </c>
      <c r="AI38" s="397">
        <v>133</v>
      </c>
      <c r="AJ38" s="397">
        <v>97</v>
      </c>
      <c r="AK38" s="397">
        <v>110</v>
      </c>
      <c r="AL38" s="397">
        <v>78</v>
      </c>
      <c r="AM38" s="397">
        <v>311</v>
      </c>
      <c r="AN38" s="397">
        <v>61</v>
      </c>
      <c r="AO38" s="397">
        <v>51</v>
      </c>
      <c r="AP38" s="397">
        <v>280</v>
      </c>
      <c r="AQ38" s="397">
        <v>21</v>
      </c>
      <c r="AR38" s="397">
        <v>52</v>
      </c>
      <c r="AS38" s="397">
        <v>22</v>
      </c>
      <c r="AT38" s="397">
        <v>396</v>
      </c>
      <c r="AU38" s="397">
        <v>57</v>
      </c>
      <c r="AV38" s="397">
        <v>137</v>
      </c>
      <c r="AW38" s="397">
        <v>131</v>
      </c>
      <c r="AY38" s="61">
        <f t="shared" si="22"/>
        <v>938</v>
      </c>
      <c r="AZ38" s="61">
        <f t="shared" si="23"/>
        <v>0</v>
      </c>
      <c r="BA38" s="61">
        <f t="shared" si="24"/>
        <v>3385</v>
      </c>
      <c r="BB38" s="61">
        <f t="shared" si="25"/>
        <v>300</v>
      </c>
      <c r="BC38" s="61">
        <f t="shared" si="26"/>
        <v>491</v>
      </c>
      <c r="BD38" s="61">
        <f t="shared" si="27"/>
        <v>1669</v>
      </c>
      <c r="BE38" s="61">
        <f t="shared" si="28"/>
        <v>711</v>
      </c>
      <c r="BF38" s="61">
        <f t="shared" si="29"/>
        <v>423</v>
      </c>
      <c r="BG38" s="61">
        <f t="shared" si="30"/>
        <v>375</v>
      </c>
      <c r="BH38" s="61">
        <f t="shared" si="31"/>
        <v>721</v>
      </c>
      <c r="BI38" s="62">
        <f t="shared" si="33"/>
        <v>9013</v>
      </c>
    </row>
    <row r="39" spans="1:61" ht="26.25" customHeight="1" x14ac:dyDescent="0.25">
      <c r="A39" s="382">
        <v>36</v>
      </c>
      <c r="B39" s="382" t="s">
        <v>658</v>
      </c>
      <c r="C39" s="389" t="s">
        <v>501</v>
      </c>
      <c r="D39" s="434">
        <v>60</v>
      </c>
      <c r="E39" s="435">
        <v>80</v>
      </c>
      <c r="F39" s="424">
        <f>+ROUND(Config!$C$9*D39/100,1)</f>
        <v>10</v>
      </c>
      <c r="G39" s="425">
        <f>+ROUND(Config!$C$9*E39/100,1)</f>
        <v>13.3</v>
      </c>
      <c r="H39" s="402">
        <v>397</v>
      </c>
      <c r="I39" s="401">
        <v>0</v>
      </c>
      <c r="J39" s="397">
        <v>855</v>
      </c>
      <c r="K39" s="397">
        <v>69</v>
      </c>
      <c r="L39" s="397">
        <v>78</v>
      </c>
      <c r="M39" s="397">
        <v>175</v>
      </c>
      <c r="N39" s="397">
        <v>169</v>
      </c>
      <c r="O39" s="397">
        <v>22</v>
      </c>
      <c r="P39" s="397">
        <v>106</v>
      </c>
      <c r="Q39" s="397">
        <v>78</v>
      </c>
      <c r="R39" s="397">
        <v>97</v>
      </c>
      <c r="S39" s="397">
        <v>413</v>
      </c>
      <c r="T39" s="397">
        <v>205</v>
      </c>
      <c r="U39" s="397">
        <v>67</v>
      </c>
      <c r="V39" s="397">
        <v>106</v>
      </c>
      <c r="W39" s="397">
        <v>167</v>
      </c>
      <c r="X39" s="397">
        <v>77</v>
      </c>
      <c r="Y39" s="397">
        <v>56</v>
      </c>
      <c r="Z39" s="397">
        <v>125</v>
      </c>
      <c r="AA39" s="397">
        <v>120</v>
      </c>
      <c r="AB39" s="397">
        <v>633</v>
      </c>
      <c r="AC39" s="397">
        <v>74</v>
      </c>
      <c r="AD39" s="397">
        <v>266</v>
      </c>
      <c r="AE39" s="397">
        <v>101</v>
      </c>
      <c r="AF39" s="397">
        <v>88</v>
      </c>
      <c r="AG39" s="397">
        <v>426</v>
      </c>
      <c r="AH39" s="397">
        <v>73</v>
      </c>
      <c r="AI39" s="397">
        <v>90</v>
      </c>
      <c r="AJ39" s="397">
        <v>86</v>
      </c>
      <c r="AK39" s="397">
        <v>121</v>
      </c>
      <c r="AL39" s="397">
        <v>21</v>
      </c>
      <c r="AM39" s="397">
        <v>332</v>
      </c>
      <c r="AN39" s="397">
        <v>54</v>
      </c>
      <c r="AO39" s="397">
        <v>43</v>
      </c>
      <c r="AP39" s="397">
        <v>205</v>
      </c>
      <c r="AQ39" s="397">
        <v>49</v>
      </c>
      <c r="AR39" s="397">
        <v>72</v>
      </c>
      <c r="AS39" s="397">
        <v>37</v>
      </c>
      <c r="AT39" s="397">
        <v>265</v>
      </c>
      <c r="AU39" s="397">
        <v>55</v>
      </c>
      <c r="AV39" s="397">
        <v>82</v>
      </c>
      <c r="AW39" s="397">
        <v>118</v>
      </c>
      <c r="AX39" s="373"/>
      <c r="AY39" s="61">
        <f t="shared" si="22"/>
        <v>397</v>
      </c>
      <c r="AZ39" s="61">
        <f t="shared" si="23"/>
        <v>0</v>
      </c>
      <c r="BA39" s="61">
        <f t="shared" si="24"/>
        <v>2062</v>
      </c>
      <c r="BB39" s="61">
        <f t="shared" si="25"/>
        <v>378</v>
      </c>
      <c r="BC39" s="61">
        <f t="shared" si="26"/>
        <v>425</v>
      </c>
      <c r="BD39" s="61">
        <f t="shared" si="27"/>
        <v>1282</v>
      </c>
      <c r="BE39" s="61">
        <f t="shared" si="28"/>
        <v>817</v>
      </c>
      <c r="BF39" s="61">
        <f t="shared" si="29"/>
        <v>429</v>
      </c>
      <c r="BG39" s="61">
        <f t="shared" si="30"/>
        <v>363</v>
      </c>
      <c r="BH39" s="61">
        <f t="shared" si="31"/>
        <v>520</v>
      </c>
      <c r="BI39" s="62">
        <f t="shared" si="33"/>
        <v>6673</v>
      </c>
    </row>
    <row r="40" spans="1:61" ht="26.25" customHeight="1" x14ac:dyDescent="0.25">
      <c r="A40" s="393">
        <v>37</v>
      </c>
      <c r="B40" s="393" t="s">
        <v>554</v>
      </c>
      <c r="C40" s="394" t="s">
        <v>500</v>
      </c>
      <c r="D40" s="394">
        <f>+Config!$K$3</f>
        <v>80</v>
      </c>
      <c r="E40" s="394">
        <f>+Config!$M$3</f>
        <v>90</v>
      </c>
      <c r="F40" s="426">
        <f>+ROUND(Config!$C$9*D40/100,1)</f>
        <v>13.3</v>
      </c>
      <c r="G40" s="426">
        <f>+ROUND(Config!$C$9*E40/100,1)</f>
        <v>15</v>
      </c>
      <c r="H40" s="397">
        <v>0</v>
      </c>
      <c r="I40" s="397">
        <v>0</v>
      </c>
      <c r="J40" s="397">
        <v>1970</v>
      </c>
      <c r="K40" s="397">
        <v>60</v>
      </c>
      <c r="L40" s="397">
        <v>40</v>
      </c>
      <c r="M40" s="397">
        <v>52</v>
      </c>
      <c r="N40" s="397">
        <v>142</v>
      </c>
      <c r="O40" s="397">
        <v>10</v>
      </c>
      <c r="P40" s="397">
        <v>100</v>
      </c>
      <c r="Q40" s="397">
        <v>45</v>
      </c>
      <c r="R40" s="397">
        <v>70</v>
      </c>
      <c r="S40" s="397">
        <v>300</v>
      </c>
      <c r="T40" s="397">
        <v>120</v>
      </c>
      <c r="U40" s="397">
        <v>78</v>
      </c>
      <c r="V40" s="397">
        <v>90</v>
      </c>
      <c r="W40" s="397">
        <v>177</v>
      </c>
      <c r="X40" s="397">
        <v>65</v>
      </c>
      <c r="Y40" s="397">
        <v>12</v>
      </c>
      <c r="Z40" s="397">
        <v>135</v>
      </c>
      <c r="AA40" s="397">
        <v>110</v>
      </c>
      <c r="AB40" s="397">
        <v>750</v>
      </c>
      <c r="AC40" s="397">
        <v>60</v>
      </c>
      <c r="AD40" s="397">
        <v>75</v>
      </c>
      <c r="AE40" s="397">
        <v>35</v>
      </c>
      <c r="AF40" s="397">
        <v>95</v>
      </c>
      <c r="AG40" s="397">
        <v>320</v>
      </c>
      <c r="AH40" s="397">
        <v>40</v>
      </c>
      <c r="AI40" s="397">
        <v>75</v>
      </c>
      <c r="AJ40" s="397">
        <v>90</v>
      </c>
      <c r="AK40" s="397">
        <v>60</v>
      </c>
      <c r="AL40" s="397">
        <v>60</v>
      </c>
      <c r="AM40" s="397">
        <v>251</v>
      </c>
      <c r="AN40" s="397">
        <v>10</v>
      </c>
      <c r="AO40" s="397">
        <v>42</v>
      </c>
      <c r="AP40" s="397">
        <v>200</v>
      </c>
      <c r="AQ40" s="397">
        <v>30</v>
      </c>
      <c r="AR40" s="397">
        <v>45</v>
      </c>
      <c r="AS40" s="397">
        <v>28</v>
      </c>
      <c r="AT40" s="397">
        <v>160</v>
      </c>
      <c r="AU40" s="397">
        <v>9</v>
      </c>
      <c r="AV40" s="397">
        <v>40</v>
      </c>
      <c r="AW40" s="397">
        <v>100</v>
      </c>
      <c r="AY40" s="61">
        <f t="shared" si="22"/>
        <v>0</v>
      </c>
      <c r="AZ40" s="61">
        <f t="shared" si="23"/>
        <v>0</v>
      </c>
      <c r="BA40" s="61">
        <f t="shared" si="24"/>
        <v>2789</v>
      </c>
      <c r="BB40" s="61">
        <f t="shared" si="25"/>
        <v>288</v>
      </c>
      <c r="BC40" s="61">
        <f t="shared" si="26"/>
        <v>389</v>
      </c>
      <c r="BD40" s="61">
        <f t="shared" si="27"/>
        <v>1125</v>
      </c>
      <c r="BE40" s="61">
        <f t="shared" si="28"/>
        <v>645</v>
      </c>
      <c r="BF40" s="61">
        <f t="shared" si="29"/>
        <v>303</v>
      </c>
      <c r="BG40" s="61">
        <f t="shared" si="30"/>
        <v>303</v>
      </c>
      <c r="BH40" s="61">
        <f t="shared" si="31"/>
        <v>309</v>
      </c>
      <c r="BI40" s="62">
        <f t="shared" si="33"/>
        <v>6151</v>
      </c>
    </row>
    <row r="41" spans="1:61" ht="26.25" customHeight="1" x14ac:dyDescent="0.25">
      <c r="A41" s="393">
        <v>38</v>
      </c>
      <c r="B41" s="393" t="s">
        <v>610</v>
      </c>
      <c r="C41" s="394" t="s">
        <v>500</v>
      </c>
      <c r="D41" s="394">
        <f>+Config!$K$3</f>
        <v>80</v>
      </c>
      <c r="E41" s="394">
        <f>+Config!$M$3</f>
        <v>90</v>
      </c>
      <c r="F41" s="426">
        <f>+ROUND(Config!$C$9*D41/100,1)</f>
        <v>13.3</v>
      </c>
      <c r="G41" s="426">
        <f>+ROUND(Config!$C$9*E41/100,1)</f>
        <v>15</v>
      </c>
      <c r="H41" s="397">
        <v>0</v>
      </c>
      <c r="I41" s="397">
        <v>0</v>
      </c>
      <c r="J41" s="397">
        <v>1970</v>
      </c>
      <c r="K41" s="397">
        <v>60</v>
      </c>
      <c r="L41" s="397">
        <v>40</v>
      </c>
      <c r="M41" s="397">
        <v>52</v>
      </c>
      <c r="N41" s="397">
        <v>142</v>
      </c>
      <c r="O41" s="397">
        <v>10</v>
      </c>
      <c r="P41" s="397">
        <v>100</v>
      </c>
      <c r="Q41" s="397">
        <v>45</v>
      </c>
      <c r="R41" s="397">
        <v>70</v>
      </c>
      <c r="S41" s="397">
        <v>300</v>
      </c>
      <c r="T41" s="397">
        <v>120</v>
      </c>
      <c r="U41" s="397">
        <v>78</v>
      </c>
      <c r="V41" s="397">
        <v>90</v>
      </c>
      <c r="W41" s="397">
        <v>177</v>
      </c>
      <c r="X41" s="397">
        <v>65</v>
      </c>
      <c r="Y41" s="397">
        <v>12</v>
      </c>
      <c r="Z41" s="397">
        <v>135</v>
      </c>
      <c r="AA41" s="397">
        <v>110</v>
      </c>
      <c r="AB41" s="397">
        <v>750</v>
      </c>
      <c r="AC41" s="397">
        <v>60</v>
      </c>
      <c r="AD41" s="397">
        <v>75</v>
      </c>
      <c r="AE41" s="397">
        <v>35</v>
      </c>
      <c r="AF41" s="397">
        <v>95</v>
      </c>
      <c r="AG41" s="397">
        <v>320</v>
      </c>
      <c r="AH41" s="397">
        <v>40</v>
      </c>
      <c r="AI41" s="397">
        <v>75</v>
      </c>
      <c r="AJ41" s="397">
        <v>90</v>
      </c>
      <c r="AK41" s="397">
        <v>60</v>
      </c>
      <c r="AL41" s="397">
        <v>60</v>
      </c>
      <c r="AM41" s="397">
        <v>251</v>
      </c>
      <c r="AN41" s="397">
        <v>10</v>
      </c>
      <c r="AO41" s="397">
        <v>42</v>
      </c>
      <c r="AP41" s="397">
        <v>200</v>
      </c>
      <c r="AQ41" s="397">
        <v>30</v>
      </c>
      <c r="AR41" s="397">
        <v>45</v>
      </c>
      <c r="AS41" s="397">
        <v>28</v>
      </c>
      <c r="AT41" s="397">
        <v>160</v>
      </c>
      <c r="AU41" s="397">
        <v>9</v>
      </c>
      <c r="AV41" s="397">
        <v>40</v>
      </c>
      <c r="AW41" s="397">
        <v>100</v>
      </c>
      <c r="AY41" s="61">
        <f t="shared" si="22"/>
        <v>0</v>
      </c>
      <c r="AZ41" s="61">
        <f t="shared" si="23"/>
        <v>0</v>
      </c>
      <c r="BA41" s="61">
        <f t="shared" si="24"/>
        <v>2789</v>
      </c>
      <c r="BB41" s="61">
        <f t="shared" si="25"/>
        <v>288</v>
      </c>
      <c r="BC41" s="61">
        <f t="shared" si="26"/>
        <v>389</v>
      </c>
      <c r="BD41" s="61">
        <f t="shared" si="27"/>
        <v>1125</v>
      </c>
      <c r="BE41" s="61">
        <f t="shared" si="28"/>
        <v>645</v>
      </c>
      <c r="BF41" s="61">
        <f t="shared" si="29"/>
        <v>303</v>
      </c>
      <c r="BG41" s="61">
        <f t="shared" si="30"/>
        <v>303</v>
      </c>
      <c r="BH41" s="61">
        <f t="shared" si="31"/>
        <v>309</v>
      </c>
      <c r="BI41" s="62">
        <f t="shared" si="33"/>
        <v>6151</v>
      </c>
    </row>
    <row r="42" spans="1:61" ht="26.25" customHeight="1" x14ac:dyDescent="0.25">
      <c r="A42" s="393">
        <v>39</v>
      </c>
      <c r="B42" s="393" t="s">
        <v>712</v>
      </c>
      <c r="C42" s="394" t="s">
        <v>500</v>
      </c>
      <c r="D42" s="394">
        <v>60</v>
      </c>
      <c r="E42" s="394">
        <f>+Config!$M$3</f>
        <v>90</v>
      </c>
      <c r="F42" s="426">
        <f>+ROUND(Config!$C$9*D42/100,1)</f>
        <v>10</v>
      </c>
      <c r="G42" s="426">
        <f>+ROUND(Config!$C$9*E42/100,1)</f>
        <v>15</v>
      </c>
      <c r="H42" s="397">
        <v>0</v>
      </c>
      <c r="I42" s="397">
        <v>0</v>
      </c>
      <c r="J42" s="397">
        <v>2261</v>
      </c>
      <c r="K42" s="397">
        <v>90</v>
      </c>
      <c r="L42" s="397">
        <v>63</v>
      </c>
      <c r="M42" s="397">
        <v>62</v>
      </c>
      <c r="N42" s="397">
        <v>161</v>
      </c>
      <c r="O42" s="397">
        <v>11</v>
      </c>
      <c r="P42" s="397">
        <v>180</v>
      </c>
      <c r="Q42" s="397">
        <v>70</v>
      </c>
      <c r="R42" s="397">
        <v>79</v>
      </c>
      <c r="S42" s="397">
        <v>430</v>
      </c>
      <c r="T42" s="397">
        <v>200</v>
      </c>
      <c r="U42" s="397">
        <v>125</v>
      </c>
      <c r="V42" s="397">
        <v>99</v>
      </c>
      <c r="W42" s="397">
        <v>290</v>
      </c>
      <c r="X42" s="397">
        <v>80</v>
      </c>
      <c r="Y42" s="397">
        <v>14</v>
      </c>
      <c r="Z42" s="397">
        <v>140</v>
      </c>
      <c r="AA42" s="397">
        <v>130</v>
      </c>
      <c r="AB42" s="397">
        <v>879</v>
      </c>
      <c r="AC42" s="397">
        <v>65</v>
      </c>
      <c r="AD42" s="397">
        <v>87</v>
      </c>
      <c r="AE42" s="397">
        <v>39</v>
      </c>
      <c r="AF42" s="397">
        <v>101</v>
      </c>
      <c r="AG42" s="397">
        <v>346</v>
      </c>
      <c r="AH42" s="397">
        <v>45</v>
      </c>
      <c r="AI42" s="397">
        <v>84</v>
      </c>
      <c r="AJ42" s="397">
        <v>98</v>
      </c>
      <c r="AK42" s="397">
        <v>68</v>
      </c>
      <c r="AL42" s="397">
        <v>74</v>
      </c>
      <c r="AM42" s="397">
        <v>292</v>
      </c>
      <c r="AN42" s="397">
        <v>13</v>
      </c>
      <c r="AO42" s="397">
        <v>47</v>
      </c>
      <c r="AP42" s="397">
        <v>320</v>
      </c>
      <c r="AQ42" s="397">
        <v>40</v>
      </c>
      <c r="AR42" s="397">
        <v>82</v>
      </c>
      <c r="AS42" s="397">
        <v>34</v>
      </c>
      <c r="AT42" s="397">
        <v>180</v>
      </c>
      <c r="AU42" s="397">
        <v>11</v>
      </c>
      <c r="AV42" s="397">
        <v>46</v>
      </c>
      <c r="AW42" s="397">
        <v>115</v>
      </c>
      <c r="AY42" s="61">
        <f t="shared" si="22"/>
        <v>0</v>
      </c>
      <c r="AZ42" s="61">
        <f t="shared" si="23"/>
        <v>0</v>
      </c>
      <c r="BA42" s="61">
        <f t="shared" si="24"/>
        <v>3407</v>
      </c>
      <c r="BB42" s="61">
        <f t="shared" si="25"/>
        <v>424</v>
      </c>
      <c r="BC42" s="61">
        <f t="shared" si="26"/>
        <v>524</v>
      </c>
      <c r="BD42" s="61">
        <f t="shared" si="27"/>
        <v>1301</v>
      </c>
      <c r="BE42" s="61">
        <f t="shared" si="28"/>
        <v>715</v>
      </c>
      <c r="BF42" s="61">
        <f t="shared" si="29"/>
        <v>352</v>
      </c>
      <c r="BG42" s="61">
        <f t="shared" si="30"/>
        <v>476</v>
      </c>
      <c r="BH42" s="61">
        <f t="shared" si="31"/>
        <v>352</v>
      </c>
      <c r="BI42" s="62">
        <f t="shared" si="33"/>
        <v>7551</v>
      </c>
    </row>
    <row r="43" spans="1:61" ht="26.25" customHeight="1" x14ac:dyDescent="0.25">
      <c r="A43" s="383">
        <v>40</v>
      </c>
      <c r="B43" s="383" t="s">
        <v>249</v>
      </c>
      <c r="C43" s="390" t="s">
        <v>251</v>
      </c>
      <c r="D43" s="390">
        <f>+Config!$K$3</f>
        <v>80</v>
      </c>
      <c r="E43" s="390">
        <f>+Config!$M$3</f>
        <v>90</v>
      </c>
      <c r="F43" s="427">
        <f>+ROUND(Config!$C$9*D43/100,1)</f>
        <v>13.3</v>
      </c>
      <c r="G43" s="427">
        <f>+ROUND(Config!$C$9*E43/100,1)</f>
        <v>15</v>
      </c>
      <c r="H43" s="403">
        <v>0</v>
      </c>
      <c r="I43" s="403">
        <v>0</v>
      </c>
      <c r="J43" s="403">
        <v>342</v>
      </c>
      <c r="K43" s="403">
        <v>7</v>
      </c>
      <c r="L43" s="403">
        <v>5</v>
      </c>
      <c r="M43" s="403">
        <v>9</v>
      </c>
      <c r="N43" s="403">
        <v>10</v>
      </c>
      <c r="O43" s="403">
        <v>5</v>
      </c>
      <c r="P43" s="403">
        <v>5</v>
      </c>
      <c r="Q43" s="403">
        <v>5</v>
      </c>
      <c r="R43" s="403">
        <v>5</v>
      </c>
      <c r="S43" s="403">
        <v>24</v>
      </c>
      <c r="T43" s="403">
        <v>18</v>
      </c>
      <c r="U43" s="403">
        <v>8</v>
      </c>
      <c r="V43" s="403">
        <v>12</v>
      </c>
      <c r="W43" s="403">
        <v>35</v>
      </c>
      <c r="X43" s="403">
        <v>32</v>
      </c>
      <c r="Y43" s="403">
        <v>4</v>
      </c>
      <c r="Z43" s="403">
        <v>11</v>
      </c>
      <c r="AA43" s="403">
        <v>19</v>
      </c>
      <c r="AB43" s="403">
        <v>146</v>
      </c>
      <c r="AC43" s="403">
        <v>9</v>
      </c>
      <c r="AD43" s="403">
        <v>9</v>
      </c>
      <c r="AE43" s="403">
        <v>8</v>
      </c>
      <c r="AF43" s="403">
        <v>15</v>
      </c>
      <c r="AG43" s="403">
        <v>60</v>
      </c>
      <c r="AH43" s="403">
        <v>6</v>
      </c>
      <c r="AI43" s="403">
        <v>19</v>
      </c>
      <c r="AJ43" s="403">
        <v>8</v>
      </c>
      <c r="AK43" s="403">
        <v>9</v>
      </c>
      <c r="AL43" s="403">
        <v>0</v>
      </c>
      <c r="AM43" s="403">
        <v>60</v>
      </c>
      <c r="AN43" s="403">
        <v>5</v>
      </c>
      <c r="AO43" s="403">
        <v>6</v>
      </c>
      <c r="AP43" s="403">
        <v>37</v>
      </c>
      <c r="AQ43" s="403">
        <v>3</v>
      </c>
      <c r="AR43" s="403">
        <v>4</v>
      </c>
      <c r="AS43" s="403">
        <v>3</v>
      </c>
      <c r="AT43" s="403">
        <v>24</v>
      </c>
      <c r="AU43" s="403">
        <v>11</v>
      </c>
      <c r="AV43" s="403">
        <v>2</v>
      </c>
      <c r="AW43" s="403">
        <v>3</v>
      </c>
      <c r="AY43" s="61">
        <f t="shared" si="22"/>
        <v>0</v>
      </c>
      <c r="AZ43" s="61">
        <f t="shared" si="23"/>
        <v>0</v>
      </c>
      <c r="BA43" s="61">
        <f t="shared" si="24"/>
        <v>417</v>
      </c>
      <c r="BB43" s="61">
        <f t="shared" si="25"/>
        <v>38</v>
      </c>
      <c r="BC43" s="61">
        <f t="shared" si="26"/>
        <v>82</v>
      </c>
      <c r="BD43" s="61">
        <f t="shared" si="27"/>
        <v>206</v>
      </c>
      <c r="BE43" s="61">
        <f t="shared" si="28"/>
        <v>102</v>
      </c>
      <c r="BF43" s="61">
        <f t="shared" si="29"/>
        <v>71</v>
      </c>
      <c r="BG43" s="61">
        <f t="shared" si="30"/>
        <v>47</v>
      </c>
      <c r="BH43" s="61">
        <f t="shared" si="31"/>
        <v>40</v>
      </c>
      <c r="BI43" s="62">
        <f t="shared" si="33"/>
        <v>1003</v>
      </c>
    </row>
    <row r="44" spans="1:61" ht="26.25" customHeight="1" x14ac:dyDescent="0.25">
      <c r="A44" s="383">
        <v>41</v>
      </c>
      <c r="B44" s="383" t="s">
        <v>253</v>
      </c>
      <c r="C44" s="390" t="s">
        <v>251</v>
      </c>
      <c r="D44" s="390">
        <f>+Config!$K$3</f>
        <v>80</v>
      </c>
      <c r="E44" s="390">
        <f>+Config!$M$3</f>
        <v>90</v>
      </c>
      <c r="F44" s="427">
        <f>+ROUND(Config!$C$9*D44/100,1)</f>
        <v>13.3</v>
      </c>
      <c r="G44" s="427">
        <f>+ROUND(Config!$C$9*E44/100,1)</f>
        <v>15</v>
      </c>
      <c r="H44" s="403">
        <v>0</v>
      </c>
      <c r="I44" s="403">
        <v>0</v>
      </c>
      <c r="J44" s="403">
        <v>342</v>
      </c>
      <c r="K44" s="403">
        <v>7</v>
      </c>
      <c r="L44" s="403">
        <v>5</v>
      </c>
      <c r="M44" s="403">
        <v>9</v>
      </c>
      <c r="N44" s="403">
        <v>10</v>
      </c>
      <c r="O44" s="403">
        <v>5</v>
      </c>
      <c r="P44" s="403">
        <v>5</v>
      </c>
      <c r="Q44" s="403">
        <v>5</v>
      </c>
      <c r="R44" s="403">
        <v>5</v>
      </c>
      <c r="S44" s="403">
        <v>24</v>
      </c>
      <c r="T44" s="403">
        <v>18</v>
      </c>
      <c r="U44" s="403">
        <v>8</v>
      </c>
      <c r="V44" s="403">
        <v>12</v>
      </c>
      <c r="W44" s="403">
        <v>35</v>
      </c>
      <c r="X44" s="403">
        <v>32</v>
      </c>
      <c r="Y44" s="403">
        <v>4</v>
      </c>
      <c r="Z44" s="403">
        <v>11</v>
      </c>
      <c r="AA44" s="403">
        <v>19</v>
      </c>
      <c r="AB44" s="403">
        <v>146</v>
      </c>
      <c r="AC44" s="403">
        <v>9</v>
      </c>
      <c r="AD44" s="403">
        <v>9</v>
      </c>
      <c r="AE44" s="403">
        <v>8</v>
      </c>
      <c r="AF44" s="403">
        <v>15</v>
      </c>
      <c r="AG44" s="403">
        <v>60</v>
      </c>
      <c r="AH44" s="403">
        <v>6</v>
      </c>
      <c r="AI44" s="403">
        <v>19</v>
      </c>
      <c r="AJ44" s="403">
        <v>8</v>
      </c>
      <c r="AK44" s="403">
        <v>9</v>
      </c>
      <c r="AL44" s="403">
        <v>0</v>
      </c>
      <c r="AM44" s="403">
        <v>60</v>
      </c>
      <c r="AN44" s="403">
        <v>5</v>
      </c>
      <c r="AO44" s="403">
        <v>6</v>
      </c>
      <c r="AP44" s="403">
        <v>37</v>
      </c>
      <c r="AQ44" s="403">
        <v>3</v>
      </c>
      <c r="AR44" s="403">
        <v>4</v>
      </c>
      <c r="AS44" s="403">
        <v>3</v>
      </c>
      <c r="AT44" s="403">
        <v>24</v>
      </c>
      <c r="AU44" s="403">
        <v>11</v>
      </c>
      <c r="AV44" s="403">
        <v>2</v>
      </c>
      <c r="AW44" s="403">
        <v>3</v>
      </c>
      <c r="AY44" s="61">
        <f t="shared" si="22"/>
        <v>0</v>
      </c>
      <c r="AZ44" s="61">
        <f t="shared" si="23"/>
        <v>0</v>
      </c>
      <c r="BA44" s="61">
        <f t="shared" si="24"/>
        <v>417</v>
      </c>
      <c r="BB44" s="61">
        <f t="shared" si="25"/>
        <v>38</v>
      </c>
      <c r="BC44" s="61">
        <f t="shared" si="26"/>
        <v>82</v>
      </c>
      <c r="BD44" s="61">
        <f t="shared" si="27"/>
        <v>206</v>
      </c>
      <c r="BE44" s="61">
        <f t="shared" si="28"/>
        <v>102</v>
      </c>
      <c r="BF44" s="61">
        <f t="shared" si="29"/>
        <v>71</v>
      </c>
      <c r="BG44" s="61">
        <f t="shared" si="30"/>
        <v>47</v>
      </c>
      <c r="BH44" s="61">
        <f t="shared" si="31"/>
        <v>40</v>
      </c>
      <c r="BI44" s="62">
        <f t="shared" si="33"/>
        <v>1003</v>
      </c>
    </row>
    <row r="45" spans="1:61" ht="26.25" customHeight="1" x14ac:dyDescent="0.25">
      <c r="A45" s="383">
        <v>42</v>
      </c>
      <c r="B45" s="383" t="s">
        <v>693</v>
      </c>
      <c r="C45" s="390" t="s">
        <v>251</v>
      </c>
      <c r="D45" s="390">
        <f>+Config!$K$3</f>
        <v>80</v>
      </c>
      <c r="E45" s="390">
        <f>+Config!$M$3</f>
        <v>90</v>
      </c>
      <c r="F45" s="427">
        <f>+ROUND(Config!$C$9*D45/100,1)</f>
        <v>13.3</v>
      </c>
      <c r="G45" s="427">
        <f>+ROUND(Config!$C$9*E45/100,1)</f>
        <v>15</v>
      </c>
      <c r="H45" s="403">
        <v>0</v>
      </c>
      <c r="I45" s="403">
        <v>0</v>
      </c>
      <c r="J45" s="403">
        <v>342</v>
      </c>
      <c r="K45" s="403">
        <v>7</v>
      </c>
      <c r="L45" s="403">
        <v>5</v>
      </c>
      <c r="M45" s="403">
        <v>9</v>
      </c>
      <c r="N45" s="403">
        <v>10</v>
      </c>
      <c r="O45" s="403">
        <v>5</v>
      </c>
      <c r="P45" s="403">
        <v>5</v>
      </c>
      <c r="Q45" s="403">
        <v>5</v>
      </c>
      <c r="R45" s="403">
        <v>5</v>
      </c>
      <c r="S45" s="403">
        <v>24</v>
      </c>
      <c r="T45" s="403">
        <v>18</v>
      </c>
      <c r="U45" s="403">
        <v>8</v>
      </c>
      <c r="V45" s="403">
        <v>12</v>
      </c>
      <c r="W45" s="403">
        <v>35</v>
      </c>
      <c r="X45" s="403">
        <v>32</v>
      </c>
      <c r="Y45" s="403">
        <v>4</v>
      </c>
      <c r="Z45" s="403">
        <v>11</v>
      </c>
      <c r="AA45" s="403">
        <v>19</v>
      </c>
      <c r="AB45" s="403">
        <v>146</v>
      </c>
      <c r="AC45" s="403">
        <v>9</v>
      </c>
      <c r="AD45" s="403">
        <v>9</v>
      </c>
      <c r="AE45" s="403">
        <v>8</v>
      </c>
      <c r="AF45" s="403">
        <v>15</v>
      </c>
      <c r="AG45" s="403">
        <v>60</v>
      </c>
      <c r="AH45" s="403">
        <v>6</v>
      </c>
      <c r="AI45" s="403">
        <v>19</v>
      </c>
      <c r="AJ45" s="403">
        <v>8</v>
      </c>
      <c r="AK45" s="403">
        <v>9</v>
      </c>
      <c r="AL45" s="403">
        <v>0</v>
      </c>
      <c r="AM45" s="403">
        <v>60</v>
      </c>
      <c r="AN45" s="403">
        <v>5</v>
      </c>
      <c r="AO45" s="403">
        <v>6</v>
      </c>
      <c r="AP45" s="403">
        <v>37</v>
      </c>
      <c r="AQ45" s="403">
        <v>3</v>
      </c>
      <c r="AR45" s="403">
        <v>4</v>
      </c>
      <c r="AS45" s="403">
        <v>3</v>
      </c>
      <c r="AT45" s="403">
        <v>24</v>
      </c>
      <c r="AU45" s="403">
        <v>11</v>
      </c>
      <c r="AV45" s="403">
        <v>2</v>
      </c>
      <c r="AW45" s="403">
        <v>3</v>
      </c>
      <c r="AY45" s="61">
        <f t="shared" si="22"/>
        <v>0</v>
      </c>
      <c r="AZ45" s="61">
        <f t="shared" si="23"/>
        <v>0</v>
      </c>
      <c r="BA45" s="61">
        <f t="shared" si="24"/>
        <v>417</v>
      </c>
      <c r="BB45" s="61">
        <f t="shared" si="25"/>
        <v>38</v>
      </c>
      <c r="BC45" s="61">
        <f t="shared" si="26"/>
        <v>82</v>
      </c>
      <c r="BD45" s="61">
        <f t="shared" si="27"/>
        <v>206</v>
      </c>
      <c r="BE45" s="61">
        <f t="shared" si="28"/>
        <v>102</v>
      </c>
      <c r="BF45" s="61">
        <f t="shared" si="29"/>
        <v>71</v>
      </c>
      <c r="BG45" s="61">
        <f t="shared" si="30"/>
        <v>47</v>
      </c>
      <c r="BH45" s="61">
        <f t="shared" si="31"/>
        <v>40</v>
      </c>
      <c r="BI45" s="62">
        <f t="shared" si="33"/>
        <v>1003</v>
      </c>
    </row>
    <row r="46" spans="1:61" ht="26.25" customHeight="1" x14ac:dyDescent="0.25">
      <c r="A46" s="384">
        <v>43</v>
      </c>
      <c r="B46" s="384" t="s">
        <v>258</v>
      </c>
      <c r="C46" s="391" t="s">
        <v>261</v>
      </c>
      <c r="D46" s="391">
        <f>+Config!$K$3</f>
        <v>80</v>
      </c>
      <c r="E46" s="391">
        <f>+Config!$M$3</f>
        <v>90</v>
      </c>
      <c r="F46" s="428">
        <f>+ROUND(Config!$C$9*D46/100,1)</f>
        <v>13.3</v>
      </c>
      <c r="G46" s="428">
        <f>+ROUND(Config!$C$9*E46/100,1)</f>
        <v>15</v>
      </c>
      <c r="H46" s="403">
        <v>320</v>
      </c>
      <c r="I46" s="403"/>
      <c r="J46" s="403">
        <v>80</v>
      </c>
      <c r="K46" s="403"/>
      <c r="L46" s="403"/>
      <c r="M46" s="403"/>
      <c r="N46" s="403"/>
      <c r="O46" s="403"/>
      <c r="P46" s="403"/>
      <c r="Q46" s="403"/>
      <c r="R46" s="403"/>
      <c r="S46" s="403"/>
      <c r="T46" s="403">
        <v>15</v>
      </c>
      <c r="U46" s="403"/>
      <c r="V46" s="403"/>
      <c r="W46" s="403">
        <v>15</v>
      </c>
      <c r="X46" s="403"/>
      <c r="Y46" s="403"/>
      <c r="Z46" s="403"/>
      <c r="AA46" s="403"/>
      <c r="AB46" s="403">
        <v>80</v>
      </c>
      <c r="AC46" s="403"/>
      <c r="AD46" s="403"/>
      <c r="AE46" s="403"/>
      <c r="AF46" s="403"/>
      <c r="AG46" s="403">
        <v>60</v>
      </c>
      <c r="AH46" s="403"/>
      <c r="AI46" s="403"/>
      <c r="AJ46" s="403"/>
      <c r="AK46" s="403"/>
      <c r="AL46" s="403"/>
      <c r="AM46" s="403">
        <v>25</v>
      </c>
      <c r="AN46" s="403"/>
      <c r="AO46" s="403"/>
      <c r="AP46" s="403">
        <v>15</v>
      </c>
      <c r="AQ46" s="403"/>
      <c r="AR46" s="403"/>
      <c r="AS46" s="403"/>
      <c r="AT46" s="403">
        <v>15</v>
      </c>
      <c r="AU46" s="403"/>
      <c r="AV46" s="403"/>
      <c r="AW46" s="403"/>
      <c r="AY46" s="61">
        <f t="shared" si="22"/>
        <v>320</v>
      </c>
      <c r="AZ46" s="61">
        <f t="shared" si="23"/>
        <v>0</v>
      </c>
      <c r="BA46" s="61">
        <f t="shared" si="24"/>
        <v>80</v>
      </c>
      <c r="BB46" s="61">
        <f t="shared" si="25"/>
        <v>15</v>
      </c>
      <c r="BC46" s="61">
        <f t="shared" si="26"/>
        <v>15</v>
      </c>
      <c r="BD46" s="61">
        <f t="shared" si="27"/>
        <v>80</v>
      </c>
      <c r="BE46" s="61">
        <f t="shared" si="28"/>
        <v>60</v>
      </c>
      <c r="BF46" s="61">
        <f t="shared" si="29"/>
        <v>25</v>
      </c>
      <c r="BG46" s="61">
        <f t="shared" si="30"/>
        <v>15</v>
      </c>
      <c r="BH46" s="61">
        <f t="shared" si="31"/>
        <v>15</v>
      </c>
      <c r="BI46" s="62">
        <f t="shared" si="33"/>
        <v>625</v>
      </c>
    </row>
    <row r="47" spans="1:61" ht="26.25" customHeight="1" x14ac:dyDescent="0.25">
      <c r="A47" s="384">
        <v>44</v>
      </c>
      <c r="B47" s="384" t="s">
        <v>690</v>
      </c>
      <c r="C47" s="391" t="s">
        <v>261</v>
      </c>
      <c r="D47" s="391">
        <f>+Config!$K$3</f>
        <v>80</v>
      </c>
      <c r="E47" s="391">
        <f>+Config!$M$3</f>
        <v>90</v>
      </c>
      <c r="F47" s="428">
        <f>+ROUND(Config!$C$9*D47/100,1)</f>
        <v>13.3</v>
      </c>
      <c r="G47" s="428">
        <f>+ROUND(Config!$C$9*E47/100,1)</f>
        <v>15</v>
      </c>
      <c r="H47" s="403"/>
      <c r="I47" s="403"/>
      <c r="J47" s="403">
        <v>15</v>
      </c>
      <c r="K47" s="403">
        <v>5</v>
      </c>
      <c r="L47" s="403">
        <v>5</v>
      </c>
      <c r="M47" s="403">
        <v>10</v>
      </c>
      <c r="N47" s="403">
        <v>5</v>
      </c>
      <c r="O47" s="403">
        <v>5</v>
      </c>
      <c r="P47" s="403">
        <v>5</v>
      </c>
      <c r="Q47" s="403">
        <v>5</v>
      </c>
      <c r="R47" s="403">
        <v>5</v>
      </c>
      <c r="S47" s="403">
        <v>5</v>
      </c>
      <c r="T47" s="403">
        <v>15</v>
      </c>
      <c r="U47" s="403">
        <v>5</v>
      </c>
      <c r="V47" s="403">
        <v>15</v>
      </c>
      <c r="W47" s="403">
        <v>15</v>
      </c>
      <c r="X47" s="403">
        <v>5</v>
      </c>
      <c r="Y47" s="403">
        <v>5</v>
      </c>
      <c r="Z47" s="403">
        <v>5</v>
      </c>
      <c r="AA47" s="403">
        <v>15</v>
      </c>
      <c r="AB47" s="403">
        <v>20</v>
      </c>
      <c r="AC47" s="403">
        <v>5</v>
      </c>
      <c r="AD47" s="403">
        <v>5</v>
      </c>
      <c r="AE47" s="403">
        <v>5</v>
      </c>
      <c r="AF47" s="403">
        <v>10</v>
      </c>
      <c r="AG47" s="403">
        <v>20</v>
      </c>
      <c r="AH47" s="403">
        <v>5</v>
      </c>
      <c r="AI47" s="403">
        <v>10</v>
      </c>
      <c r="AJ47" s="403">
        <v>10</v>
      </c>
      <c r="AK47" s="403">
        <v>5</v>
      </c>
      <c r="AL47" s="403">
        <v>5</v>
      </c>
      <c r="AM47" s="403">
        <v>15</v>
      </c>
      <c r="AN47" s="403">
        <v>5</v>
      </c>
      <c r="AO47" s="403">
        <v>5</v>
      </c>
      <c r="AP47" s="403">
        <v>15</v>
      </c>
      <c r="AQ47" s="403">
        <v>5</v>
      </c>
      <c r="AR47" s="403">
        <v>5</v>
      </c>
      <c r="AS47" s="403">
        <v>5</v>
      </c>
      <c r="AT47" s="403">
        <v>15</v>
      </c>
      <c r="AU47" s="403">
        <v>5</v>
      </c>
      <c r="AV47" s="403">
        <v>5</v>
      </c>
      <c r="AW47" s="403">
        <v>5</v>
      </c>
      <c r="AY47" s="61">
        <f t="shared" si="22"/>
        <v>0</v>
      </c>
      <c r="AZ47" s="61">
        <f t="shared" si="23"/>
        <v>0</v>
      </c>
      <c r="BA47" s="61">
        <f t="shared" si="24"/>
        <v>65</v>
      </c>
      <c r="BB47" s="61">
        <f t="shared" si="25"/>
        <v>35</v>
      </c>
      <c r="BC47" s="61">
        <f t="shared" si="26"/>
        <v>30</v>
      </c>
      <c r="BD47" s="61">
        <f t="shared" si="27"/>
        <v>60</v>
      </c>
      <c r="BE47" s="61">
        <f t="shared" si="28"/>
        <v>55</v>
      </c>
      <c r="BF47" s="61">
        <f t="shared" si="29"/>
        <v>25</v>
      </c>
      <c r="BG47" s="61">
        <f t="shared" si="30"/>
        <v>30</v>
      </c>
      <c r="BH47" s="61">
        <f t="shared" si="31"/>
        <v>30</v>
      </c>
      <c r="BI47" s="62">
        <f t="shared" si="33"/>
        <v>330</v>
      </c>
    </row>
    <row r="48" spans="1:61" ht="26.25" customHeight="1" x14ac:dyDescent="0.25">
      <c r="A48" s="384">
        <v>45</v>
      </c>
      <c r="B48" s="384" t="s">
        <v>613</v>
      </c>
      <c r="C48" s="391" t="s">
        <v>261</v>
      </c>
      <c r="D48" s="391">
        <f>+Config!$K$3</f>
        <v>80</v>
      </c>
      <c r="E48" s="391">
        <f>+Config!$M$3</f>
        <v>90</v>
      </c>
      <c r="F48" s="428">
        <f>+ROUND(Config!$C$9*D48/100,1)</f>
        <v>13.3</v>
      </c>
      <c r="G48" s="428">
        <f>+ROUND(Config!$C$9*E48/100,1)</f>
        <v>15</v>
      </c>
      <c r="H48" s="403"/>
      <c r="I48" s="403"/>
      <c r="J48" s="403">
        <v>8</v>
      </c>
      <c r="K48" s="403"/>
      <c r="L48" s="403"/>
      <c r="M48" s="403"/>
      <c r="N48" s="403"/>
      <c r="O48" s="403"/>
      <c r="P48" s="403"/>
      <c r="Q48" s="403"/>
      <c r="R48" s="403"/>
      <c r="S48" s="403"/>
      <c r="T48" s="403">
        <v>8</v>
      </c>
      <c r="U48" s="403"/>
      <c r="V48" s="403"/>
      <c r="W48" s="403">
        <v>8</v>
      </c>
      <c r="X48" s="403"/>
      <c r="Y48" s="403"/>
      <c r="Z48" s="403"/>
      <c r="AA48" s="403"/>
      <c r="AB48" s="403">
        <v>8</v>
      </c>
      <c r="AC48" s="403"/>
      <c r="AD48" s="403"/>
      <c r="AE48" s="403"/>
      <c r="AF48" s="403"/>
      <c r="AG48" s="403">
        <v>8</v>
      </c>
      <c r="AH48" s="403"/>
      <c r="AI48" s="403"/>
      <c r="AJ48" s="403"/>
      <c r="AK48" s="403"/>
      <c r="AL48" s="403"/>
      <c r="AM48" s="403">
        <v>8</v>
      </c>
      <c r="AN48" s="403"/>
      <c r="AO48" s="403"/>
      <c r="AP48" s="403">
        <v>8</v>
      </c>
      <c r="AQ48" s="403"/>
      <c r="AR48" s="403"/>
      <c r="AS48" s="403"/>
      <c r="AT48" s="403">
        <v>8</v>
      </c>
      <c r="AU48" s="403"/>
      <c r="AV48" s="403"/>
      <c r="AW48" s="403"/>
      <c r="AY48" s="61">
        <f t="shared" si="22"/>
        <v>0</v>
      </c>
      <c r="AZ48" s="61">
        <f t="shared" si="23"/>
        <v>0</v>
      </c>
      <c r="BA48" s="61">
        <f t="shared" si="24"/>
        <v>8</v>
      </c>
      <c r="BB48" s="61">
        <f t="shared" si="25"/>
        <v>8</v>
      </c>
      <c r="BC48" s="61">
        <f t="shared" si="26"/>
        <v>8</v>
      </c>
      <c r="BD48" s="61">
        <f t="shared" si="27"/>
        <v>8</v>
      </c>
      <c r="BE48" s="61">
        <f t="shared" si="28"/>
        <v>8</v>
      </c>
      <c r="BF48" s="61">
        <f t="shared" si="29"/>
        <v>8</v>
      </c>
      <c r="BG48" s="61">
        <f t="shared" si="30"/>
        <v>8</v>
      </c>
      <c r="BH48" s="61">
        <f t="shared" si="31"/>
        <v>8</v>
      </c>
      <c r="BI48" s="62">
        <f t="shared" si="33"/>
        <v>64</v>
      </c>
    </row>
    <row r="49" spans="1:61" ht="26.25" customHeight="1" x14ac:dyDescent="0.25">
      <c r="A49" s="385">
        <v>46</v>
      </c>
      <c r="B49" s="385" t="s">
        <v>696</v>
      </c>
      <c r="C49" s="392" t="s">
        <v>689</v>
      </c>
      <c r="D49" s="392">
        <f>+Config!$K$3</f>
        <v>80</v>
      </c>
      <c r="E49" s="392">
        <f>+Config!$M$3</f>
        <v>90</v>
      </c>
      <c r="F49" s="429">
        <f>+ROUND(Config!$C$9*D49/100,1)</f>
        <v>13.3</v>
      </c>
      <c r="G49" s="429">
        <f>+ROUND(Config!$C$9*E49/100,1)</f>
        <v>15</v>
      </c>
      <c r="H49" s="403"/>
      <c r="I49" s="403"/>
      <c r="J49" s="403">
        <v>13321</v>
      </c>
      <c r="K49" s="403">
        <v>344</v>
      </c>
      <c r="L49" s="403">
        <v>288</v>
      </c>
      <c r="M49" s="403">
        <v>416</v>
      </c>
      <c r="N49" s="403">
        <v>520</v>
      </c>
      <c r="O49" s="403">
        <v>25</v>
      </c>
      <c r="P49" s="403">
        <v>486</v>
      </c>
      <c r="Q49" s="403">
        <v>233</v>
      </c>
      <c r="R49" s="403">
        <v>482</v>
      </c>
      <c r="S49" s="403">
        <v>1879</v>
      </c>
      <c r="T49" s="403">
        <v>501</v>
      </c>
      <c r="U49" s="403">
        <v>302</v>
      </c>
      <c r="V49" s="403">
        <v>388</v>
      </c>
      <c r="W49" s="403">
        <v>861</v>
      </c>
      <c r="X49" s="403">
        <v>312</v>
      </c>
      <c r="Y49" s="403">
        <v>138</v>
      </c>
      <c r="Z49" s="403">
        <v>602</v>
      </c>
      <c r="AA49" s="403">
        <v>681</v>
      </c>
      <c r="AB49" s="403">
        <v>4885</v>
      </c>
      <c r="AC49" s="403">
        <v>380</v>
      </c>
      <c r="AD49" s="403">
        <v>666</v>
      </c>
      <c r="AE49" s="403">
        <v>435</v>
      </c>
      <c r="AF49" s="403">
        <v>573</v>
      </c>
      <c r="AG49" s="403">
        <v>1166</v>
      </c>
      <c r="AH49" s="403">
        <v>313</v>
      </c>
      <c r="AI49" s="403">
        <v>670</v>
      </c>
      <c r="AJ49" s="403">
        <v>316</v>
      </c>
      <c r="AK49" s="403">
        <v>504</v>
      </c>
      <c r="AL49" s="403">
        <v>173</v>
      </c>
      <c r="AM49" s="403">
        <v>2030</v>
      </c>
      <c r="AN49" s="403">
        <v>306</v>
      </c>
      <c r="AO49" s="403">
        <v>194</v>
      </c>
      <c r="AP49" s="403">
        <v>1324</v>
      </c>
      <c r="AQ49" s="403">
        <v>103</v>
      </c>
      <c r="AR49" s="403">
        <v>173</v>
      </c>
      <c r="AS49" s="403">
        <v>38</v>
      </c>
      <c r="AT49" s="403">
        <v>1446</v>
      </c>
      <c r="AU49" s="403">
        <v>201</v>
      </c>
      <c r="AV49" s="403">
        <v>198</v>
      </c>
      <c r="AW49" s="403">
        <v>550</v>
      </c>
      <c r="AY49" s="61">
        <f t="shared" si="22"/>
        <v>0</v>
      </c>
      <c r="AZ49" s="61">
        <f t="shared" si="23"/>
        <v>0</v>
      </c>
      <c r="BA49" s="61">
        <f t="shared" si="24"/>
        <v>17994</v>
      </c>
      <c r="BB49" s="61">
        <f t="shared" si="25"/>
        <v>1191</v>
      </c>
      <c r="BC49" s="61">
        <f t="shared" si="26"/>
        <v>1913</v>
      </c>
      <c r="BD49" s="61">
        <f t="shared" si="27"/>
        <v>7620</v>
      </c>
      <c r="BE49" s="61">
        <f t="shared" si="28"/>
        <v>3142</v>
      </c>
      <c r="BF49" s="61">
        <f t="shared" si="29"/>
        <v>2530</v>
      </c>
      <c r="BG49" s="61">
        <f t="shared" si="30"/>
        <v>1638</v>
      </c>
      <c r="BH49" s="61">
        <f t="shared" si="31"/>
        <v>2395</v>
      </c>
      <c r="BI49" s="62">
        <f t="shared" si="33"/>
        <v>38423</v>
      </c>
    </row>
    <row r="50" spans="1:61" ht="26.25" customHeight="1" x14ac:dyDescent="0.25">
      <c r="A50" s="385">
        <v>47</v>
      </c>
      <c r="B50" s="385" t="s">
        <v>697</v>
      </c>
      <c r="C50" s="392" t="s">
        <v>689</v>
      </c>
      <c r="D50" s="392">
        <f>+Config!$K$3</f>
        <v>80</v>
      </c>
      <c r="E50" s="392">
        <f>+Config!$M$3</f>
        <v>90</v>
      </c>
      <c r="F50" s="429">
        <f>+ROUND(Config!$C$9*D50/100,1)</f>
        <v>13.3</v>
      </c>
      <c r="G50" s="429">
        <f>+ROUND(Config!$C$9*E50/100,1)</f>
        <v>15</v>
      </c>
      <c r="H50" s="403"/>
      <c r="I50" s="403"/>
      <c r="J50" s="403">
        <v>639</v>
      </c>
      <c r="K50" s="403">
        <v>29</v>
      </c>
      <c r="L50" s="403">
        <v>15</v>
      </c>
      <c r="M50" s="403">
        <v>29</v>
      </c>
      <c r="N50" s="403">
        <v>32</v>
      </c>
      <c r="O50" s="403">
        <v>5</v>
      </c>
      <c r="P50" s="403">
        <v>40</v>
      </c>
      <c r="Q50" s="403">
        <v>21</v>
      </c>
      <c r="R50" s="403">
        <v>36</v>
      </c>
      <c r="S50" s="403">
        <v>136</v>
      </c>
      <c r="T50" s="403">
        <v>44</v>
      </c>
      <c r="U50" s="403">
        <v>12</v>
      </c>
      <c r="V50" s="403">
        <v>32</v>
      </c>
      <c r="W50" s="403">
        <v>72</v>
      </c>
      <c r="X50" s="403">
        <v>24</v>
      </c>
      <c r="Y50" s="403">
        <v>15</v>
      </c>
      <c r="Z50" s="403">
        <v>36</v>
      </c>
      <c r="AA50" s="403">
        <v>56</v>
      </c>
      <c r="AB50" s="403">
        <v>359</v>
      </c>
      <c r="AC50" s="403">
        <v>22</v>
      </c>
      <c r="AD50" s="403">
        <v>73</v>
      </c>
      <c r="AE50" s="403">
        <v>33</v>
      </c>
      <c r="AF50" s="403">
        <v>38</v>
      </c>
      <c r="AG50" s="403">
        <v>80</v>
      </c>
      <c r="AH50" s="403">
        <v>30</v>
      </c>
      <c r="AI50" s="403">
        <v>56</v>
      </c>
      <c r="AJ50" s="403">
        <v>31</v>
      </c>
      <c r="AK50" s="403">
        <v>40</v>
      </c>
      <c r="AL50" s="403">
        <v>10</v>
      </c>
      <c r="AM50" s="403">
        <v>153</v>
      </c>
      <c r="AN50" s="403">
        <v>17</v>
      </c>
      <c r="AO50" s="403">
        <v>15</v>
      </c>
      <c r="AP50" s="403">
        <v>98</v>
      </c>
      <c r="AQ50" s="403">
        <v>5</v>
      </c>
      <c r="AR50" s="403">
        <v>15</v>
      </c>
      <c r="AS50" s="403">
        <v>8</v>
      </c>
      <c r="AT50" s="403">
        <v>117</v>
      </c>
      <c r="AU50" s="403">
        <v>19</v>
      </c>
      <c r="AV50" s="403">
        <v>14</v>
      </c>
      <c r="AW50" s="403">
        <v>42</v>
      </c>
      <c r="AY50" s="61">
        <f t="shared" si="22"/>
        <v>0</v>
      </c>
      <c r="AZ50" s="61">
        <f t="shared" si="23"/>
        <v>0</v>
      </c>
      <c r="BA50" s="61">
        <f t="shared" si="24"/>
        <v>982</v>
      </c>
      <c r="BB50" s="61">
        <f t="shared" si="25"/>
        <v>88</v>
      </c>
      <c r="BC50" s="61">
        <f t="shared" si="26"/>
        <v>147</v>
      </c>
      <c r="BD50" s="61">
        <f t="shared" si="27"/>
        <v>581</v>
      </c>
      <c r="BE50" s="61">
        <f t="shared" si="28"/>
        <v>247</v>
      </c>
      <c r="BF50" s="61">
        <f t="shared" si="29"/>
        <v>185</v>
      </c>
      <c r="BG50" s="61">
        <f t="shared" si="30"/>
        <v>126</v>
      </c>
      <c r="BH50" s="61">
        <f t="shared" si="31"/>
        <v>192</v>
      </c>
      <c r="BI50" s="62">
        <f t="shared" si="33"/>
        <v>2548</v>
      </c>
    </row>
    <row r="51" spans="1:61" ht="26.25" customHeight="1" x14ac:dyDescent="0.25">
      <c r="A51" s="385">
        <v>48</v>
      </c>
      <c r="B51" s="385" t="s">
        <v>698</v>
      </c>
      <c r="C51" s="392" t="s">
        <v>689</v>
      </c>
      <c r="D51" s="392">
        <f>+Config!$K$3</f>
        <v>80</v>
      </c>
      <c r="E51" s="392">
        <f>+Config!$M$3</f>
        <v>90</v>
      </c>
      <c r="F51" s="429">
        <f>+ROUND(Config!$C$9*D51/100,1)</f>
        <v>13.3</v>
      </c>
      <c r="G51" s="429">
        <f>+ROUND(Config!$C$9*E51/100,1)</f>
        <v>15</v>
      </c>
      <c r="H51" s="403"/>
      <c r="I51" s="403"/>
      <c r="J51" s="403">
        <v>4210</v>
      </c>
      <c r="K51" s="403">
        <v>115</v>
      </c>
      <c r="L51" s="403">
        <v>91</v>
      </c>
      <c r="M51" s="403">
        <v>151</v>
      </c>
      <c r="N51" s="403">
        <v>171</v>
      </c>
      <c r="O51" s="403">
        <v>8</v>
      </c>
      <c r="P51" s="403">
        <v>155</v>
      </c>
      <c r="Q51" s="403">
        <v>73</v>
      </c>
      <c r="R51" s="403">
        <v>154</v>
      </c>
      <c r="S51" s="403">
        <v>612</v>
      </c>
      <c r="T51" s="403">
        <v>162</v>
      </c>
      <c r="U51" s="403">
        <v>112</v>
      </c>
      <c r="V51" s="403">
        <v>127</v>
      </c>
      <c r="W51" s="403">
        <v>261</v>
      </c>
      <c r="X51" s="403">
        <v>97</v>
      </c>
      <c r="Y51" s="403">
        <v>39</v>
      </c>
      <c r="Z51" s="403">
        <v>208</v>
      </c>
      <c r="AA51" s="403">
        <v>241</v>
      </c>
      <c r="AB51" s="403">
        <v>1636</v>
      </c>
      <c r="AC51" s="403">
        <v>112</v>
      </c>
      <c r="AD51" s="403">
        <v>226</v>
      </c>
      <c r="AE51" s="403">
        <v>138</v>
      </c>
      <c r="AF51" s="403">
        <v>207</v>
      </c>
      <c r="AG51" s="403">
        <v>388</v>
      </c>
      <c r="AH51" s="403">
        <v>101</v>
      </c>
      <c r="AI51" s="403">
        <v>231</v>
      </c>
      <c r="AJ51" s="403">
        <v>100</v>
      </c>
      <c r="AK51" s="403">
        <v>183</v>
      </c>
      <c r="AL51" s="403">
        <v>60</v>
      </c>
      <c r="AM51" s="403">
        <v>654</v>
      </c>
      <c r="AN51" s="403">
        <v>91</v>
      </c>
      <c r="AO51" s="403">
        <v>71</v>
      </c>
      <c r="AP51" s="403">
        <v>406</v>
      </c>
      <c r="AQ51" s="403">
        <v>31</v>
      </c>
      <c r="AR51" s="403">
        <v>64</v>
      </c>
      <c r="AS51" s="403">
        <v>11</v>
      </c>
      <c r="AT51" s="403">
        <v>515</v>
      </c>
      <c r="AU51" s="403">
        <v>109</v>
      </c>
      <c r="AV51" s="403">
        <v>62</v>
      </c>
      <c r="AW51" s="403">
        <v>181</v>
      </c>
      <c r="AY51" s="61">
        <f t="shared" si="22"/>
        <v>0</v>
      </c>
      <c r="AZ51" s="61">
        <f t="shared" si="23"/>
        <v>0</v>
      </c>
      <c r="BA51" s="61">
        <f t="shared" si="24"/>
        <v>5740</v>
      </c>
      <c r="BB51" s="61">
        <f t="shared" si="25"/>
        <v>401</v>
      </c>
      <c r="BC51" s="61">
        <f t="shared" si="26"/>
        <v>605</v>
      </c>
      <c r="BD51" s="61">
        <f t="shared" si="27"/>
        <v>2560</v>
      </c>
      <c r="BE51" s="61">
        <f t="shared" si="28"/>
        <v>1063</v>
      </c>
      <c r="BF51" s="61">
        <f t="shared" si="29"/>
        <v>816</v>
      </c>
      <c r="BG51" s="61">
        <f t="shared" si="30"/>
        <v>512</v>
      </c>
      <c r="BH51" s="61">
        <f t="shared" si="31"/>
        <v>867</v>
      </c>
      <c r="BI51" s="62">
        <f t="shared" si="33"/>
        <v>12564</v>
      </c>
    </row>
    <row r="52" spans="1:61" ht="26.25" customHeight="1" x14ac:dyDescent="0.25">
      <c r="A52" s="385">
        <v>49</v>
      </c>
      <c r="B52" s="385" t="s">
        <v>699</v>
      </c>
      <c r="C52" s="392" t="s">
        <v>689</v>
      </c>
      <c r="D52" s="392">
        <f>+Config!$K$3</f>
        <v>80</v>
      </c>
      <c r="E52" s="392">
        <f>+Config!$M$3</f>
        <v>90</v>
      </c>
      <c r="F52" s="429">
        <f>+ROUND(Config!$C$9*D52/100,1)</f>
        <v>13.3</v>
      </c>
      <c r="G52" s="429">
        <f>+ROUND(Config!$C$9*E52/100,1)</f>
        <v>15</v>
      </c>
      <c r="H52" s="403"/>
      <c r="I52" s="403"/>
      <c r="J52" s="403">
        <v>2989</v>
      </c>
      <c r="K52" s="403">
        <v>65</v>
      </c>
      <c r="L52" s="403">
        <v>48</v>
      </c>
      <c r="M52" s="403">
        <v>90</v>
      </c>
      <c r="N52" s="403">
        <v>94</v>
      </c>
      <c r="O52" s="403">
        <v>0</v>
      </c>
      <c r="P52" s="403">
        <v>95</v>
      </c>
      <c r="Q52" s="403">
        <v>45</v>
      </c>
      <c r="R52" s="403">
        <v>116</v>
      </c>
      <c r="S52" s="403">
        <v>290</v>
      </c>
      <c r="T52" s="403">
        <v>109</v>
      </c>
      <c r="U52" s="403">
        <v>87</v>
      </c>
      <c r="V52" s="403">
        <v>55</v>
      </c>
      <c r="W52" s="403">
        <v>170</v>
      </c>
      <c r="X52" s="403">
        <v>64</v>
      </c>
      <c r="Y52" s="403">
        <v>0</v>
      </c>
      <c r="Z52" s="403">
        <v>167</v>
      </c>
      <c r="AA52" s="403">
        <v>141</v>
      </c>
      <c r="AB52" s="403">
        <v>1100</v>
      </c>
      <c r="AC52" s="403">
        <v>71</v>
      </c>
      <c r="AD52" s="403">
        <v>124</v>
      </c>
      <c r="AE52" s="403">
        <v>103</v>
      </c>
      <c r="AF52" s="403">
        <v>103</v>
      </c>
      <c r="AG52" s="403">
        <v>240</v>
      </c>
      <c r="AH52" s="403">
        <v>43</v>
      </c>
      <c r="AI52" s="403">
        <v>150</v>
      </c>
      <c r="AJ52" s="403">
        <v>57</v>
      </c>
      <c r="AK52" s="403">
        <v>123</v>
      </c>
      <c r="AL52" s="403">
        <v>52</v>
      </c>
      <c r="AM52" s="403">
        <v>426</v>
      </c>
      <c r="AN52" s="403">
        <v>76</v>
      </c>
      <c r="AO52" s="403">
        <v>54</v>
      </c>
      <c r="AP52" s="403">
        <v>236</v>
      </c>
      <c r="AQ52" s="403">
        <v>30</v>
      </c>
      <c r="AR52" s="403">
        <v>27</v>
      </c>
      <c r="AS52" s="403">
        <v>0</v>
      </c>
      <c r="AT52" s="403">
        <v>237</v>
      </c>
      <c r="AU52" s="403">
        <v>0</v>
      </c>
      <c r="AV52" s="403">
        <v>0</v>
      </c>
      <c r="AW52" s="403">
        <v>116</v>
      </c>
      <c r="AY52" s="61">
        <f t="shared" si="22"/>
        <v>0</v>
      </c>
      <c r="AZ52" s="61">
        <f t="shared" si="23"/>
        <v>0</v>
      </c>
      <c r="BA52" s="61">
        <f t="shared" si="24"/>
        <v>3832</v>
      </c>
      <c r="BB52" s="61">
        <f t="shared" si="25"/>
        <v>251</v>
      </c>
      <c r="BC52" s="61">
        <f t="shared" si="26"/>
        <v>401</v>
      </c>
      <c r="BD52" s="61">
        <f t="shared" si="27"/>
        <v>1642</v>
      </c>
      <c r="BE52" s="61">
        <f t="shared" si="28"/>
        <v>665</v>
      </c>
      <c r="BF52" s="61">
        <f t="shared" si="29"/>
        <v>556</v>
      </c>
      <c r="BG52" s="61">
        <f t="shared" si="30"/>
        <v>293</v>
      </c>
      <c r="BH52" s="61">
        <f t="shared" si="31"/>
        <v>353</v>
      </c>
      <c r="BI52" s="62">
        <f t="shared" si="33"/>
        <v>7993</v>
      </c>
    </row>
    <row r="53" spans="1:61" ht="26.25" customHeight="1" x14ac:dyDescent="0.25">
      <c r="A53" s="385">
        <v>50</v>
      </c>
      <c r="B53" s="385" t="s">
        <v>701</v>
      </c>
      <c r="C53" s="392" t="s">
        <v>689</v>
      </c>
      <c r="D53" s="392">
        <f>+Config!$K$3</f>
        <v>80</v>
      </c>
      <c r="E53" s="392">
        <f>+Config!$M$3</f>
        <v>90</v>
      </c>
      <c r="F53" s="429">
        <f>+ROUND(Config!$C$9*D53/100,1)</f>
        <v>13.3</v>
      </c>
      <c r="G53" s="429">
        <f>+ROUND(Config!$C$9*E53/100,1)</f>
        <v>15</v>
      </c>
      <c r="H53" s="403"/>
      <c r="I53" s="403"/>
      <c r="J53" s="403">
        <v>8120</v>
      </c>
      <c r="K53" s="403">
        <v>214</v>
      </c>
      <c r="L53" s="403">
        <v>199</v>
      </c>
      <c r="M53" s="403">
        <v>260</v>
      </c>
      <c r="N53" s="403">
        <v>348</v>
      </c>
      <c r="O53" s="403">
        <v>25</v>
      </c>
      <c r="P53" s="403">
        <v>303</v>
      </c>
      <c r="Q53" s="403">
        <v>159</v>
      </c>
      <c r="R53" s="403">
        <v>280</v>
      </c>
      <c r="S53" s="403">
        <v>1306</v>
      </c>
      <c r="T53" s="403">
        <v>318</v>
      </c>
      <c r="U53" s="403">
        <v>141</v>
      </c>
      <c r="V53" s="403">
        <v>278</v>
      </c>
      <c r="W53" s="403">
        <v>569</v>
      </c>
      <c r="X53" s="403">
        <v>186</v>
      </c>
      <c r="Y53" s="403">
        <v>138</v>
      </c>
      <c r="Z53" s="403">
        <v>316</v>
      </c>
      <c r="AA53" s="403">
        <v>431</v>
      </c>
      <c r="AB53" s="403">
        <v>2888</v>
      </c>
      <c r="AC53" s="403">
        <v>254</v>
      </c>
      <c r="AD53" s="403">
        <v>447</v>
      </c>
      <c r="AE53" s="403">
        <v>259</v>
      </c>
      <c r="AF53" s="403">
        <v>366</v>
      </c>
      <c r="AG53" s="403">
        <v>722</v>
      </c>
      <c r="AH53" s="403">
        <v>233</v>
      </c>
      <c r="AI53" s="403">
        <v>419</v>
      </c>
      <c r="AJ53" s="403">
        <v>214</v>
      </c>
      <c r="AK53" s="403">
        <v>278</v>
      </c>
      <c r="AL53" s="403">
        <v>74</v>
      </c>
      <c r="AM53" s="403">
        <v>1284</v>
      </c>
      <c r="AN53" s="403">
        <v>192</v>
      </c>
      <c r="AO53" s="403">
        <v>103</v>
      </c>
      <c r="AP53" s="403">
        <v>890</v>
      </c>
      <c r="AQ53" s="403">
        <v>58</v>
      </c>
      <c r="AR53" s="403">
        <v>114</v>
      </c>
      <c r="AS53" s="403">
        <v>38</v>
      </c>
      <c r="AT53" s="403">
        <v>932</v>
      </c>
      <c r="AU53" s="403">
        <v>163</v>
      </c>
      <c r="AV53" s="403">
        <v>198</v>
      </c>
      <c r="AW53" s="403">
        <v>338</v>
      </c>
      <c r="AY53" s="61">
        <f t="shared" ref="AY53:AY54" si="34">SUM(H53)</f>
        <v>0</v>
      </c>
      <c r="AZ53" s="61">
        <f t="shared" ref="AZ53:AZ54" si="35">+I53</f>
        <v>0</v>
      </c>
      <c r="BA53" s="61">
        <f t="shared" ref="BA53:BA54" si="36">+SUM(J53:S53)</f>
        <v>11214</v>
      </c>
      <c r="BB53" s="61">
        <f t="shared" ref="BB53:BB54" si="37">+SUM(T53:V53)</f>
        <v>737</v>
      </c>
      <c r="BC53" s="61">
        <f t="shared" ref="BC53:BC54" si="38">+SUM(W53:Z53)</f>
        <v>1209</v>
      </c>
      <c r="BD53" s="61">
        <f t="shared" ref="BD53:BD54" si="39">+SUM(AA53:AF53)</f>
        <v>4645</v>
      </c>
      <c r="BE53" s="61">
        <f t="shared" ref="BE53:BE54" si="40">+SUM(AG53:AL53)</f>
        <v>1940</v>
      </c>
      <c r="BF53" s="61">
        <f t="shared" ref="BF53:BF54" si="41">+SUM(AM53:AO53)</f>
        <v>1579</v>
      </c>
      <c r="BG53" s="61">
        <f t="shared" ref="BG53:BG54" si="42">+SUM(AP53:AS53)</f>
        <v>1100</v>
      </c>
      <c r="BH53" s="61">
        <f t="shared" ref="BH53:BH54" si="43">+SUM(AT53:AW53)</f>
        <v>1631</v>
      </c>
      <c r="BI53" s="62">
        <f t="shared" ref="BI53:BI54" si="44">SUM(AY53:BH53)</f>
        <v>24055</v>
      </c>
    </row>
    <row r="54" spans="1:61" ht="26.25" customHeight="1" x14ac:dyDescent="0.25">
      <c r="A54" s="385">
        <v>51</v>
      </c>
      <c r="B54" s="385" t="s">
        <v>700</v>
      </c>
      <c r="C54" s="392" t="s">
        <v>689</v>
      </c>
      <c r="D54" s="392">
        <f>+Config!$K$3</f>
        <v>80</v>
      </c>
      <c r="E54" s="392">
        <f>+Config!$M$3</f>
        <v>90</v>
      </c>
      <c r="F54" s="429">
        <f>+ROUND(Config!$C$9*D54/100,1)</f>
        <v>13.3</v>
      </c>
      <c r="G54" s="429">
        <f>+ROUND(Config!$C$9*E54/100,1)</f>
        <v>15</v>
      </c>
      <c r="H54" s="403"/>
      <c r="I54" s="403"/>
      <c r="J54" s="403">
        <v>2537</v>
      </c>
      <c r="K54" s="403">
        <v>67</v>
      </c>
      <c r="L54" s="403">
        <v>37</v>
      </c>
      <c r="M54" s="403">
        <v>73</v>
      </c>
      <c r="N54" s="403">
        <v>84</v>
      </c>
      <c r="O54" s="403">
        <v>0</v>
      </c>
      <c r="P54" s="403">
        <v>94</v>
      </c>
      <c r="Q54" s="403">
        <v>41</v>
      </c>
      <c r="R54" s="403">
        <v>108</v>
      </c>
      <c r="S54" s="403">
        <v>279</v>
      </c>
      <c r="T54" s="403">
        <v>81</v>
      </c>
      <c r="U54" s="403">
        <v>85</v>
      </c>
      <c r="V54" s="403">
        <v>64</v>
      </c>
      <c r="W54" s="403">
        <v>128</v>
      </c>
      <c r="X54" s="403">
        <v>61</v>
      </c>
      <c r="Y54" s="403">
        <v>0</v>
      </c>
      <c r="Z54" s="403">
        <v>132</v>
      </c>
      <c r="AA54" s="403">
        <v>118</v>
      </c>
      <c r="AB54" s="403">
        <v>968</v>
      </c>
      <c r="AC54" s="403">
        <v>62</v>
      </c>
      <c r="AD54" s="403">
        <v>103</v>
      </c>
      <c r="AE54" s="403">
        <v>75</v>
      </c>
      <c r="AF54" s="403">
        <v>95</v>
      </c>
      <c r="AG54" s="403">
        <v>216</v>
      </c>
      <c r="AH54" s="403">
        <v>37</v>
      </c>
      <c r="AI54" s="403">
        <v>132</v>
      </c>
      <c r="AJ54" s="403">
        <v>49</v>
      </c>
      <c r="AK54" s="403">
        <v>101</v>
      </c>
      <c r="AL54" s="403">
        <v>48</v>
      </c>
      <c r="AM54" s="403">
        <v>364</v>
      </c>
      <c r="AN54" s="403">
        <v>55</v>
      </c>
      <c r="AO54" s="403">
        <v>38</v>
      </c>
      <c r="AP54" s="403">
        <v>215</v>
      </c>
      <c r="AQ54" s="403">
        <v>20</v>
      </c>
      <c r="AR54" s="403">
        <v>18</v>
      </c>
      <c r="AS54" s="403">
        <v>0</v>
      </c>
      <c r="AT54" s="403">
        <v>253</v>
      </c>
      <c r="AU54" s="403">
        <v>18</v>
      </c>
      <c r="AV54" s="403">
        <v>0</v>
      </c>
      <c r="AW54" s="403">
        <v>105</v>
      </c>
      <c r="AY54" s="61">
        <f t="shared" si="34"/>
        <v>0</v>
      </c>
      <c r="AZ54" s="61">
        <f t="shared" si="35"/>
        <v>0</v>
      </c>
      <c r="BA54" s="61">
        <f t="shared" si="36"/>
        <v>3320</v>
      </c>
      <c r="BB54" s="61">
        <f t="shared" si="37"/>
        <v>230</v>
      </c>
      <c r="BC54" s="61">
        <f t="shared" si="38"/>
        <v>321</v>
      </c>
      <c r="BD54" s="61">
        <f t="shared" si="39"/>
        <v>1421</v>
      </c>
      <c r="BE54" s="61">
        <f t="shared" si="40"/>
        <v>583</v>
      </c>
      <c r="BF54" s="61">
        <f t="shared" si="41"/>
        <v>457</v>
      </c>
      <c r="BG54" s="61">
        <f t="shared" si="42"/>
        <v>253</v>
      </c>
      <c r="BH54" s="61">
        <f t="shared" si="43"/>
        <v>376</v>
      </c>
      <c r="BI54" s="62">
        <f t="shared" si="44"/>
        <v>6961</v>
      </c>
    </row>
  </sheetData>
  <sheetProtection selectLockedCells="1"/>
  <mergeCells count="2">
    <mergeCell ref="B2:C2"/>
    <mergeCell ref="D2:G2"/>
  </mergeCells>
  <conditionalFormatting sqref="A3:AW3">
    <cfRule type="expression" dxfId="7" priority="1">
      <formula>_xludf.MOD(_xludf.ROW(),2)=0</formula>
    </cfRule>
  </conditionalFormatting>
  <pageMargins left="0.7" right="0.7" top="0.75" bottom="0.75" header="0.3" footer="0.3"/>
  <pageSetup orientation="portrait" r:id="rId1"/>
  <ignoredErrors>
    <ignoredError sqref="F34:G34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R54"/>
  <sheetViews>
    <sheetView showGridLines="0" zoomScale="80" zoomScaleNormal="80" workbookViewId="0">
      <pane xSplit="3" ySplit="3" topLeftCell="D31" activePane="bottomRight" state="frozen"/>
      <selection pane="topRight" activeCell="D1" sqref="D1"/>
      <selection pane="bottomLeft" activeCell="A4" sqref="A4"/>
      <selection pane="bottomRight" activeCell="A46" sqref="A46:XFD46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8.1406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328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315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15</v>
      </c>
      <c r="E4" s="315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315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30</v>
      </c>
      <c r="G4" s="315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2</v>
      </c>
      <c r="H4" s="315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1</v>
      </c>
      <c r="I4" s="315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315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3</v>
      </c>
      <c r="K4" s="315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315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315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315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315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0</v>
      </c>
      <c r="P4" s="315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1</v>
      </c>
      <c r="Q4" s="315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5</v>
      </c>
      <c r="R4" s="315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315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6</v>
      </c>
      <c r="T4" s="315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1</v>
      </c>
      <c r="U4" s="315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1</v>
      </c>
      <c r="V4" s="315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2</v>
      </c>
      <c r="W4" s="315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315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4</v>
      </c>
      <c r="Y4" s="315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0</v>
      </c>
      <c r="Z4" s="315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315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315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0</v>
      </c>
      <c r="AC4" s="315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3</v>
      </c>
      <c r="AD4" s="315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0</v>
      </c>
      <c r="AE4" s="315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0</v>
      </c>
      <c r="AF4" s="315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315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315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0</v>
      </c>
      <c r="AI4" s="315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315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0</v>
      </c>
      <c r="AK4" s="315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315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2</v>
      </c>
      <c r="AM4" s="315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315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315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315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315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315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315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324">
        <f>+SUM(D4:AS4)</f>
        <v>76</v>
      </c>
      <c r="AU4" s="37">
        <f t="shared" ref="AU4:AU26" si="0">SUM(D4)</f>
        <v>15</v>
      </c>
      <c r="AV4" s="37">
        <f t="shared" ref="AV4:AV26" si="1">+E4</f>
        <v>0</v>
      </c>
      <c r="AW4" s="37">
        <f t="shared" ref="AW4:AW26" si="2">+SUM(F4:O4)</f>
        <v>36</v>
      </c>
      <c r="AX4" s="37">
        <f t="shared" ref="AX4:AX26" si="3">+SUM(P4:R4)</f>
        <v>6</v>
      </c>
      <c r="AY4" s="37">
        <f t="shared" ref="AY4:AY26" si="4">+SUM(S4:V4)</f>
        <v>10</v>
      </c>
      <c r="AZ4" s="37">
        <f t="shared" ref="AZ4:AZ26" si="5">+SUM(W4:AB4)</f>
        <v>4</v>
      </c>
      <c r="BA4" s="37">
        <f t="shared" ref="BA4:BA26" si="6">+SUM(AC4:AH4)</f>
        <v>3</v>
      </c>
      <c r="BB4" s="37">
        <f t="shared" ref="BB4:BB26" si="7">+SUM(AI4:AK4)</f>
        <v>0</v>
      </c>
      <c r="BC4" s="38">
        <f t="shared" ref="BC4:BC26" si="8">+SUM(AL4:AO4)</f>
        <v>2</v>
      </c>
      <c r="BD4" s="37">
        <f t="shared" ref="BD4:BD26" si="9">+SUM(AP4:AS4)</f>
        <v>0</v>
      </c>
      <c r="BE4" s="54">
        <f t="shared" ref="BE4:BE26" si="10">SUM(AU4:BD4)</f>
        <v>76</v>
      </c>
      <c r="BF4" t="str">
        <f t="shared" ref="BF4:BF52" si="11">IF(BE4=AT4,"OK","ERROR FORMULA")</f>
        <v>OK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315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315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315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315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315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315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5</v>
      </c>
      <c r="J5" s="315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315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1</v>
      </c>
      <c r="L5" s="315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3</v>
      </c>
      <c r="M5" s="315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1</v>
      </c>
      <c r="N5" s="315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315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0</v>
      </c>
      <c r="P5" s="315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315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3</v>
      </c>
      <c r="R5" s="315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315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14</v>
      </c>
      <c r="T5" s="315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1</v>
      </c>
      <c r="U5" s="315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1</v>
      </c>
      <c r="V5" s="315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2</v>
      </c>
      <c r="W5" s="315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315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0</v>
      </c>
      <c r="Y5" s="315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0</v>
      </c>
      <c r="Z5" s="315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315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315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315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315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315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315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315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315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315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315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0</v>
      </c>
      <c r="AK5" s="315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315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315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315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315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315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315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315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315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>
        <f t="shared" ref="AT5:AT52" si="12">+SUM(D5:AS5)</f>
        <v>31</v>
      </c>
      <c r="AU5" s="37">
        <f t="shared" si="0"/>
        <v>0</v>
      </c>
      <c r="AV5" s="37">
        <f t="shared" si="1"/>
        <v>0</v>
      </c>
      <c r="AW5" s="37">
        <f t="shared" si="2"/>
        <v>10</v>
      </c>
      <c r="AX5" s="37">
        <f t="shared" si="3"/>
        <v>3</v>
      </c>
      <c r="AY5" s="37">
        <f t="shared" si="4"/>
        <v>18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8">
        <f t="shared" si="8"/>
        <v>0</v>
      </c>
      <c r="BD5" s="37">
        <f t="shared" si="9"/>
        <v>0</v>
      </c>
      <c r="BE5" s="54">
        <f t="shared" si="10"/>
        <v>31</v>
      </c>
      <c r="BF5" t="str">
        <f t="shared" si="11"/>
        <v>OK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315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315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315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55</v>
      </c>
      <c r="G6" s="315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0</v>
      </c>
      <c r="H6" s="315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315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315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2</v>
      </c>
      <c r="K6" s="315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315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315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315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315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5</v>
      </c>
      <c r="P6" s="315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23</v>
      </c>
      <c r="Q6" s="315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0</v>
      </c>
      <c r="R6" s="315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0</v>
      </c>
      <c r="S6" s="315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24</v>
      </c>
      <c r="T6" s="315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315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315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315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0</v>
      </c>
      <c r="X6" s="315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30</v>
      </c>
      <c r="Y6" s="315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315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315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315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0</v>
      </c>
      <c r="AC6" s="315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2</v>
      </c>
      <c r="AD6" s="315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315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0</v>
      </c>
      <c r="AF6" s="315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315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315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315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315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315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315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18</v>
      </c>
      <c r="AM6" s="315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315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315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315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315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315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315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>
        <f t="shared" si="12"/>
        <v>159</v>
      </c>
      <c r="AU6" s="37">
        <f t="shared" si="0"/>
        <v>0</v>
      </c>
      <c r="AV6" s="37">
        <f t="shared" si="1"/>
        <v>0</v>
      </c>
      <c r="AW6" s="37">
        <f t="shared" si="2"/>
        <v>62</v>
      </c>
      <c r="AX6" s="37">
        <f t="shared" si="3"/>
        <v>23</v>
      </c>
      <c r="AY6" s="37">
        <f t="shared" si="4"/>
        <v>24</v>
      </c>
      <c r="AZ6" s="37">
        <f t="shared" si="5"/>
        <v>30</v>
      </c>
      <c r="BA6" s="37">
        <f t="shared" si="6"/>
        <v>2</v>
      </c>
      <c r="BB6" s="37">
        <f t="shared" si="7"/>
        <v>0</v>
      </c>
      <c r="BC6" s="38">
        <f t="shared" si="8"/>
        <v>18</v>
      </c>
      <c r="BD6" s="37">
        <f t="shared" si="9"/>
        <v>0</v>
      </c>
      <c r="BE6" s="54">
        <f t="shared" si="10"/>
        <v>159</v>
      </c>
      <c r="BF6" t="str">
        <f t="shared" si="11"/>
        <v>OK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315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71</v>
      </c>
      <c r="E7" s="315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315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529</v>
      </c>
      <c r="G7" s="315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3</v>
      </c>
      <c r="H7" s="315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2</v>
      </c>
      <c r="I7" s="315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315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2</v>
      </c>
      <c r="K7" s="315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1</v>
      </c>
      <c r="L7" s="315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1</v>
      </c>
      <c r="M7" s="315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315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315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315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24</v>
      </c>
      <c r="Q7" s="315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16</v>
      </c>
      <c r="R7" s="315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315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52</v>
      </c>
      <c r="T7" s="315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2</v>
      </c>
      <c r="U7" s="315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3</v>
      </c>
      <c r="V7" s="315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5</v>
      </c>
      <c r="W7" s="315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0</v>
      </c>
      <c r="X7" s="315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34</v>
      </c>
      <c r="Y7" s="315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315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1</v>
      </c>
      <c r="AA7" s="315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2</v>
      </c>
      <c r="AB7" s="315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0</v>
      </c>
      <c r="AC7" s="315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4</v>
      </c>
      <c r="AD7" s="315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315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315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315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315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315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315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315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315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18</v>
      </c>
      <c r="AM7" s="315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315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315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0</v>
      </c>
      <c r="AP7" s="315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315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315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315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3</v>
      </c>
      <c r="AT7" s="324">
        <f t="shared" si="12"/>
        <v>773</v>
      </c>
      <c r="AU7" s="37">
        <f t="shared" si="0"/>
        <v>71</v>
      </c>
      <c r="AV7" s="37">
        <f t="shared" si="1"/>
        <v>0</v>
      </c>
      <c r="AW7" s="37">
        <f t="shared" si="2"/>
        <v>538</v>
      </c>
      <c r="AX7" s="37">
        <f t="shared" si="3"/>
        <v>40</v>
      </c>
      <c r="AY7" s="37">
        <f t="shared" si="4"/>
        <v>62</v>
      </c>
      <c r="AZ7" s="37">
        <f t="shared" si="5"/>
        <v>37</v>
      </c>
      <c r="BA7" s="37">
        <f t="shared" si="6"/>
        <v>4</v>
      </c>
      <c r="BB7" s="37">
        <f t="shared" si="7"/>
        <v>0</v>
      </c>
      <c r="BC7" s="38">
        <f t="shared" si="8"/>
        <v>18</v>
      </c>
      <c r="BD7" s="37">
        <f t="shared" si="9"/>
        <v>3</v>
      </c>
      <c r="BE7" s="54">
        <f t="shared" si="10"/>
        <v>773</v>
      </c>
      <c r="BF7" t="str">
        <f>IF(BE7=AT7,"OK","ERROR FORMULA")</f>
        <v>OK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315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6</v>
      </c>
      <c r="E8" s="315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315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135</v>
      </c>
      <c r="G8" s="315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10</v>
      </c>
      <c r="H8" s="315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11</v>
      </c>
      <c r="I8" s="315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3</v>
      </c>
      <c r="J8" s="315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8</v>
      </c>
      <c r="K8" s="315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1</v>
      </c>
      <c r="L8" s="315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1</v>
      </c>
      <c r="M8" s="315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315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6</v>
      </c>
      <c r="O8" s="315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23</v>
      </c>
      <c r="P8" s="315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32</v>
      </c>
      <c r="Q8" s="315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14</v>
      </c>
      <c r="R8" s="315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19</v>
      </c>
      <c r="S8" s="315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49</v>
      </c>
      <c r="T8" s="315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2</v>
      </c>
      <c r="U8" s="315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2</v>
      </c>
      <c r="V8" s="315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13</v>
      </c>
      <c r="W8" s="315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315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37</v>
      </c>
      <c r="Y8" s="315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0</v>
      </c>
      <c r="Z8" s="315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11</v>
      </c>
      <c r="AA8" s="315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5</v>
      </c>
      <c r="AB8" s="315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1</v>
      </c>
      <c r="AC8" s="315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29</v>
      </c>
      <c r="AD8" s="315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11</v>
      </c>
      <c r="AE8" s="315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7</v>
      </c>
      <c r="AF8" s="315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24</v>
      </c>
      <c r="AG8" s="315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315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6</v>
      </c>
      <c r="AI8" s="315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9</v>
      </c>
      <c r="AJ8" s="315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315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3</v>
      </c>
      <c r="AL8" s="315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66</v>
      </c>
      <c r="AM8" s="315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1</v>
      </c>
      <c r="AN8" s="315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13</v>
      </c>
      <c r="AO8" s="315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2</v>
      </c>
      <c r="AP8" s="315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15</v>
      </c>
      <c r="AQ8" s="315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315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3</v>
      </c>
      <c r="AS8" s="315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8</v>
      </c>
      <c r="AT8">
        <f t="shared" si="12"/>
        <v>586</v>
      </c>
      <c r="AU8" s="37">
        <f t="shared" si="0"/>
        <v>6</v>
      </c>
      <c r="AV8" s="37">
        <f t="shared" si="1"/>
        <v>0</v>
      </c>
      <c r="AW8" s="37">
        <f t="shared" si="2"/>
        <v>198</v>
      </c>
      <c r="AX8" s="37">
        <f t="shared" si="3"/>
        <v>65</v>
      </c>
      <c r="AY8" s="37">
        <f t="shared" si="4"/>
        <v>66</v>
      </c>
      <c r="AZ8" s="37">
        <f t="shared" si="5"/>
        <v>54</v>
      </c>
      <c r="BA8" s="37">
        <f t="shared" si="6"/>
        <v>77</v>
      </c>
      <c r="BB8" s="37">
        <f t="shared" si="7"/>
        <v>12</v>
      </c>
      <c r="BC8" s="38">
        <f t="shared" si="8"/>
        <v>82</v>
      </c>
      <c r="BD8" s="37">
        <f t="shared" si="9"/>
        <v>26</v>
      </c>
      <c r="BE8" s="54">
        <f t="shared" si="10"/>
        <v>586</v>
      </c>
      <c r="BF8" t="str">
        <f>IF(BE8=AT8,"OK","ERROR FORMULA")</f>
        <v>OK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315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0</v>
      </c>
      <c r="E9" s="315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315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0</v>
      </c>
      <c r="G9" s="315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315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315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315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315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315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315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315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315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315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15</v>
      </c>
      <c r="Q9" s="315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0</v>
      </c>
      <c r="R9" s="315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0</v>
      </c>
      <c r="S9" s="315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18</v>
      </c>
      <c r="T9" s="315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0</v>
      </c>
      <c r="U9" s="315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0</v>
      </c>
      <c r="V9" s="315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0</v>
      </c>
      <c r="W9" s="315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0</v>
      </c>
      <c r="X9" s="315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0</v>
      </c>
      <c r="Y9" s="315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0</v>
      </c>
      <c r="Z9" s="315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0</v>
      </c>
      <c r="AA9" s="315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0</v>
      </c>
      <c r="AB9" s="315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0</v>
      </c>
      <c r="AC9" s="315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1</v>
      </c>
      <c r="AD9" s="315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0</v>
      </c>
      <c r="AE9" s="315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0</v>
      </c>
      <c r="AF9" s="315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0</v>
      </c>
      <c r="AG9" s="315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0</v>
      </c>
      <c r="AH9" s="315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0</v>
      </c>
      <c r="AI9" s="315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16</v>
      </c>
      <c r="AJ9" s="315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0</v>
      </c>
      <c r="AK9" s="315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3</v>
      </c>
      <c r="AL9" s="315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4</v>
      </c>
      <c r="AM9" s="315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0</v>
      </c>
      <c r="AN9" s="315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0</v>
      </c>
      <c r="AO9" s="315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0</v>
      </c>
      <c r="AP9" s="315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0</v>
      </c>
      <c r="AQ9" s="315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0</v>
      </c>
      <c r="AR9" s="315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0</v>
      </c>
      <c r="AS9" s="315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0</v>
      </c>
      <c r="AT9">
        <f t="shared" si="12"/>
        <v>57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15</v>
      </c>
      <c r="AY9" s="37">
        <f t="shared" si="4"/>
        <v>18</v>
      </c>
      <c r="AZ9" s="37">
        <f t="shared" si="5"/>
        <v>0</v>
      </c>
      <c r="BA9" s="37">
        <f t="shared" si="6"/>
        <v>1</v>
      </c>
      <c r="BB9" s="37">
        <f t="shared" si="7"/>
        <v>19</v>
      </c>
      <c r="BC9" s="38">
        <f t="shared" si="8"/>
        <v>4</v>
      </c>
      <c r="BD9" s="37">
        <f t="shared" si="9"/>
        <v>0</v>
      </c>
      <c r="BE9" s="54">
        <f t="shared" si="10"/>
        <v>57</v>
      </c>
      <c r="BF9" t="str">
        <f t="shared" si="11"/>
        <v>OK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315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0</v>
      </c>
      <c r="E10" s="315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315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0</v>
      </c>
      <c r="G10" s="315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0</v>
      </c>
      <c r="H10" s="315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315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315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315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0</v>
      </c>
      <c r="L10" s="315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315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315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315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315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2</v>
      </c>
      <c r="Q10" s="315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0</v>
      </c>
      <c r="R10" s="315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0</v>
      </c>
      <c r="S10" s="315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0</v>
      </c>
      <c r="T10" s="315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0</v>
      </c>
      <c r="U10" s="315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0</v>
      </c>
      <c r="V10" s="315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0</v>
      </c>
      <c r="W10" s="315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0</v>
      </c>
      <c r="X10" s="315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0</v>
      </c>
      <c r="Y10" s="315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0</v>
      </c>
      <c r="Z10" s="315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0</v>
      </c>
      <c r="AA10" s="315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0</v>
      </c>
      <c r="AB10" s="315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0</v>
      </c>
      <c r="AC10" s="315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8</v>
      </c>
      <c r="AD10" s="315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0</v>
      </c>
      <c r="AE10" s="315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0</v>
      </c>
      <c r="AF10" s="315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0</v>
      </c>
      <c r="AG10" s="315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0</v>
      </c>
      <c r="AH10" s="315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0</v>
      </c>
      <c r="AI10" s="315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315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0</v>
      </c>
      <c r="AK10" s="315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0</v>
      </c>
      <c r="AL10" s="315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13</v>
      </c>
      <c r="AM10" s="315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0</v>
      </c>
      <c r="AN10" s="315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0</v>
      </c>
      <c r="AO10" s="315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0</v>
      </c>
      <c r="AP10" s="315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0</v>
      </c>
      <c r="AQ10" s="315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0</v>
      </c>
      <c r="AR10" s="315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0</v>
      </c>
      <c r="AS10" s="315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0</v>
      </c>
      <c r="AT10">
        <f t="shared" si="12"/>
        <v>23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2</v>
      </c>
      <c r="AY10" s="37">
        <f t="shared" si="4"/>
        <v>0</v>
      </c>
      <c r="AZ10" s="37">
        <f t="shared" si="5"/>
        <v>0</v>
      </c>
      <c r="BA10" s="37">
        <f t="shared" si="6"/>
        <v>8</v>
      </c>
      <c r="BB10" s="37">
        <f t="shared" si="7"/>
        <v>0</v>
      </c>
      <c r="BC10" s="38">
        <f t="shared" si="8"/>
        <v>13</v>
      </c>
      <c r="BD10" s="37">
        <f t="shared" si="9"/>
        <v>0</v>
      </c>
      <c r="BE10" s="54">
        <f t="shared" si="10"/>
        <v>23</v>
      </c>
      <c r="BF10" t="str">
        <f t="shared" si="11"/>
        <v>OK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315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0</v>
      </c>
      <c r="E11" s="315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315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1446</v>
      </c>
      <c r="G11" s="315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0</v>
      </c>
      <c r="H11" s="315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315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33</v>
      </c>
      <c r="J11" s="315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315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315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315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315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315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77</v>
      </c>
      <c r="P11" s="315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87</v>
      </c>
      <c r="Q11" s="315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315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12</v>
      </c>
      <c r="S11" s="315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210</v>
      </c>
      <c r="T11" s="315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315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315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315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0</v>
      </c>
      <c r="X11" s="315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0</v>
      </c>
      <c r="Y11" s="315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0</v>
      </c>
      <c r="Z11" s="315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0</v>
      </c>
      <c r="AA11" s="315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315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315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42</v>
      </c>
      <c r="AD11" s="315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0</v>
      </c>
      <c r="AE11" s="315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315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315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315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0</v>
      </c>
      <c r="AI11" s="315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39</v>
      </c>
      <c r="AJ11" s="315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315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315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111</v>
      </c>
      <c r="AM11" s="315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3</v>
      </c>
      <c r="AN11" s="315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315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315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37</v>
      </c>
      <c r="AQ11" s="315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315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5</v>
      </c>
      <c r="AS11" s="315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6</v>
      </c>
      <c r="AT11">
        <f t="shared" si="12"/>
        <v>2108</v>
      </c>
      <c r="AU11" s="37">
        <f t="shared" si="0"/>
        <v>0</v>
      </c>
      <c r="AV11" s="37">
        <f t="shared" si="1"/>
        <v>0</v>
      </c>
      <c r="AW11" s="37">
        <f t="shared" si="2"/>
        <v>1556</v>
      </c>
      <c r="AX11" s="37">
        <f t="shared" si="3"/>
        <v>99</v>
      </c>
      <c r="AY11" s="37">
        <f t="shared" si="4"/>
        <v>210</v>
      </c>
      <c r="AZ11" s="37">
        <f t="shared" si="5"/>
        <v>0</v>
      </c>
      <c r="BA11" s="37">
        <f t="shared" si="6"/>
        <v>42</v>
      </c>
      <c r="BB11" s="37">
        <f t="shared" si="7"/>
        <v>39</v>
      </c>
      <c r="BC11" s="38">
        <f t="shared" si="8"/>
        <v>114</v>
      </c>
      <c r="BD11" s="37">
        <f t="shared" si="9"/>
        <v>48</v>
      </c>
      <c r="BE11" s="54">
        <f t="shared" si="10"/>
        <v>2108</v>
      </c>
      <c r="BF11" t="str">
        <f t="shared" si="11"/>
        <v>OK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315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315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315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0</v>
      </c>
      <c r="G12" s="315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315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315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315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315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315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315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315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315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315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315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315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315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315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315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315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315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315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0</v>
      </c>
      <c r="Y12" s="315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0</v>
      </c>
      <c r="Z12" s="315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0</v>
      </c>
      <c r="AA12" s="315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315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315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0</v>
      </c>
      <c r="AD12" s="315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315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315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315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315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315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315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315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315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315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315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315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315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315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315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315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>
        <f t="shared" si="12"/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  <c r="BF12" t="str">
        <f t="shared" si="11"/>
        <v>OK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315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182</v>
      </c>
      <c r="E13" s="315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315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594</v>
      </c>
      <c r="G13" s="315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315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315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315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315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315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315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315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315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176</v>
      </c>
      <c r="P13" s="315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209</v>
      </c>
      <c r="Q13" s="315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315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24</v>
      </c>
      <c r="S13" s="315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122</v>
      </c>
      <c r="T13" s="315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315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315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15</v>
      </c>
      <c r="W13" s="315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76</v>
      </c>
      <c r="X13" s="315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520</v>
      </c>
      <c r="Y13" s="315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0</v>
      </c>
      <c r="Z13" s="315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0</v>
      </c>
      <c r="AA13" s="315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315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315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211</v>
      </c>
      <c r="AD13" s="315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315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5</v>
      </c>
      <c r="AF13" s="315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1</v>
      </c>
      <c r="AG13" s="315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315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14</v>
      </c>
      <c r="AI13" s="315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185</v>
      </c>
      <c r="AJ13" s="315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0</v>
      </c>
      <c r="AK13" s="315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11</v>
      </c>
      <c r="AL13" s="315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166</v>
      </c>
      <c r="AM13" s="315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315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315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315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70</v>
      </c>
      <c r="AQ13" s="315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8</v>
      </c>
      <c r="AR13" s="315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22</v>
      </c>
      <c r="AS13" s="315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>
        <f t="shared" si="12"/>
        <v>2611</v>
      </c>
      <c r="AU13" s="37">
        <f t="shared" si="0"/>
        <v>182</v>
      </c>
      <c r="AV13" s="37">
        <f t="shared" si="1"/>
        <v>0</v>
      </c>
      <c r="AW13" s="37">
        <f t="shared" si="2"/>
        <v>770</v>
      </c>
      <c r="AX13" s="37">
        <f t="shared" si="3"/>
        <v>233</v>
      </c>
      <c r="AY13" s="37">
        <f t="shared" si="4"/>
        <v>137</v>
      </c>
      <c r="AZ13" s="37">
        <f t="shared" si="5"/>
        <v>596</v>
      </c>
      <c r="BA13" s="37">
        <f t="shared" si="6"/>
        <v>231</v>
      </c>
      <c r="BB13" s="37">
        <f t="shared" si="7"/>
        <v>196</v>
      </c>
      <c r="BC13" s="38">
        <f t="shared" si="8"/>
        <v>166</v>
      </c>
      <c r="BD13" s="37">
        <f t="shared" si="9"/>
        <v>100</v>
      </c>
      <c r="BE13" s="54">
        <f t="shared" si="10"/>
        <v>2611</v>
      </c>
      <c r="BF13" t="str">
        <f t="shared" si="11"/>
        <v>OK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315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20</v>
      </c>
      <c r="E14" s="315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315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18</v>
      </c>
      <c r="G14" s="315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0</v>
      </c>
      <c r="H14" s="315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315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0</v>
      </c>
      <c r="J14" s="315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315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315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315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315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315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2</v>
      </c>
      <c r="P14" s="315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40</v>
      </c>
      <c r="Q14" s="315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315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7</v>
      </c>
      <c r="S14" s="315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11</v>
      </c>
      <c r="T14" s="315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0</v>
      </c>
      <c r="U14" s="315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315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315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0</v>
      </c>
      <c r="X14" s="315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82</v>
      </c>
      <c r="Y14" s="315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0</v>
      </c>
      <c r="Z14" s="315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0</v>
      </c>
      <c r="AA14" s="315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315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315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6</v>
      </c>
      <c r="AD14" s="315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0</v>
      </c>
      <c r="AE14" s="315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0</v>
      </c>
      <c r="AF14" s="315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315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0</v>
      </c>
      <c r="AH14" s="315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315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3</v>
      </c>
      <c r="AJ14" s="315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0</v>
      </c>
      <c r="AK14" s="315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315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29</v>
      </c>
      <c r="AM14" s="315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315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315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315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2</v>
      </c>
      <c r="AQ14" s="315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0</v>
      </c>
      <c r="AR14" s="315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315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>
        <f t="shared" si="12"/>
        <v>220</v>
      </c>
      <c r="AU14" s="37">
        <f t="shared" si="0"/>
        <v>20</v>
      </c>
      <c r="AV14" s="37">
        <f t="shared" si="1"/>
        <v>0</v>
      </c>
      <c r="AW14" s="37">
        <f t="shared" si="2"/>
        <v>20</v>
      </c>
      <c r="AX14" s="37">
        <f t="shared" si="3"/>
        <v>47</v>
      </c>
      <c r="AY14" s="37">
        <f t="shared" si="4"/>
        <v>11</v>
      </c>
      <c r="AZ14" s="37">
        <f t="shared" si="5"/>
        <v>82</v>
      </c>
      <c r="BA14" s="37">
        <f t="shared" si="6"/>
        <v>6</v>
      </c>
      <c r="BB14" s="37">
        <f t="shared" si="7"/>
        <v>3</v>
      </c>
      <c r="BC14" s="38">
        <f t="shared" si="8"/>
        <v>29</v>
      </c>
      <c r="BD14" s="37">
        <f t="shared" si="9"/>
        <v>2</v>
      </c>
      <c r="BE14" s="54">
        <f t="shared" si="10"/>
        <v>220</v>
      </c>
      <c r="BF14" t="str">
        <f t="shared" si="11"/>
        <v>OK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315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21</v>
      </c>
      <c r="E15" s="315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315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18</v>
      </c>
      <c r="G15" s="315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0</v>
      </c>
      <c r="H15" s="315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0</v>
      </c>
      <c r="I15" s="315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0</v>
      </c>
      <c r="J15" s="315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0</v>
      </c>
      <c r="K15" s="315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0</v>
      </c>
      <c r="L15" s="315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0</v>
      </c>
      <c r="M15" s="315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0</v>
      </c>
      <c r="N15" s="315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0</v>
      </c>
      <c r="O15" s="315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2</v>
      </c>
      <c r="P15" s="315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40</v>
      </c>
      <c r="Q15" s="315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0</v>
      </c>
      <c r="R15" s="315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7</v>
      </c>
      <c r="S15" s="315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11</v>
      </c>
      <c r="T15" s="315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0</v>
      </c>
      <c r="U15" s="315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0</v>
      </c>
      <c r="V15" s="315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0</v>
      </c>
      <c r="W15" s="315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0</v>
      </c>
      <c r="X15" s="315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83</v>
      </c>
      <c r="Y15" s="315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0</v>
      </c>
      <c r="Z15" s="315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0</v>
      </c>
      <c r="AA15" s="315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0</v>
      </c>
      <c r="AB15" s="315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0</v>
      </c>
      <c r="AC15" s="315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6</v>
      </c>
      <c r="AD15" s="315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0</v>
      </c>
      <c r="AE15" s="315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0</v>
      </c>
      <c r="AF15" s="315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0</v>
      </c>
      <c r="AG15" s="315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0</v>
      </c>
      <c r="AH15" s="315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0</v>
      </c>
      <c r="AI15" s="315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3</v>
      </c>
      <c r="AJ15" s="315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0</v>
      </c>
      <c r="AK15" s="315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0</v>
      </c>
      <c r="AL15" s="315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28</v>
      </c>
      <c r="AM15" s="315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0</v>
      </c>
      <c r="AN15" s="315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0</v>
      </c>
      <c r="AO15" s="315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0</v>
      </c>
      <c r="AP15" s="315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1</v>
      </c>
      <c r="AQ15" s="315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0</v>
      </c>
      <c r="AR15" s="315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0</v>
      </c>
      <c r="AS15" s="315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0</v>
      </c>
      <c r="AT15">
        <f t="shared" si="12"/>
        <v>220</v>
      </c>
      <c r="AU15" s="37">
        <f t="shared" si="0"/>
        <v>21</v>
      </c>
      <c r="AV15" s="37">
        <f t="shared" si="1"/>
        <v>0</v>
      </c>
      <c r="AW15" s="37">
        <f t="shared" si="2"/>
        <v>20</v>
      </c>
      <c r="AX15" s="37">
        <f t="shared" si="3"/>
        <v>47</v>
      </c>
      <c r="AY15" s="37">
        <f t="shared" si="4"/>
        <v>11</v>
      </c>
      <c r="AZ15" s="37">
        <f t="shared" si="5"/>
        <v>83</v>
      </c>
      <c r="BA15" s="37">
        <f t="shared" si="6"/>
        <v>6</v>
      </c>
      <c r="BB15" s="37">
        <f t="shared" si="7"/>
        <v>3</v>
      </c>
      <c r="BC15" s="38">
        <f t="shared" si="8"/>
        <v>28</v>
      </c>
      <c r="BD15" s="37">
        <f t="shared" si="9"/>
        <v>1</v>
      </c>
      <c r="BE15" s="54">
        <f t="shared" si="10"/>
        <v>220</v>
      </c>
      <c r="BF15" t="str">
        <f t="shared" si="11"/>
        <v>OK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315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0</v>
      </c>
      <c r="E16" s="315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315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260</v>
      </c>
      <c r="G16" s="315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315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315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0</v>
      </c>
      <c r="J16" s="315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0</v>
      </c>
      <c r="K16" s="315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0</v>
      </c>
      <c r="L16" s="315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315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315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0</v>
      </c>
      <c r="O16" s="315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36</v>
      </c>
      <c r="P16" s="315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9</v>
      </c>
      <c r="Q16" s="315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0</v>
      </c>
      <c r="R16" s="315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0</v>
      </c>
      <c r="S16" s="315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0</v>
      </c>
      <c r="T16" s="315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0</v>
      </c>
      <c r="U16" s="315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0</v>
      </c>
      <c r="V16" s="315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0</v>
      </c>
      <c r="W16" s="315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315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6</v>
      </c>
      <c r="Y16" s="315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315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0</v>
      </c>
      <c r="AA16" s="315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0</v>
      </c>
      <c r="AB16" s="315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0</v>
      </c>
      <c r="AC16" s="315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23</v>
      </c>
      <c r="AD16" s="315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0</v>
      </c>
      <c r="AE16" s="315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0</v>
      </c>
      <c r="AF16" s="315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0</v>
      </c>
      <c r="AG16" s="315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0</v>
      </c>
      <c r="AH16" s="315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0</v>
      </c>
      <c r="AI16" s="315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315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315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0</v>
      </c>
      <c r="AL16" s="315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0</v>
      </c>
      <c r="AM16" s="315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0</v>
      </c>
      <c r="AN16" s="315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0</v>
      </c>
      <c r="AO16" s="315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0</v>
      </c>
      <c r="AP16" s="315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0</v>
      </c>
      <c r="AQ16" s="315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0</v>
      </c>
      <c r="AR16" s="315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0</v>
      </c>
      <c r="AS16" s="315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0</v>
      </c>
      <c r="AT16">
        <f t="shared" si="12"/>
        <v>334</v>
      </c>
      <c r="AU16" s="37">
        <f t="shared" si="0"/>
        <v>0</v>
      </c>
      <c r="AV16" s="37">
        <f t="shared" si="1"/>
        <v>0</v>
      </c>
      <c r="AW16" s="37">
        <f t="shared" si="2"/>
        <v>296</v>
      </c>
      <c r="AX16" s="37">
        <f t="shared" si="3"/>
        <v>9</v>
      </c>
      <c r="AY16" s="37">
        <f t="shared" si="4"/>
        <v>0</v>
      </c>
      <c r="AZ16" s="37">
        <f t="shared" si="5"/>
        <v>6</v>
      </c>
      <c r="BA16" s="37">
        <f t="shared" si="6"/>
        <v>23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334</v>
      </c>
      <c r="BF16" t="str">
        <f t="shared" si="11"/>
        <v>OK</v>
      </c>
    </row>
    <row r="17" spans="1:58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315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13</v>
      </c>
      <c r="E17" s="315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315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18</v>
      </c>
      <c r="G17" s="315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315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315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315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315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315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315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315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315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2</v>
      </c>
      <c r="P17" s="315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13</v>
      </c>
      <c r="Q17" s="315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315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7</v>
      </c>
      <c r="S17" s="315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7</v>
      </c>
      <c r="T17" s="315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315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315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315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315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75</v>
      </c>
      <c r="Y17" s="315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315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315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315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0</v>
      </c>
      <c r="AC17" s="315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5</v>
      </c>
      <c r="AD17" s="315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0</v>
      </c>
      <c r="AE17" s="315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315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315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315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315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2</v>
      </c>
      <c r="AJ17" s="315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315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315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18</v>
      </c>
      <c r="AM17" s="315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0</v>
      </c>
      <c r="AN17" s="315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315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315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315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315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 s="315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0</v>
      </c>
      <c r="AT17">
        <f t="shared" si="12"/>
        <v>160</v>
      </c>
      <c r="AU17" s="37">
        <f t="shared" si="0"/>
        <v>13</v>
      </c>
      <c r="AV17" s="37">
        <f t="shared" si="1"/>
        <v>0</v>
      </c>
      <c r="AW17" s="37">
        <f t="shared" si="2"/>
        <v>20</v>
      </c>
      <c r="AX17" s="37">
        <f t="shared" si="3"/>
        <v>20</v>
      </c>
      <c r="AY17" s="37">
        <f t="shared" si="4"/>
        <v>7</v>
      </c>
      <c r="AZ17" s="37">
        <f t="shared" si="5"/>
        <v>75</v>
      </c>
      <c r="BA17" s="37">
        <f t="shared" si="6"/>
        <v>5</v>
      </c>
      <c r="BB17" s="37">
        <f t="shared" si="7"/>
        <v>2</v>
      </c>
      <c r="BC17" s="38">
        <f t="shared" si="8"/>
        <v>18</v>
      </c>
      <c r="BD17" s="37">
        <f t="shared" si="9"/>
        <v>0</v>
      </c>
      <c r="BE17" s="54">
        <f t="shared" si="10"/>
        <v>160</v>
      </c>
      <c r="BF17" t="str">
        <f t="shared" si="11"/>
        <v>OK</v>
      </c>
    </row>
    <row r="18" spans="1:58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315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10</v>
      </c>
      <c r="E18" s="315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315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0</v>
      </c>
      <c r="G18" s="315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315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315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315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315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315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315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315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315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315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25</v>
      </c>
      <c r="Q18" s="315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315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315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4</v>
      </c>
      <c r="T18" s="315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315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315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315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315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6</v>
      </c>
      <c r="Y18" s="315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315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315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315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315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1</v>
      </c>
      <c r="AD18" s="315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315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315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315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315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315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1</v>
      </c>
      <c r="AJ18" s="315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315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315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10</v>
      </c>
      <c r="AM18" s="315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315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315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315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1</v>
      </c>
      <c r="AQ18" s="315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315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315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>
        <f t="shared" si="12"/>
        <v>58</v>
      </c>
      <c r="AU18" s="37">
        <f t="shared" si="0"/>
        <v>10</v>
      </c>
      <c r="AV18" s="37">
        <f t="shared" si="1"/>
        <v>0</v>
      </c>
      <c r="AW18" s="37">
        <f t="shared" si="2"/>
        <v>0</v>
      </c>
      <c r="AX18" s="37">
        <f t="shared" si="3"/>
        <v>25</v>
      </c>
      <c r="AY18" s="37">
        <f t="shared" si="4"/>
        <v>4</v>
      </c>
      <c r="AZ18" s="37">
        <f t="shared" si="5"/>
        <v>6</v>
      </c>
      <c r="BA18" s="37">
        <f t="shared" si="6"/>
        <v>1</v>
      </c>
      <c r="BB18" s="37">
        <f t="shared" si="7"/>
        <v>1</v>
      </c>
      <c r="BC18" s="38">
        <f t="shared" si="8"/>
        <v>10</v>
      </c>
      <c r="BD18" s="37">
        <f t="shared" si="9"/>
        <v>1</v>
      </c>
      <c r="BE18" s="54">
        <f t="shared" si="10"/>
        <v>58</v>
      </c>
      <c r="BF18" t="str">
        <f t="shared" si="11"/>
        <v>OK</v>
      </c>
    </row>
    <row r="19" spans="1:58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315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23</v>
      </c>
      <c r="E19" s="315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315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18</v>
      </c>
      <c r="G19" s="315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0</v>
      </c>
      <c r="H19" s="315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315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315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315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315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315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315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315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2</v>
      </c>
      <c r="P19" s="315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40</v>
      </c>
      <c r="Q19" s="315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315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2</v>
      </c>
      <c r="S19" s="315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11</v>
      </c>
      <c r="T19" s="315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315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315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315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315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83</v>
      </c>
      <c r="Y19" s="315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315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315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315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315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6</v>
      </c>
      <c r="AD19" s="315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0</v>
      </c>
      <c r="AE19" s="315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315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315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315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315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2</v>
      </c>
      <c r="AJ19" s="315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315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315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12</v>
      </c>
      <c r="AM19" s="315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315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315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315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2</v>
      </c>
      <c r="AQ19" s="315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315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315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>
        <f t="shared" si="12"/>
        <v>201</v>
      </c>
      <c r="AU19" s="37">
        <f t="shared" si="0"/>
        <v>23</v>
      </c>
      <c r="AV19" s="37">
        <f t="shared" si="1"/>
        <v>0</v>
      </c>
      <c r="AW19" s="37">
        <f t="shared" si="2"/>
        <v>20</v>
      </c>
      <c r="AX19" s="37">
        <f t="shared" si="3"/>
        <v>42</v>
      </c>
      <c r="AY19" s="37">
        <f t="shared" si="4"/>
        <v>11</v>
      </c>
      <c r="AZ19" s="37">
        <f t="shared" si="5"/>
        <v>83</v>
      </c>
      <c r="BA19" s="37">
        <f t="shared" si="6"/>
        <v>6</v>
      </c>
      <c r="BB19" s="37">
        <f t="shared" si="7"/>
        <v>2</v>
      </c>
      <c r="BC19" s="38">
        <f t="shared" si="8"/>
        <v>12</v>
      </c>
      <c r="BD19" s="37">
        <f t="shared" si="9"/>
        <v>2</v>
      </c>
      <c r="BE19" s="54">
        <f t="shared" si="10"/>
        <v>201</v>
      </c>
      <c r="BF19" t="str">
        <f t="shared" si="11"/>
        <v>OK</v>
      </c>
    </row>
    <row r="20" spans="1:58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315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8</v>
      </c>
      <c r="E20" s="315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315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70</v>
      </c>
      <c r="G20" s="315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26</v>
      </c>
      <c r="H20" s="315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0</v>
      </c>
      <c r="I20" s="315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25</v>
      </c>
      <c r="J20" s="315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1</v>
      </c>
      <c r="K20" s="315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0</v>
      </c>
      <c r="L20" s="315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315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0</v>
      </c>
      <c r="N20" s="315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0</v>
      </c>
      <c r="O20" s="315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5</v>
      </c>
      <c r="P20" s="315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0</v>
      </c>
      <c r="Q20" s="315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0</v>
      </c>
      <c r="R20" s="315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0</v>
      </c>
      <c r="S20" s="315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0</v>
      </c>
      <c r="T20" s="315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2</v>
      </c>
      <c r="U20" s="315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0</v>
      </c>
      <c r="V20" s="315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0</v>
      </c>
      <c r="W20" s="315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0</v>
      </c>
      <c r="X20" s="315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0</v>
      </c>
      <c r="Y20" s="315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0</v>
      </c>
      <c r="Z20" s="315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0</v>
      </c>
      <c r="AA20" s="315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0</v>
      </c>
      <c r="AB20" s="315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0</v>
      </c>
      <c r="AC20" s="315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14</v>
      </c>
      <c r="AD20" s="315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0</v>
      </c>
      <c r="AE20" s="315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0</v>
      </c>
      <c r="AF20" s="315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0</v>
      </c>
      <c r="AG20" s="315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0</v>
      </c>
      <c r="AH20" s="315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1</v>
      </c>
      <c r="AI20" s="315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3</v>
      </c>
      <c r="AJ20" s="315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0</v>
      </c>
      <c r="AK20" s="315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4</v>
      </c>
      <c r="AL20" s="315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0</v>
      </c>
      <c r="AM20" s="315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0</v>
      </c>
      <c r="AN20" s="315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0</v>
      </c>
      <c r="AO20" s="315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0</v>
      </c>
      <c r="AP20" s="315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10</v>
      </c>
      <c r="AQ20" s="315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0</v>
      </c>
      <c r="AR20" s="315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6</v>
      </c>
      <c r="AS20" s="315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7</v>
      </c>
      <c r="AT20">
        <f t="shared" si="12"/>
        <v>182</v>
      </c>
      <c r="AU20" s="37">
        <f t="shared" si="0"/>
        <v>8</v>
      </c>
      <c r="AV20" s="37">
        <f t="shared" si="1"/>
        <v>0</v>
      </c>
      <c r="AW20" s="37">
        <f t="shared" si="2"/>
        <v>127</v>
      </c>
      <c r="AX20" s="37">
        <f t="shared" si="3"/>
        <v>0</v>
      </c>
      <c r="AY20" s="37">
        <f t="shared" si="4"/>
        <v>2</v>
      </c>
      <c r="AZ20" s="37">
        <f t="shared" si="5"/>
        <v>0</v>
      </c>
      <c r="BA20" s="37">
        <f t="shared" si="6"/>
        <v>15</v>
      </c>
      <c r="BB20" s="37">
        <f t="shared" si="7"/>
        <v>7</v>
      </c>
      <c r="BC20" s="38">
        <f t="shared" si="8"/>
        <v>0</v>
      </c>
      <c r="BD20" s="37">
        <f t="shared" si="9"/>
        <v>23</v>
      </c>
      <c r="BE20" s="54">
        <f t="shared" si="10"/>
        <v>182</v>
      </c>
      <c r="BF20" t="str">
        <f t="shared" si="11"/>
        <v>OK</v>
      </c>
    </row>
    <row r="21" spans="1:58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315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72</v>
      </c>
      <c r="E21" s="315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315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156</v>
      </c>
      <c r="G21" s="315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14</v>
      </c>
      <c r="H21" s="315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0</v>
      </c>
      <c r="I21" s="315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1</v>
      </c>
      <c r="J21" s="315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0</v>
      </c>
      <c r="K21" s="315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0</v>
      </c>
      <c r="L21" s="315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315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0</v>
      </c>
      <c r="N21" s="315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0</v>
      </c>
      <c r="O21" s="315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0</v>
      </c>
      <c r="P21" s="315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0</v>
      </c>
      <c r="Q21" s="315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0</v>
      </c>
      <c r="R21" s="315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0</v>
      </c>
      <c r="S21" s="315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0</v>
      </c>
      <c r="T21" s="315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0</v>
      </c>
      <c r="U21" s="315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0</v>
      </c>
      <c r="V21" s="315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0</v>
      </c>
      <c r="W21" s="315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1</v>
      </c>
      <c r="X21" s="315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0</v>
      </c>
      <c r="Y21" s="315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315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0</v>
      </c>
      <c r="AA21" s="315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315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315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0</v>
      </c>
      <c r="AD21" s="315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0</v>
      </c>
      <c r="AE21" s="315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0</v>
      </c>
      <c r="AF21" s="315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0</v>
      </c>
      <c r="AG21" s="315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0</v>
      </c>
      <c r="AH21" s="315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0</v>
      </c>
      <c r="AI21" s="315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13</v>
      </c>
      <c r="AJ21" s="315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315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7</v>
      </c>
      <c r="AL21" s="315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1</v>
      </c>
      <c r="AM21" s="315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0</v>
      </c>
      <c r="AN21" s="315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0</v>
      </c>
      <c r="AO21" s="315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0</v>
      </c>
      <c r="AP21" s="315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1</v>
      </c>
      <c r="AQ21" s="315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315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315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0</v>
      </c>
      <c r="AT21">
        <f t="shared" si="12"/>
        <v>266</v>
      </c>
      <c r="AU21" s="37">
        <f t="shared" si="0"/>
        <v>72</v>
      </c>
      <c r="AV21" s="37">
        <f t="shared" si="1"/>
        <v>0</v>
      </c>
      <c r="AW21" s="37">
        <f t="shared" si="2"/>
        <v>171</v>
      </c>
      <c r="AX21" s="37">
        <f t="shared" si="3"/>
        <v>0</v>
      </c>
      <c r="AY21" s="37">
        <f t="shared" si="4"/>
        <v>0</v>
      </c>
      <c r="AZ21" s="37">
        <f t="shared" si="5"/>
        <v>1</v>
      </c>
      <c r="BA21" s="37">
        <f t="shared" si="6"/>
        <v>0</v>
      </c>
      <c r="BB21" s="37">
        <f t="shared" si="7"/>
        <v>20</v>
      </c>
      <c r="BC21" s="38">
        <f t="shared" si="8"/>
        <v>1</v>
      </c>
      <c r="BD21" s="37">
        <f t="shared" si="9"/>
        <v>1</v>
      </c>
      <c r="BE21" s="54">
        <f t="shared" si="10"/>
        <v>266</v>
      </c>
      <c r="BF21" t="str">
        <f t="shared" si="11"/>
        <v>OK</v>
      </c>
    </row>
    <row r="22" spans="1:58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315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315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315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40</v>
      </c>
      <c r="G22" s="315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0</v>
      </c>
      <c r="H22" s="315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0</v>
      </c>
      <c r="I22" s="315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0</v>
      </c>
      <c r="J22" s="315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0</v>
      </c>
      <c r="K22" s="315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0</v>
      </c>
      <c r="L22" s="315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0</v>
      </c>
      <c r="M22" s="315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0</v>
      </c>
      <c r="N22" s="315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0</v>
      </c>
      <c r="O22" s="315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20</v>
      </c>
      <c r="P22" s="315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0</v>
      </c>
      <c r="Q22" s="315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0</v>
      </c>
      <c r="R22" s="315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0</v>
      </c>
      <c r="S22" s="315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0</v>
      </c>
      <c r="T22" s="315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0</v>
      </c>
      <c r="U22" s="315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0</v>
      </c>
      <c r="V22" s="315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0</v>
      </c>
      <c r="W22" s="315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0</v>
      </c>
      <c r="X22" s="315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0</v>
      </c>
      <c r="Y22" s="315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0</v>
      </c>
      <c r="Z22" s="315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0</v>
      </c>
      <c r="AA22" s="315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0</v>
      </c>
      <c r="AB22" s="315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0</v>
      </c>
      <c r="AC22" s="315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0</v>
      </c>
      <c r="AD22" s="315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2</v>
      </c>
      <c r="AE22" s="315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0</v>
      </c>
      <c r="AF22" s="315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315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16</v>
      </c>
      <c r="AH22" s="315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315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0</v>
      </c>
      <c r="AJ22" s="315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0</v>
      </c>
      <c r="AK22" s="315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0</v>
      </c>
      <c r="AL22" s="315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13</v>
      </c>
      <c r="AM22" s="315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0</v>
      </c>
      <c r="AN22" s="315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0</v>
      </c>
      <c r="AO22" s="315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315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1</v>
      </c>
      <c r="AQ22" s="315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315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315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>
        <f t="shared" ref="AT22:AT26" si="13">+SUM(D22:AS22)</f>
        <v>92</v>
      </c>
      <c r="AU22" s="37">
        <f t="shared" si="0"/>
        <v>0</v>
      </c>
      <c r="AV22" s="37">
        <f t="shared" si="1"/>
        <v>0</v>
      </c>
      <c r="AW22" s="37">
        <f t="shared" si="2"/>
        <v>60</v>
      </c>
      <c r="AX22" s="37">
        <f t="shared" si="3"/>
        <v>0</v>
      </c>
      <c r="AY22" s="37">
        <f t="shared" si="4"/>
        <v>0</v>
      </c>
      <c r="AZ22" s="37">
        <f t="shared" si="5"/>
        <v>0</v>
      </c>
      <c r="BA22" s="37">
        <f t="shared" si="6"/>
        <v>18</v>
      </c>
      <c r="BB22" s="37">
        <f t="shared" si="7"/>
        <v>0</v>
      </c>
      <c r="BC22" s="38">
        <f t="shared" si="8"/>
        <v>13</v>
      </c>
      <c r="BD22" s="37">
        <f t="shared" si="9"/>
        <v>1</v>
      </c>
      <c r="BE22" s="54">
        <f t="shared" si="10"/>
        <v>92</v>
      </c>
      <c r="BF22" t="str">
        <f t="shared" si="11"/>
        <v>OK</v>
      </c>
    </row>
    <row r="23" spans="1:58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315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315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315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59</v>
      </c>
      <c r="G23" s="315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0</v>
      </c>
      <c r="H23" s="315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0</v>
      </c>
      <c r="I23" s="315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0</v>
      </c>
      <c r="J23" s="315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0</v>
      </c>
      <c r="K23" s="315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0</v>
      </c>
      <c r="L23" s="315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0</v>
      </c>
      <c r="M23" s="315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0</v>
      </c>
      <c r="N23" s="315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0</v>
      </c>
      <c r="O23" s="315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4</v>
      </c>
      <c r="P23" s="315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2</v>
      </c>
      <c r="Q23" s="315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0</v>
      </c>
      <c r="R23" s="315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0</v>
      </c>
      <c r="S23" s="315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17</v>
      </c>
      <c r="T23" s="315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315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0</v>
      </c>
      <c r="V23" s="315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0</v>
      </c>
      <c r="W23" s="315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315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0</v>
      </c>
      <c r="Y23" s="315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0</v>
      </c>
      <c r="Z23" s="315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0</v>
      </c>
      <c r="AA23" s="315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0</v>
      </c>
      <c r="AB23" s="315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0</v>
      </c>
      <c r="AC23" s="315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315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1</v>
      </c>
      <c r="AE23" s="315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0</v>
      </c>
      <c r="AF23" s="315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315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315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315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315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0</v>
      </c>
      <c r="AK23" s="315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315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2</v>
      </c>
      <c r="AM23" s="315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0</v>
      </c>
      <c r="AN23" s="315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0</v>
      </c>
      <c r="AO23" s="315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0</v>
      </c>
      <c r="AP23" s="315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</v>
      </c>
      <c r="AQ23" s="315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0</v>
      </c>
      <c r="AR23" s="315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315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>
        <f t="shared" si="13"/>
        <v>86</v>
      </c>
      <c r="AU23" s="37">
        <f t="shared" si="0"/>
        <v>0</v>
      </c>
      <c r="AV23" s="37">
        <f t="shared" si="1"/>
        <v>0</v>
      </c>
      <c r="AW23" s="37">
        <f t="shared" si="2"/>
        <v>63</v>
      </c>
      <c r="AX23" s="37">
        <f t="shared" si="3"/>
        <v>2</v>
      </c>
      <c r="AY23" s="37">
        <f t="shared" si="4"/>
        <v>17</v>
      </c>
      <c r="AZ23" s="37">
        <f t="shared" si="5"/>
        <v>0</v>
      </c>
      <c r="BA23" s="37">
        <f t="shared" si="6"/>
        <v>1</v>
      </c>
      <c r="BB23" s="37">
        <f t="shared" si="7"/>
        <v>0</v>
      </c>
      <c r="BC23" s="38">
        <f t="shared" si="8"/>
        <v>2</v>
      </c>
      <c r="BD23" s="37">
        <f t="shared" si="9"/>
        <v>1</v>
      </c>
      <c r="BE23" s="54">
        <f t="shared" si="10"/>
        <v>86</v>
      </c>
      <c r="BF23" t="str">
        <f t="shared" si="11"/>
        <v>OK</v>
      </c>
    </row>
    <row r="24" spans="1:58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315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315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2</v>
      </c>
      <c r="F24" s="315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2</v>
      </c>
      <c r="G24" s="315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2</v>
      </c>
      <c r="H24" s="315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2</v>
      </c>
      <c r="I24" s="315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2</v>
      </c>
      <c r="J24" s="315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2</v>
      </c>
      <c r="K24" s="315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2</v>
      </c>
      <c r="L24" s="315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2</v>
      </c>
      <c r="M24" s="315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2</v>
      </c>
      <c r="N24" s="315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2</v>
      </c>
      <c r="O24" s="315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2</v>
      </c>
      <c r="P24" s="315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2</v>
      </c>
      <c r="Q24" s="315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2</v>
      </c>
      <c r="R24" s="315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2</v>
      </c>
      <c r="S24" s="315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2</v>
      </c>
      <c r="T24" s="315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2</v>
      </c>
      <c r="U24" s="315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2</v>
      </c>
      <c r="V24" s="315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1</v>
      </c>
      <c r="W24" s="315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2</v>
      </c>
      <c r="X24" s="315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2</v>
      </c>
      <c r="Y24" s="315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2</v>
      </c>
      <c r="Z24" s="315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2</v>
      </c>
      <c r="AA24" s="315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2</v>
      </c>
      <c r="AB24" s="315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2</v>
      </c>
      <c r="AC24" s="315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2</v>
      </c>
      <c r="AD24" s="315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2</v>
      </c>
      <c r="AE24" s="315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2</v>
      </c>
      <c r="AF24" s="315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2</v>
      </c>
      <c r="AG24" s="315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2</v>
      </c>
      <c r="AH24" s="315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2</v>
      </c>
      <c r="AI24" s="315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2</v>
      </c>
      <c r="AJ24" s="315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2</v>
      </c>
      <c r="AK24" s="315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2</v>
      </c>
      <c r="AL24" s="315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2</v>
      </c>
      <c r="AM24" s="315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2</v>
      </c>
      <c r="AN24" s="315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2</v>
      </c>
      <c r="AO24" s="315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2</v>
      </c>
      <c r="AP24" s="315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2</v>
      </c>
      <c r="AQ24" s="315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2</v>
      </c>
      <c r="AR24" s="315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2</v>
      </c>
      <c r="AS24" s="315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2</v>
      </c>
      <c r="AT24">
        <f t="shared" si="13"/>
        <v>81</v>
      </c>
      <c r="AU24" s="37">
        <f t="shared" si="0"/>
        <v>0</v>
      </c>
      <c r="AV24" s="37">
        <f t="shared" si="1"/>
        <v>2</v>
      </c>
      <c r="AW24" s="37">
        <f t="shared" si="2"/>
        <v>20</v>
      </c>
      <c r="AX24" s="37">
        <f t="shared" si="3"/>
        <v>6</v>
      </c>
      <c r="AY24" s="37">
        <f t="shared" si="4"/>
        <v>7</v>
      </c>
      <c r="AZ24" s="37">
        <f t="shared" si="5"/>
        <v>12</v>
      </c>
      <c r="BA24" s="37">
        <f t="shared" si="6"/>
        <v>12</v>
      </c>
      <c r="BB24" s="37">
        <f t="shared" si="7"/>
        <v>6</v>
      </c>
      <c r="BC24" s="38">
        <f t="shared" si="8"/>
        <v>8</v>
      </c>
      <c r="BD24" s="37">
        <f t="shared" si="9"/>
        <v>8</v>
      </c>
      <c r="BE24" s="54">
        <f t="shared" si="10"/>
        <v>81</v>
      </c>
      <c r="BF24" t="str">
        <f t="shared" si="11"/>
        <v>OK</v>
      </c>
    </row>
    <row r="25" spans="1:58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315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315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315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0</v>
      </c>
      <c r="G25" s="315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0</v>
      </c>
      <c r="H25" s="315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0</v>
      </c>
      <c r="I25" s="315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0</v>
      </c>
      <c r="J25" s="315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0</v>
      </c>
      <c r="K25" s="315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0</v>
      </c>
      <c r="L25" s="315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0</v>
      </c>
      <c r="M25" s="315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0</v>
      </c>
      <c r="N25" s="315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0</v>
      </c>
      <c r="O25" s="315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0</v>
      </c>
      <c r="P25" s="315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4</v>
      </c>
      <c r="Q25" s="315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0</v>
      </c>
      <c r="R25" s="315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0</v>
      </c>
      <c r="S25" s="315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5</v>
      </c>
      <c r="T25" s="315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1</v>
      </c>
      <c r="U25" s="315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1</v>
      </c>
      <c r="V25" s="315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2</v>
      </c>
      <c r="W25" s="315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1</v>
      </c>
      <c r="X25" s="315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5</v>
      </c>
      <c r="Y25" s="315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0</v>
      </c>
      <c r="Z25" s="315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0</v>
      </c>
      <c r="AA25" s="315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0</v>
      </c>
      <c r="AB25" s="315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0</v>
      </c>
      <c r="AC25" s="315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3</v>
      </c>
      <c r="AD25" s="315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0</v>
      </c>
      <c r="AE25" s="315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4</v>
      </c>
      <c r="AF25" s="315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0</v>
      </c>
      <c r="AG25" s="315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0</v>
      </c>
      <c r="AH25" s="315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6</v>
      </c>
      <c r="AI25" s="315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7</v>
      </c>
      <c r="AJ25" s="315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0</v>
      </c>
      <c r="AK25" s="315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2</v>
      </c>
      <c r="AL25" s="315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2</v>
      </c>
      <c r="AM25" s="315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1</v>
      </c>
      <c r="AN25" s="315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</v>
      </c>
      <c r="AO25" s="315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0</v>
      </c>
      <c r="AP25" s="315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0</v>
      </c>
      <c r="AQ25" s="315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0</v>
      </c>
      <c r="AR25" s="315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0</v>
      </c>
      <c r="AS25" s="315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0</v>
      </c>
      <c r="AT25">
        <f t="shared" si="13"/>
        <v>45</v>
      </c>
      <c r="AU25" s="37">
        <f t="shared" si="0"/>
        <v>0</v>
      </c>
      <c r="AV25" s="37">
        <f t="shared" si="1"/>
        <v>0</v>
      </c>
      <c r="AW25" s="37">
        <f t="shared" si="2"/>
        <v>0</v>
      </c>
      <c r="AX25" s="37">
        <f t="shared" si="3"/>
        <v>4</v>
      </c>
      <c r="AY25" s="37">
        <f t="shared" si="4"/>
        <v>9</v>
      </c>
      <c r="AZ25" s="37">
        <f t="shared" si="5"/>
        <v>6</v>
      </c>
      <c r="BA25" s="37">
        <f t="shared" si="6"/>
        <v>13</v>
      </c>
      <c r="BB25" s="37">
        <f t="shared" si="7"/>
        <v>9</v>
      </c>
      <c r="BC25" s="38">
        <f t="shared" si="8"/>
        <v>4</v>
      </c>
      <c r="BD25" s="37">
        <f t="shared" si="9"/>
        <v>0</v>
      </c>
      <c r="BE25" s="54">
        <f t="shared" si="10"/>
        <v>45</v>
      </c>
      <c r="BF25" t="str">
        <f t="shared" si="11"/>
        <v>OK</v>
      </c>
    </row>
    <row r="26" spans="1:58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315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315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315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24</v>
      </c>
      <c r="G26" s="315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16</v>
      </c>
      <c r="H26" s="315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16</v>
      </c>
      <c r="I26" s="315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16</v>
      </c>
      <c r="J26" s="315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56</v>
      </c>
      <c r="K26" s="315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8</v>
      </c>
      <c r="L26" s="315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24</v>
      </c>
      <c r="M26" s="315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20</v>
      </c>
      <c r="N26" s="315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24</v>
      </c>
      <c r="O26" s="315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16</v>
      </c>
      <c r="P26" s="315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48</v>
      </c>
      <c r="Q26" s="315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32</v>
      </c>
      <c r="R26" s="315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32</v>
      </c>
      <c r="S26" s="315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92</v>
      </c>
      <c r="T26" s="315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56</v>
      </c>
      <c r="U26" s="315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24</v>
      </c>
      <c r="V26" s="315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24</v>
      </c>
      <c r="W26" s="315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20</v>
      </c>
      <c r="X26" s="315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52</v>
      </c>
      <c r="Y26" s="315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16</v>
      </c>
      <c r="Z26" s="315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32</v>
      </c>
      <c r="AA26" s="315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32</v>
      </c>
      <c r="AB26" s="315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60</v>
      </c>
      <c r="AC26" s="315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24</v>
      </c>
      <c r="AD26" s="315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16</v>
      </c>
      <c r="AE26" s="315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32</v>
      </c>
      <c r="AF26" s="315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16</v>
      </c>
      <c r="AG26" s="315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24</v>
      </c>
      <c r="AH26" s="315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24</v>
      </c>
      <c r="AI26" s="315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72</v>
      </c>
      <c r="AJ26" s="315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56</v>
      </c>
      <c r="AK26" s="315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16</v>
      </c>
      <c r="AL26" s="315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48</v>
      </c>
      <c r="AM26" s="315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24</v>
      </c>
      <c r="AN26" s="315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32</v>
      </c>
      <c r="AO26" s="315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4</v>
      </c>
      <c r="AP26" s="315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24</v>
      </c>
      <c r="AQ26" s="315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315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 s="315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0</v>
      </c>
      <c r="AT26">
        <f t="shared" si="13"/>
        <v>1152</v>
      </c>
      <c r="AU26" s="37">
        <f t="shared" si="0"/>
        <v>0</v>
      </c>
      <c r="AV26" s="37">
        <f t="shared" si="1"/>
        <v>0</v>
      </c>
      <c r="AW26" s="37">
        <f t="shared" si="2"/>
        <v>220</v>
      </c>
      <c r="AX26" s="37">
        <f t="shared" si="3"/>
        <v>112</v>
      </c>
      <c r="AY26" s="37">
        <f t="shared" si="4"/>
        <v>196</v>
      </c>
      <c r="AZ26" s="37">
        <f t="shared" si="5"/>
        <v>212</v>
      </c>
      <c r="BA26" s="37">
        <f t="shared" si="6"/>
        <v>136</v>
      </c>
      <c r="BB26" s="37">
        <f t="shared" si="7"/>
        <v>144</v>
      </c>
      <c r="BC26" s="38">
        <f t="shared" si="8"/>
        <v>108</v>
      </c>
      <c r="BD26" s="37">
        <f t="shared" si="9"/>
        <v>24</v>
      </c>
      <c r="BE26" s="54">
        <f t="shared" si="10"/>
        <v>1152</v>
      </c>
      <c r="BF26" t="str">
        <f t="shared" si="11"/>
        <v>OK</v>
      </c>
    </row>
    <row r="27" spans="1:58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315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315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315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72</v>
      </c>
      <c r="G27" s="315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3</v>
      </c>
      <c r="H27" s="315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0</v>
      </c>
      <c r="I27" s="315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2</v>
      </c>
      <c r="J27" s="315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3</v>
      </c>
      <c r="K27" s="315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315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5</v>
      </c>
      <c r="M27" s="315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3</v>
      </c>
      <c r="N27" s="315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3</v>
      </c>
      <c r="O27" s="315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33</v>
      </c>
      <c r="P27" s="315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7</v>
      </c>
      <c r="Q27" s="315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1</v>
      </c>
      <c r="R27" s="315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5</v>
      </c>
      <c r="S27" s="315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12</v>
      </c>
      <c r="T27" s="315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1</v>
      </c>
      <c r="U27" s="315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2</v>
      </c>
      <c r="V27" s="315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10</v>
      </c>
      <c r="W27" s="315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7</v>
      </c>
      <c r="X27" s="315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36</v>
      </c>
      <c r="Y27" s="315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1</v>
      </c>
      <c r="Z27" s="315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9</v>
      </c>
      <c r="AA27" s="315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7</v>
      </c>
      <c r="AB27" s="315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7</v>
      </c>
      <c r="AC27" s="315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8</v>
      </c>
      <c r="AD27" s="315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3</v>
      </c>
      <c r="AE27" s="315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2</v>
      </c>
      <c r="AF27" s="315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1</v>
      </c>
      <c r="AG27" s="315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6</v>
      </c>
      <c r="AH27" s="315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3</v>
      </c>
      <c r="AI27" s="315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16</v>
      </c>
      <c r="AJ27" s="315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315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1</v>
      </c>
      <c r="AL27" s="315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10</v>
      </c>
      <c r="AM27" s="315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1</v>
      </c>
      <c r="AN27" s="315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0</v>
      </c>
      <c r="AO27" s="315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0</v>
      </c>
      <c r="AP27" s="315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18</v>
      </c>
      <c r="AQ27" s="315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1</v>
      </c>
      <c r="AR27" s="315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5</v>
      </c>
      <c r="AS27" s="315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3</v>
      </c>
      <c r="AT27">
        <f t="shared" si="12"/>
        <v>307</v>
      </c>
      <c r="AU27" s="37">
        <f t="shared" ref="AU27:AU52" si="14">SUM(D27)</f>
        <v>0</v>
      </c>
      <c r="AV27" s="37">
        <f t="shared" ref="AV27:AV52" si="15">+E27</f>
        <v>0</v>
      </c>
      <c r="AW27" s="37">
        <f t="shared" ref="AW27:AW52" si="16">+SUM(F27:O27)</f>
        <v>124</v>
      </c>
      <c r="AX27" s="37">
        <f t="shared" ref="AX27:AX52" si="17">+SUM(P27:R27)</f>
        <v>13</v>
      </c>
      <c r="AY27" s="37">
        <f t="shared" ref="AY27:AY52" si="18">+SUM(S27:V27)</f>
        <v>25</v>
      </c>
      <c r="AZ27" s="37">
        <f t="shared" ref="AZ27:AZ52" si="19">+SUM(W27:AB27)</f>
        <v>67</v>
      </c>
      <c r="BA27" s="37">
        <f>+SUM(AC27:AH27)</f>
        <v>23</v>
      </c>
      <c r="BB27" s="37">
        <f t="shared" ref="BB27:BB52" si="20">+SUM(AI27:AK27)</f>
        <v>17</v>
      </c>
      <c r="BC27" s="38">
        <f t="shared" ref="BC27:BC52" si="21">+SUM(AL27:AO27)</f>
        <v>11</v>
      </c>
      <c r="BD27" s="37">
        <f t="shared" ref="BD27:BD52" si="22">+SUM(AP27:AS27)</f>
        <v>27</v>
      </c>
      <c r="BE27" s="54">
        <f t="shared" ref="BE27:BE43" si="23">SUM(AU27:BD27)</f>
        <v>307</v>
      </c>
      <c r="BF27" t="str">
        <f t="shared" si="11"/>
        <v>OK</v>
      </c>
    </row>
    <row r="28" spans="1:58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315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315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315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49</v>
      </c>
      <c r="G28" s="315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2</v>
      </c>
      <c r="H28" s="315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315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2</v>
      </c>
      <c r="J28" s="315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2</v>
      </c>
      <c r="K28" s="315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315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5</v>
      </c>
      <c r="M28" s="315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2</v>
      </c>
      <c r="N28" s="315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1</v>
      </c>
      <c r="O28" s="315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20</v>
      </c>
      <c r="P28" s="315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7</v>
      </c>
      <c r="Q28" s="315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1</v>
      </c>
      <c r="R28" s="315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3</v>
      </c>
      <c r="S28" s="315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10</v>
      </c>
      <c r="T28" s="315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0</v>
      </c>
      <c r="U28" s="315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2</v>
      </c>
      <c r="V28" s="315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9</v>
      </c>
      <c r="W28" s="315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6</v>
      </c>
      <c r="X28" s="315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30</v>
      </c>
      <c r="Y28" s="315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1</v>
      </c>
      <c r="Z28" s="315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8</v>
      </c>
      <c r="AA28" s="315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5</v>
      </c>
      <c r="AB28" s="315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5</v>
      </c>
      <c r="AC28" s="315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7</v>
      </c>
      <c r="AD28" s="315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3</v>
      </c>
      <c r="AE28" s="315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2</v>
      </c>
      <c r="AF28" s="315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1</v>
      </c>
      <c r="AG28" s="315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4</v>
      </c>
      <c r="AH28" s="315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3</v>
      </c>
      <c r="AI28" s="315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11</v>
      </c>
      <c r="AJ28" s="315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315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315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10</v>
      </c>
      <c r="AM28" s="315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1</v>
      </c>
      <c r="AN28" s="315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0</v>
      </c>
      <c r="AO28" s="315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315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10</v>
      </c>
      <c r="AQ28" s="315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315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3</v>
      </c>
      <c r="AS28" s="315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2</v>
      </c>
      <c r="AT28">
        <f t="shared" si="12"/>
        <v>227</v>
      </c>
      <c r="AU28" s="37">
        <f t="shared" si="14"/>
        <v>0</v>
      </c>
      <c r="AV28" s="37">
        <f t="shared" si="15"/>
        <v>0</v>
      </c>
      <c r="AW28" s="37">
        <f t="shared" si="16"/>
        <v>83</v>
      </c>
      <c r="AX28" s="37">
        <f t="shared" si="17"/>
        <v>11</v>
      </c>
      <c r="AY28" s="37">
        <f t="shared" si="18"/>
        <v>21</v>
      </c>
      <c r="AZ28" s="37">
        <f t="shared" si="19"/>
        <v>55</v>
      </c>
      <c r="BA28" s="37">
        <f t="shared" ref="BA28:BA52" si="24">+SUM(AC28:AH28)</f>
        <v>20</v>
      </c>
      <c r="BB28" s="37">
        <f t="shared" si="20"/>
        <v>11</v>
      </c>
      <c r="BC28" s="38">
        <f t="shared" si="21"/>
        <v>11</v>
      </c>
      <c r="BD28" s="37">
        <f t="shared" si="22"/>
        <v>15</v>
      </c>
      <c r="BE28" s="54">
        <f t="shared" si="23"/>
        <v>227</v>
      </c>
      <c r="BF28" t="str">
        <f t="shared" si="11"/>
        <v>OK</v>
      </c>
    </row>
    <row r="29" spans="1:58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315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315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315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5</v>
      </c>
      <c r="G29" s="315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1</v>
      </c>
      <c r="H29" s="315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0</v>
      </c>
      <c r="I29" s="315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0</v>
      </c>
      <c r="J29" s="315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0</v>
      </c>
      <c r="K29" s="315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0</v>
      </c>
      <c r="L29" s="315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1</v>
      </c>
      <c r="M29" s="315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0</v>
      </c>
      <c r="N29" s="315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1</v>
      </c>
      <c r="O29" s="315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4</v>
      </c>
      <c r="P29" s="315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0</v>
      </c>
      <c r="Q29" s="315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1</v>
      </c>
      <c r="R29" s="315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1</v>
      </c>
      <c r="S29" s="315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1</v>
      </c>
      <c r="T29" s="315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0</v>
      </c>
      <c r="U29" s="315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0</v>
      </c>
      <c r="V29" s="315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1</v>
      </c>
      <c r="W29" s="315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1</v>
      </c>
      <c r="X29" s="315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4</v>
      </c>
      <c r="Y29" s="315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315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315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315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315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0</v>
      </c>
      <c r="AD29" s="315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315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0</v>
      </c>
      <c r="AF29" s="315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0</v>
      </c>
      <c r="AG29" s="315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0</v>
      </c>
      <c r="AH29" s="315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1</v>
      </c>
      <c r="AI29" s="315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1</v>
      </c>
      <c r="AJ29" s="315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0</v>
      </c>
      <c r="AK29" s="315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1</v>
      </c>
      <c r="AL29" s="315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315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0</v>
      </c>
      <c r="AN29" s="315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0</v>
      </c>
      <c r="AO29" s="315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0</v>
      </c>
      <c r="AP29" s="315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1</v>
      </c>
      <c r="AQ29" s="315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0</v>
      </c>
      <c r="AR29" s="315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1</v>
      </c>
      <c r="AS29" s="315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>
        <f t="shared" si="12"/>
        <v>26</v>
      </c>
      <c r="AU29" s="37">
        <f t="shared" si="14"/>
        <v>0</v>
      </c>
      <c r="AV29" s="37">
        <f t="shared" si="15"/>
        <v>0</v>
      </c>
      <c r="AW29" s="37">
        <f t="shared" si="16"/>
        <v>12</v>
      </c>
      <c r="AX29" s="37">
        <f t="shared" si="17"/>
        <v>2</v>
      </c>
      <c r="AY29" s="37">
        <f t="shared" si="18"/>
        <v>2</v>
      </c>
      <c r="AZ29" s="37">
        <f t="shared" si="19"/>
        <v>5</v>
      </c>
      <c r="BA29" s="37">
        <f t="shared" si="24"/>
        <v>1</v>
      </c>
      <c r="BB29" s="37">
        <f t="shared" si="20"/>
        <v>2</v>
      </c>
      <c r="BC29" s="38">
        <f t="shared" si="21"/>
        <v>0</v>
      </c>
      <c r="BD29" s="37">
        <f t="shared" si="22"/>
        <v>2</v>
      </c>
      <c r="BE29" s="54">
        <f t="shared" si="23"/>
        <v>26</v>
      </c>
      <c r="BF29" t="str">
        <f t="shared" si="11"/>
        <v>OK</v>
      </c>
    </row>
    <row r="30" spans="1:58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315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315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315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4</v>
      </c>
      <c r="G30" s="315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1</v>
      </c>
      <c r="H30" s="315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0</v>
      </c>
      <c r="I30" s="315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0</v>
      </c>
      <c r="J30" s="315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0</v>
      </c>
      <c r="K30" s="315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0</v>
      </c>
      <c r="L30" s="315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1</v>
      </c>
      <c r="M30" s="315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0</v>
      </c>
      <c r="N30" s="315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0</v>
      </c>
      <c r="O30" s="315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1</v>
      </c>
      <c r="P30" s="315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0</v>
      </c>
      <c r="Q30" s="315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1</v>
      </c>
      <c r="R30" s="315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1</v>
      </c>
      <c r="S30" s="315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1</v>
      </c>
      <c r="T30" s="315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0</v>
      </c>
      <c r="U30" s="315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0</v>
      </c>
      <c r="V30" s="315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1</v>
      </c>
      <c r="W30" s="315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315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4</v>
      </c>
      <c r="Y30" s="315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0</v>
      </c>
      <c r="Z30" s="315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0</v>
      </c>
      <c r="AA30" s="315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0</v>
      </c>
      <c r="AB30" s="315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315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0</v>
      </c>
      <c r="AD30" s="315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315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0</v>
      </c>
      <c r="AF30" s="315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315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0</v>
      </c>
      <c r="AH30" s="315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1</v>
      </c>
      <c r="AI30" s="315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315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315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315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0</v>
      </c>
      <c r="AM30" s="315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0</v>
      </c>
      <c r="AN30" s="315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0</v>
      </c>
      <c r="AO30" s="315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0</v>
      </c>
      <c r="AP30" s="315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0</v>
      </c>
      <c r="AQ30" s="315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315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 s="315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>
        <f t="shared" si="12"/>
        <v>16</v>
      </c>
      <c r="AU30" s="37">
        <f t="shared" si="14"/>
        <v>0</v>
      </c>
      <c r="AV30" s="37">
        <f t="shared" si="15"/>
        <v>0</v>
      </c>
      <c r="AW30" s="37">
        <f t="shared" si="16"/>
        <v>7</v>
      </c>
      <c r="AX30" s="37">
        <f t="shared" si="17"/>
        <v>2</v>
      </c>
      <c r="AY30" s="37">
        <f t="shared" si="18"/>
        <v>2</v>
      </c>
      <c r="AZ30" s="37">
        <f t="shared" si="19"/>
        <v>4</v>
      </c>
      <c r="BA30" s="37">
        <f t="shared" si="24"/>
        <v>1</v>
      </c>
      <c r="BB30" s="37">
        <f t="shared" si="20"/>
        <v>0</v>
      </c>
      <c r="BC30" s="38">
        <f t="shared" si="21"/>
        <v>0</v>
      </c>
      <c r="BD30" s="37">
        <f t="shared" si="22"/>
        <v>0</v>
      </c>
      <c r="BE30" s="54">
        <f t="shared" si="23"/>
        <v>16</v>
      </c>
      <c r="BF30" t="str">
        <f t="shared" si="11"/>
        <v>OK</v>
      </c>
    </row>
    <row r="31" spans="1:58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315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315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315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45</v>
      </c>
      <c r="G31" s="315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3</v>
      </c>
      <c r="H31" s="315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5</v>
      </c>
      <c r="I31" s="315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1</v>
      </c>
      <c r="J31" s="315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3</v>
      </c>
      <c r="K31" s="315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0</v>
      </c>
      <c r="L31" s="315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3</v>
      </c>
      <c r="M31" s="315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2</v>
      </c>
      <c r="N31" s="315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1</v>
      </c>
      <c r="O31" s="315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21</v>
      </c>
      <c r="P31" s="315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3</v>
      </c>
      <c r="Q31" s="315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1</v>
      </c>
      <c r="R31" s="315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3</v>
      </c>
      <c r="S31" s="315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7</v>
      </c>
      <c r="T31" s="315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2</v>
      </c>
      <c r="U31" s="315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3</v>
      </c>
      <c r="V31" s="315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2</v>
      </c>
      <c r="W31" s="315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5</v>
      </c>
      <c r="X31" s="315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37</v>
      </c>
      <c r="Y31" s="315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6</v>
      </c>
      <c r="Z31" s="315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7</v>
      </c>
      <c r="AA31" s="315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1</v>
      </c>
      <c r="AB31" s="315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2</v>
      </c>
      <c r="AC31" s="315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6</v>
      </c>
      <c r="AD31" s="315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2</v>
      </c>
      <c r="AE31" s="315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11</v>
      </c>
      <c r="AF31" s="315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1</v>
      </c>
      <c r="AG31" s="315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5</v>
      </c>
      <c r="AH31" s="315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3</v>
      </c>
      <c r="AI31" s="315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13</v>
      </c>
      <c r="AJ31" s="315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1</v>
      </c>
      <c r="AK31" s="315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2</v>
      </c>
      <c r="AL31" s="315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8</v>
      </c>
      <c r="AM31" s="315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1</v>
      </c>
      <c r="AN31" s="315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1</v>
      </c>
      <c r="AO31" s="315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0</v>
      </c>
      <c r="AP31" s="315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10</v>
      </c>
      <c r="AQ31" s="315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1</v>
      </c>
      <c r="AR31" s="315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0</v>
      </c>
      <c r="AS31" s="315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7</v>
      </c>
      <c r="AT31">
        <f t="shared" si="12"/>
        <v>235</v>
      </c>
      <c r="AU31" s="37">
        <f t="shared" si="14"/>
        <v>0</v>
      </c>
      <c r="AV31" s="37">
        <f t="shared" si="15"/>
        <v>0</v>
      </c>
      <c r="AW31" s="37">
        <f t="shared" si="16"/>
        <v>84</v>
      </c>
      <c r="AX31" s="37">
        <f t="shared" si="17"/>
        <v>7</v>
      </c>
      <c r="AY31" s="37">
        <f t="shared" si="18"/>
        <v>14</v>
      </c>
      <c r="AZ31" s="37">
        <f t="shared" si="19"/>
        <v>58</v>
      </c>
      <c r="BA31" s="37">
        <f t="shared" si="24"/>
        <v>28</v>
      </c>
      <c r="BB31" s="37">
        <f t="shared" si="20"/>
        <v>16</v>
      </c>
      <c r="BC31" s="38">
        <f t="shared" si="21"/>
        <v>10</v>
      </c>
      <c r="BD31" s="37">
        <f t="shared" si="22"/>
        <v>18</v>
      </c>
      <c r="BE31" s="54">
        <f t="shared" si="23"/>
        <v>235</v>
      </c>
      <c r="BF31" t="str">
        <f t="shared" si="11"/>
        <v>OK</v>
      </c>
    </row>
    <row r="32" spans="1:58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315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315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315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19</v>
      </c>
      <c r="G32" s="315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2</v>
      </c>
      <c r="H32" s="315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3</v>
      </c>
      <c r="I32" s="315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0</v>
      </c>
      <c r="J32" s="315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0</v>
      </c>
      <c r="K32" s="315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1</v>
      </c>
      <c r="L32" s="315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8</v>
      </c>
      <c r="M32" s="315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3</v>
      </c>
      <c r="N32" s="315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5</v>
      </c>
      <c r="O32" s="315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20</v>
      </c>
      <c r="P32" s="315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3</v>
      </c>
      <c r="Q32" s="315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1</v>
      </c>
      <c r="R32" s="315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1</v>
      </c>
      <c r="S32" s="315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5</v>
      </c>
      <c r="T32" s="315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2</v>
      </c>
      <c r="U32" s="315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1</v>
      </c>
      <c r="V32" s="315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1</v>
      </c>
      <c r="W32" s="315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0</v>
      </c>
      <c r="X32" s="315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14</v>
      </c>
      <c r="Y32" s="315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1</v>
      </c>
      <c r="Z32" s="315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2</v>
      </c>
      <c r="AA32" s="315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2</v>
      </c>
      <c r="AB32" s="315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1</v>
      </c>
      <c r="AC32" s="315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4</v>
      </c>
      <c r="AD32" s="315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2</v>
      </c>
      <c r="AE32" s="315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3</v>
      </c>
      <c r="AF32" s="315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2</v>
      </c>
      <c r="AG32" s="315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6</v>
      </c>
      <c r="AH32" s="315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315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8</v>
      </c>
      <c r="AJ32" s="315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0</v>
      </c>
      <c r="AK32" s="315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1</v>
      </c>
      <c r="AL32" s="315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5</v>
      </c>
      <c r="AM32" s="315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0</v>
      </c>
      <c r="AN32" s="315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1</v>
      </c>
      <c r="AO32" s="315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0</v>
      </c>
      <c r="AP32" s="315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6</v>
      </c>
      <c r="AQ32" s="315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315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0</v>
      </c>
      <c r="AS32" s="315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2</v>
      </c>
      <c r="AT32">
        <f t="shared" si="12"/>
        <v>135</v>
      </c>
      <c r="AU32" s="37">
        <f t="shared" si="14"/>
        <v>0</v>
      </c>
      <c r="AV32" s="37">
        <f t="shared" si="15"/>
        <v>0</v>
      </c>
      <c r="AW32" s="37">
        <f t="shared" si="16"/>
        <v>61</v>
      </c>
      <c r="AX32" s="37">
        <f t="shared" si="17"/>
        <v>5</v>
      </c>
      <c r="AY32" s="37">
        <f t="shared" si="18"/>
        <v>9</v>
      </c>
      <c r="AZ32" s="37">
        <f t="shared" si="19"/>
        <v>20</v>
      </c>
      <c r="BA32" s="37">
        <f t="shared" si="24"/>
        <v>17</v>
      </c>
      <c r="BB32" s="37">
        <f t="shared" si="20"/>
        <v>9</v>
      </c>
      <c r="BC32" s="38">
        <f t="shared" si="21"/>
        <v>6</v>
      </c>
      <c r="BD32" s="37">
        <f t="shared" si="22"/>
        <v>8</v>
      </c>
      <c r="BE32" s="54">
        <f t="shared" si="23"/>
        <v>135</v>
      </c>
      <c r="BF32" t="str">
        <f t="shared" si="11"/>
        <v>OK</v>
      </c>
    </row>
    <row r="33" spans="1:58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315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32</v>
      </c>
      <c r="E33" s="315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315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40</v>
      </c>
      <c r="G33" s="315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2</v>
      </c>
      <c r="H33" s="315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1</v>
      </c>
      <c r="I33" s="315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4</v>
      </c>
      <c r="J33" s="315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3</v>
      </c>
      <c r="K33" s="315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1</v>
      </c>
      <c r="L33" s="315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6</v>
      </c>
      <c r="M33" s="315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5</v>
      </c>
      <c r="N33" s="315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8</v>
      </c>
      <c r="O33" s="315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17</v>
      </c>
      <c r="P33" s="315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4</v>
      </c>
      <c r="Q33" s="315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2</v>
      </c>
      <c r="R33" s="315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2</v>
      </c>
      <c r="S33" s="315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5</v>
      </c>
      <c r="T33" s="315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1</v>
      </c>
      <c r="U33" s="315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1</v>
      </c>
      <c r="V33" s="315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3</v>
      </c>
      <c r="W33" s="315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1</v>
      </c>
      <c r="X33" s="315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29</v>
      </c>
      <c r="Y33" s="315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3</v>
      </c>
      <c r="Z33" s="315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1</v>
      </c>
      <c r="AA33" s="315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0</v>
      </c>
      <c r="AB33" s="315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1</v>
      </c>
      <c r="AC33" s="315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6</v>
      </c>
      <c r="AD33" s="315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1</v>
      </c>
      <c r="AE33" s="315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3</v>
      </c>
      <c r="AF33" s="315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1</v>
      </c>
      <c r="AG33" s="315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4</v>
      </c>
      <c r="AH33" s="315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1</v>
      </c>
      <c r="AI33" s="315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12</v>
      </c>
      <c r="AJ33" s="315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0</v>
      </c>
      <c r="AK33" s="315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1</v>
      </c>
      <c r="AL33" s="315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4</v>
      </c>
      <c r="AM33" s="315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0</v>
      </c>
      <c r="AN33" s="315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0</v>
      </c>
      <c r="AO33" s="315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0</v>
      </c>
      <c r="AP33" s="315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15</v>
      </c>
      <c r="AQ33" s="315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0</v>
      </c>
      <c r="AR33" s="315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2</v>
      </c>
      <c r="AS33" s="315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5</v>
      </c>
      <c r="AT33">
        <f t="shared" si="12"/>
        <v>227</v>
      </c>
      <c r="AU33" s="37">
        <f t="shared" si="14"/>
        <v>32</v>
      </c>
      <c r="AV33" s="37">
        <f t="shared" si="15"/>
        <v>0</v>
      </c>
      <c r="AW33" s="37">
        <f t="shared" si="16"/>
        <v>87</v>
      </c>
      <c r="AX33" s="37">
        <f t="shared" si="17"/>
        <v>8</v>
      </c>
      <c r="AY33" s="37">
        <f t="shared" si="18"/>
        <v>10</v>
      </c>
      <c r="AZ33" s="37">
        <f t="shared" si="19"/>
        <v>35</v>
      </c>
      <c r="BA33" s="37">
        <f t="shared" si="24"/>
        <v>16</v>
      </c>
      <c r="BB33" s="37">
        <f t="shared" si="20"/>
        <v>13</v>
      </c>
      <c r="BC33" s="38">
        <f t="shared" si="21"/>
        <v>4</v>
      </c>
      <c r="BD33" s="37">
        <f t="shared" si="22"/>
        <v>22</v>
      </c>
      <c r="BE33" s="54">
        <f t="shared" si="23"/>
        <v>227</v>
      </c>
      <c r="BF33" t="str">
        <f t="shared" si="11"/>
        <v>OK</v>
      </c>
    </row>
    <row r="34" spans="1:58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315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7</v>
      </c>
      <c r="E34" s="315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315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15</v>
      </c>
      <c r="G34" s="315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2</v>
      </c>
      <c r="H34" s="315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1</v>
      </c>
      <c r="I34" s="315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2</v>
      </c>
      <c r="J34" s="315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1</v>
      </c>
      <c r="K34" s="315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1</v>
      </c>
      <c r="L34" s="315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4</v>
      </c>
      <c r="M34" s="315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2</v>
      </c>
      <c r="N34" s="315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3</v>
      </c>
      <c r="O34" s="315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5</v>
      </c>
      <c r="P34" s="315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2</v>
      </c>
      <c r="Q34" s="315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1</v>
      </c>
      <c r="R34" s="315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315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4</v>
      </c>
      <c r="T34" s="315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315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1</v>
      </c>
      <c r="V34" s="315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1</v>
      </c>
      <c r="W34" s="315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1</v>
      </c>
      <c r="X34" s="315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12</v>
      </c>
      <c r="Y34" s="315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315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1</v>
      </c>
      <c r="AA34" s="315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315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315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4</v>
      </c>
      <c r="AD34" s="315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315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1</v>
      </c>
      <c r="AF34" s="315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315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315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0</v>
      </c>
      <c r="AI34" s="315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4</v>
      </c>
      <c r="AJ34" s="315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315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315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3</v>
      </c>
      <c r="AM34" s="315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315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315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0</v>
      </c>
      <c r="AP34" s="315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1</v>
      </c>
      <c r="AQ34" s="315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315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315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>
        <f t="shared" si="12"/>
        <v>79</v>
      </c>
      <c r="AU34" s="37">
        <f t="shared" si="14"/>
        <v>7</v>
      </c>
      <c r="AV34" s="37">
        <f t="shared" si="15"/>
        <v>0</v>
      </c>
      <c r="AW34" s="37">
        <f t="shared" si="16"/>
        <v>36</v>
      </c>
      <c r="AX34" s="37">
        <f t="shared" si="17"/>
        <v>3</v>
      </c>
      <c r="AY34" s="37">
        <f t="shared" si="18"/>
        <v>6</v>
      </c>
      <c r="AZ34" s="37">
        <f t="shared" si="19"/>
        <v>14</v>
      </c>
      <c r="BA34" s="37">
        <f t="shared" si="24"/>
        <v>5</v>
      </c>
      <c r="BB34" s="37">
        <f t="shared" si="20"/>
        <v>4</v>
      </c>
      <c r="BC34" s="38">
        <f t="shared" si="21"/>
        <v>3</v>
      </c>
      <c r="BD34" s="37">
        <f t="shared" si="22"/>
        <v>1</v>
      </c>
      <c r="BE34" s="54">
        <f t="shared" si="23"/>
        <v>79</v>
      </c>
      <c r="BF34" t="str">
        <f t="shared" si="11"/>
        <v>OK</v>
      </c>
    </row>
    <row r="35" spans="1:58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315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315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315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48</v>
      </c>
      <c r="G35" s="315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4</v>
      </c>
      <c r="H35" s="315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2</v>
      </c>
      <c r="I35" s="315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5</v>
      </c>
      <c r="J35" s="315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3</v>
      </c>
      <c r="K35" s="315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1</v>
      </c>
      <c r="L35" s="315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6</v>
      </c>
      <c r="M35" s="315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1</v>
      </c>
      <c r="N35" s="315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4</v>
      </c>
      <c r="O35" s="315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25</v>
      </c>
      <c r="P35" s="315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8</v>
      </c>
      <c r="Q35" s="315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3</v>
      </c>
      <c r="R35" s="315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1</v>
      </c>
      <c r="S35" s="315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5</v>
      </c>
      <c r="T35" s="315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315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1</v>
      </c>
      <c r="V35" s="315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6</v>
      </c>
      <c r="W35" s="315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5</v>
      </c>
      <c r="X35" s="315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23</v>
      </c>
      <c r="Y35" s="315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1</v>
      </c>
      <c r="Z35" s="315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8</v>
      </c>
      <c r="AA35" s="315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2</v>
      </c>
      <c r="AB35" s="315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1</v>
      </c>
      <c r="AC35" s="315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3</v>
      </c>
      <c r="AD35" s="315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3</v>
      </c>
      <c r="AE35" s="315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2</v>
      </c>
      <c r="AF35" s="315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1</v>
      </c>
      <c r="AG35" s="315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315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315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13</v>
      </c>
      <c r="AJ35" s="315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2</v>
      </c>
      <c r="AK35" s="315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1</v>
      </c>
      <c r="AL35" s="315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6</v>
      </c>
      <c r="AM35" s="315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1</v>
      </c>
      <c r="AN35" s="315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2</v>
      </c>
      <c r="AO35" s="315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315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19</v>
      </c>
      <c r="AQ35" s="315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315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6</v>
      </c>
      <c r="AS35" s="315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7</v>
      </c>
      <c r="AT35">
        <f t="shared" si="12"/>
        <v>229</v>
      </c>
      <c r="AU35" s="37">
        <f t="shared" si="14"/>
        <v>0</v>
      </c>
      <c r="AV35" s="37">
        <f t="shared" si="15"/>
        <v>0</v>
      </c>
      <c r="AW35" s="37">
        <f t="shared" si="16"/>
        <v>99</v>
      </c>
      <c r="AX35" s="37">
        <f t="shared" si="17"/>
        <v>12</v>
      </c>
      <c r="AY35" s="37">
        <f t="shared" si="18"/>
        <v>12</v>
      </c>
      <c r="AZ35" s="37">
        <f t="shared" si="19"/>
        <v>40</v>
      </c>
      <c r="BA35" s="37">
        <f t="shared" si="24"/>
        <v>9</v>
      </c>
      <c r="BB35" s="37">
        <f t="shared" si="20"/>
        <v>16</v>
      </c>
      <c r="BC35" s="38">
        <f t="shared" si="21"/>
        <v>9</v>
      </c>
      <c r="BD35" s="37">
        <f t="shared" si="22"/>
        <v>32</v>
      </c>
      <c r="BE35" s="54">
        <f t="shared" si="23"/>
        <v>229</v>
      </c>
      <c r="BF35" t="str">
        <f t="shared" si="11"/>
        <v>OK</v>
      </c>
    </row>
    <row r="36" spans="1:58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315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315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315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23</v>
      </c>
      <c r="G36" s="315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2</v>
      </c>
      <c r="H36" s="315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315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0</v>
      </c>
      <c r="J36" s="315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315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315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315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1</v>
      </c>
      <c r="N36" s="315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315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20</v>
      </c>
      <c r="P36" s="315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3</v>
      </c>
      <c r="Q36" s="315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1</v>
      </c>
      <c r="R36" s="315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0</v>
      </c>
      <c r="S36" s="315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0</v>
      </c>
      <c r="T36" s="315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0</v>
      </c>
      <c r="U36" s="315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1</v>
      </c>
      <c r="V36" s="315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8</v>
      </c>
      <c r="W36" s="315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0</v>
      </c>
      <c r="X36" s="315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2</v>
      </c>
      <c r="Y36" s="315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315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3</v>
      </c>
      <c r="AA36" s="315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315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315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2</v>
      </c>
      <c r="AD36" s="315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1</v>
      </c>
      <c r="AE36" s="315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315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315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315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1</v>
      </c>
      <c r="AI36" s="315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11</v>
      </c>
      <c r="AJ36" s="315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315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0</v>
      </c>
      <c r="AL36" s="315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0</v>
      </c>
      <c r="AM36" s="315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315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0</v>
      </c>
      <c r="AO36" s="315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0</v>
      </c>
      <c r="AP36" s="315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9</v>
      </c>
      <c r="AQ36" s="315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315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315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0</v>
      </c>
      <c r="AT36">
        <f t="shared" si="12"/>
        <v>88</v>
      </c>
      <c r="AU36" s="37">
        <f t="shared" si="14"/>
        <v>0</v>
      </c>
      <c r="AV36" s="37">
        <f t="shared" si="15"/>
        <v>0</v>
      </c>
      <c r="AW36" s="37">
        <f t="shared" si="16"/>
        <v>46</v>
      </c>
      <c r="AX36" s="37">
        <f t="shared" si="17"/>
        <v>4</v>
      </c>
      <c r="AY36" s="37">
        <f t="shared" si="18"/>
        <v>9</v>
      </c>
      <c r="AZ36" s="37">
        <f t="shared" si="19"/>
        <v>5</v>
      </c>
      <c r="BA36" s="37">
        <f t="shared" si="24"/>
        <v>4</v>
      </c>
      <c r="BB36" s="37">
        <f t="shared" si="20"/>
        <v>11</v>
      </c>
      <c r="BC36" s="38">
        <f t="shared" si="21"/>
        <v>0</v>
      </c>
      <c r="BD36" s="37">
        <f t="shared" si="22"/>
        <v>9</v>
      </c>
      <c r="BE36" s="54">
        <f t="shared" si="23"/>
        <v>88</v>
      </c>
      <c r="BF36" t="str">
        <f t="shared" si="11"/>
        <v>OK</v>
      </c>
    </row>
    <row r="37" spans="1:58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315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2</v>
      </c>
      <c r="E37" s="315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315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52</v>
      </c>
      <c r="G37" s="315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4</v>
      </c>
      <c r="H37" s="315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2</v>
      </c>
      <c r="I37" s="315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2</v>
      </c>
      <c r="J37" s="315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6</v>
      </c>
      <c r="K37" s="315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315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6</v>
      </c>
      <c r="M37" s="315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1</v>
      </c>
      <c r="N37" s="315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5</v>
      </c>
      <c r="O37" s="315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22</v>
      </c>
      <c r="P37" s="315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2</v>
      </c>
      <c r="Q37" s="315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3</v>
      </c>
      <c r="R37" s="315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3</v>
      </c>
      <c r="S37" s="315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5</v>
      </c>
      <c r="T37" s="315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315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3</v>
      </c>
      <c r="V37" s="315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1</v>
      </c>
      <c r="W37" s="315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1</v>
      </c>
      <c r="X37" s="315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5</v>
      </c>
      <c r="Y37" s="315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315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5</v>
      </c>
      <c r="AA37" s="315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1</v>
      </c>
      <c r="AB37" s="315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1</v>
      </c>
      <c r="AC37" s="315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3</v>
      </c>
      <c r="AD37" s="315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1</v>
      </c>
      <c r="AE37" s="315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315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3</v>
      </c>
      <c r="AG37" s="315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315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3</v>
      </c>
      <c r="AI37" s="315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14</v>
      </c>
      <c r="AJ37" s="315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315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315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7</v>
      </c>
      <c r="AM37" s="315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1</v>
      </c>
      <c r="AN37" s="315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315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315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9</v>
      </c>
      <c r="AQ37" s="315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315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1</v>
      </c>
      <c r="AS37" s="315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2</v>
      </c>
      <c r="AT37">
        <f t="shared" si="12"/>
        <v>176</v>
      </c>
      <c r="AU37" s="37">
        <f t="shared" si="14"/>
        <v>2</v>
      </c>
      <c r="AV37" s="37">
        <f t="shared" si="15"/>
        <v>0</v>
      </c>
      <c r="AW37" s="37">
        <f t="shared" si="16"/>
        <v>100</v>
      </c>
      <c r="AX37" s="37">
        <f t="shared" si="17"/>
        <v>8</v>
      </c>
      <c r="AY37" s="37">
        <f t="shared" si="18"/>
        <v>9</v>
      </c>
      <c r="AZ37" s="37">
        <f t="shared" si="19"/>
        <v>13</v>
      </c>
      <c r="BA37" s="37">
        <f t="shared" si="24"/>
        <v>10</v>
      </c>
      <c r="BB37" s="37">
        <f t="shared" si="20"/>
        <v>14</v>
      </c>
      <c r="BC37" s="38">
        <f t="shared" si="21"/>
        <v>8</v>
      </c>
      <c r="BD37" s="37">
        <f t="shared" si="22"/>
        <v>12</v>
      </c>
      <c r="BE37" s="54">
        <f t="shared" si="23"/>
        <v>176</v>
      </c>
      <c r="BF37" t="str">
        <f t="shared" si="11"/>
        <v>OK</v>
      </c>
    </row>
    <row r="38" spans="1:58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315">
        <f>IF(Config!$C$6=1,Ene!D38,IF(Config!$C$6=2,Feb!D38,IF(Config!$C$6=3,Mar!D38,IF(Config!$C$6=4,Abr!D38,IF(Config!$C$6=5,May!D38,IF(Config!$C$6=6,Jun!D38,IF(Config!$C$6=7,Jul!D38,IF(Config!$C$6=8,Ago!D38,IF(Config!$C$6=9,Set!D38,IF(Config!$C$6=10,Oct!D38,IF(Config!$C$6=11,Nov!D38,IF(Config!$C$6=12,Dic!D38,0))))))))))))</f>
        <v>102</v>
      </c>
      <c r="E38" s="315">
        <f>IF(Config!$C$6=1,Ene!E38,IF(Config!$C$6=2,Feb!E38,IF(Config!$C$6=3,Mar!E38,IF(Config!$C$6=4,Abr!E38,IF(Config!$C$6=5,May!E38,IF(Config!$C$6=6,Jun!E38,IF(Config!$C$6=7,Jul!E38,IF(Config!$C$6=8,Ago!E38,IF(Config!$C$6=9,Set!E38,IF(Config!$C$6=10,Oct!E38,IF(Config!$C$6=11,Nov!E38,IF(Config!$C$6=12,Dic!E38,0))))))))))))</f>
        <v>0</v>
      </c>
      <c r="F38" s="315">
        <f>IF(Config!$C$6=1,Ene!F38,IF(Config!$C$6=2,Feb!F38,IF(Config!$C$6=3,Mar!F38,IF(Config!$C$6=4,Abr!F38,IF(Config!$C$6=5,May!F38,IF(Config!$C$6=6,Jun!F38,IF(Config!$C$6=7,Jul!F38,IF(Config!$C$6=8,Ago!F38,IF(Config!$C$6=9,Set!F38,IF(Config!$C$6=10,Oct!F38,IF(Config!$C$6=11,Nov!F38,IF(Config!$C$6=12,Dic!F38,0))))))))))))</f>
        <v>101</v>
      </c>
      <c r="G38" s="315">
        <f>IF(Config!$C$6=1,Ene!G38,IF(Config!$C$6=2,Feb!G38,IF(Config!$C$6=3,Mar!G38,IF(Config!$C$6=4,Abr!G38,IF(Config!$C$6=5,May!G38,IF(Config!$C$6=6,Jun!G38,IF(Config!$C$6=7,Jul!G38,IF(Config!$C$6=8,Ago!G38,IF(Config!$C$6=9,Set!G38,IF(Config!$C$6=10,Oct!G38,IF(Config!$C$6=11,Nov!G38,IF(Config!$C$6=12,Dic!G38,0))))))))))))</f>
        <v>13</v>
      </c>
      <c r="H38" s="315">
        <f>IF(Config!$C$6=1,Ene!H38,IF(Config!$C$6=2,Feb!H38,IF(Config!$C$6=3,Mar!H38,IF(Config!$C$6=4,Abr!H38,IF(Config!$C$6=5,May!H38,IF(Config!$C$6=6,Jun!H38,IF(Config!$C$6=7,Jul!H38,IF(Config!$C$6=8,Ago!H38,IF(Config!$C$6=9,Set!H38,IF(Config!$C$6=10,Oct!H38,IF(Config!$C$6=11,Nov!H38,IF(Config!$C$6=12,Dic!H38,0))))))))))))</f>
        <v>13</v>
      </c>
      <c r="I38" s="315">
        <f>IF(Config!$C$6=1,Ene!I38,IF(Config!$C$6=2,Feb!I38,IF(Config!$C$6=3,Mar!I38,IF(Config!$C$6=4,Abr!I38,IF(Config!$C$6=5,May!I38,IF(Config!$C$6=6,Jun!I38,IF(Config!$C$6=7,Jul!I38,IF(Config!$C$6=8,Ago!I38,IF(Config!$C$6=9,Set!I38,IF(Config!$C$6=10,Oct!I38,IF(Config!$C$6=11,Nov!I38,IF(Config!$C$6=12,Dic!I38,0))))))))))))</f>
        <v>17</v>
      </c>
      <c r="J38" s="315">
        <f>IF(Config!$C$6=1,Ene!J38,IF(Config!$C$6=2,Feb!J38,IF(Config!$C$6=3,Mar!J38,IF(Config!$C$6=4,Abr!J38,IF(Config!$C$6=5,May!J38,IF(Config!$C$6=6,Jun!J38,IF(Config!$C$6=7,Jul!J38,IF(Config!$C$6=8,Ago!J38,IF(Config!$C$6=9,Set!J38,IF(Config!$C$6=10,Oct!J38,IF(Config!$C$6=11,Nov!J38,IF(Config!$C$6=12,Dic!J38,0))))))))))))</f>
        <v>53</v>
      </c>
      <c r="K38" s="315">
        <f>IF(Config!$C$6=1,Ene!K38,IF(Config!$C$6=2,Feb!K38,IF(Config!$C$6=3,Mar!K38,IF(Config!$C$6=4,Abr!K38,IF(Config!$C$6=5,May!K38,IF(Config!$C$6=6,Jun!K38,IF(Config!$C$6=7,Jul!K38,IF(Config!$C$6=8,Ago!K38,IF(Config!$C$6=9,Set!K38,IF(Config!$C$6=10,Oct!K38,IF(Config!$C$6=11,Nov!K38,IF(Config!$C$6=12,Dic!K38,0))))))))))))</f>
        <v>5</v>
      </c>
      <c r="L38" s="315">
        <f>IF(Config!$C$6=1,Ene!L38,IF(Config!$C$6=2,Feb!L38,IF(Config!$C$6=3,Mar!L38,IF(Config!$C$6=4,Abr!L38,IF(Config!$C$6=5,May!L38,IF(Config!$C$6=6,Jun!L38,IF(Config!$C$6=7,Jul!L38,IF(Config!$C$6=8,Ago!L38,IF(Config!$C$6=9,Set!L38,IF(Config!$C$6=10,Oct!L38,IF(Config!$C$6=11,Nov!L38,IF(Config!$C$6=12,Dic!L38,0))))))))))))</f>
        <v>16</v>
      </c>
      <c r="M38" s="315">
        <f>IF(Config!$C$6=1,Ene!M38,IF(Config!$C$6=2,Feb!M38,IF(Config!$C$6=3,Mar!M38,IF(Config!$C$6=4,Abr!M38,IF(Config!$C$6=5,May!M38,IF(Config!$C$6=6,Jun!M38,IF(Config!$C$6=7,Jul!M38,IF(Config!$C$6=8,Ago!M38,IF(Config!$C$6=9,Set!M38,IF(Config!$C$6=10,Oct!M38,IF(Config!$C$6=11,Nov!M38,IF(Config!$C$6=12,Dic!M38,0))))))))))))</f>
        <v>6</v>
      </c>
      <c r="N38" s="315">
        <f>IF(Config!$C$6=1,Ene!N38,IF(Config!$C$6=2,Feb!N38,IF(Config!$C$6=3,Mar!N38,IF(Config!$C$6=4,Abr!N38,IF(Config!$C$6=5,May!N38,IF(Config!$C$6=6,Jun!N38,IF(Config!$C$6=7,Jul!N38,IF(Config!$C$6=8,Ago!N38,IF(Config!$C$6=9,Set!N38,IF(Config!$C$6=10,Oct!N38,IF(Config!$C$6=11,Nov!N38,IF(Config!$C$6=12,Dic!N38,0))))))))))))</f>
        <v>14</v>
      </c>
      <c r="O38" s="315">
        <f>IF(Config!$C$6=1,Ene!O38,IF(Config!$C$6=2,Feb!O38,IF(Config!$C$6=3,Mar!O38,IF(Config!$C$6=4,Abr!O38,IF(Config!$C$6=5,May!O38,IF(Config!$C$6=6,Jun!O38,IF(Config!$C$6=7,Jul!O38,IF(Config!$C$6=8,Ago!O38,IF(Config!$C$6=9,Set!O38,IF(Config!$C$6=10,Oct!O38,IF(Config!$C$6=11,Nov!O38,IF(Config!$C$6=12,Dic!O38,0))))))))))))</f>
        <v>68</v>
      </c>
      <c r="P38" s="315">
        <f>IF(Config!$C$6=1,Ene!P38,IF(Config!$C$6=2,Feb!P38,IF(Config!$C$6=3,Mar!P38,IF(Config!$C$6=4,Abr!P38,IF(Config!$C$6=5,May!P38,IF(Config!$C$6=6,Jun!P38,IF(Config!$C$6=7,Jul!P38,IF(Config!$C$6=8,Ago!P38,IF(Config!$C$6=9,Set!P38,IF(Config!$C$6=10,Oct!P38,IF(Config!$C$6=11,Nov!P38,IF(Config!$C$6=12,Dic!P38,0))))))))))))</f>
        <v>30</v>
      </c>
      <c r="Q38" s="315">
        <f>IF(Config!$C$6=1,Ene!Q38,IF(Config!$C$6=2,Feb!Q38,IF(Config!$C$6=3,Mar!Q38,IF(Config!$C$6=4,Abr!Q38,IF(Config!$C$6=5,May!Q38,IF(Config!$C$6=6,Jun!Q38,IF(Config!$C$6=7,Jul!Q38,IF(Config!$C$6=8,Ago!Q38,IF(Config!$C$6=9,Set!Q38,IF(Config!$C$6=10,Oct!Q38,IF(Config!$C$6=11,Nov!Q38,IF(Config!$C$6=12,Dic!Q38,0))))))))))))</f>
        <v>12</v>
      </c>
      <c r="R38" s="315">
        <f>IF(Config!$C$6=1,Ene!R38,IF(Config!$C$6=2,Feb!R38,IF(Config!$C$6=3,Mar!R38,IF(Config!$C$6=4,Abr!R38,IF(Config!$C$6=5,May!R38,IF(Config!$C$6=6,Jun!R38,IF(Config!$C$6=7,Jul!R38,IF(Config!$C$6=8,Ago!R38,IF(Config!$C$6=9,Set!R38,IF(Config!$C$6=10,Oct!R38,IF(Config!$C$6=11,Nov!R38,IF(Config!$C$6=12,Dic!R38,0))))))))))))</f>
        <v>12</v>
      </c>
      <c r="S38" s="315">
        <f>IF(Config!$C$6=1,Ene!S38,IF(Config!$C$6=2,Feb!S38,IF(Config!$C$6=3,Mar!S38,IF(Config!$C$6=4,Abr!S38,IF(Config!$C$6=5,May!S38,IF(Config!$C$6=6,Jun!S38,IF(Config!$C$6=7,Jul!S38,IF(Config!$C$6=8,Ago!S38,IF(Config!$C$6=9,Set!S38,IF(Config!$C$6=10,Oct!S38,IF(Config!$C$6=11,Nov!S38,IF(Config!$C$6=12,Dic!S38,0))))))))))))</f>
        <v>37</v>
      </c>
      <c r="T38" s="315">
        <f>IF(Config!$C$6=1,Ene!T38,IF(Config!$C$6=2,Feb!T38,IF(Config!$C$6=3,Mar!T38,IF(Config!$C$6=4,Abr!T38,IF(Config!$C$6=5,May!T38,IF(Config!$C$6=6,Jun!T38,IF(Config!$C$6=7,Jul!T38,IF(Config!$C$6=8,Ago!T38,IF(Config!$C$6=9,Set!T38,IF(Config!$C$6=10,Oct!T38,IF(Config!$C$6=11,Nov!T38,IF(Config!$C$6=12,Dic!T38,0))))))))))))</f>
        <v>7</v>
      </c>
      <c r="U38" s="315">
        <f>IF(Config!$C$6=1,Ene!U38,IF(Config!$C$6=2,Feb!U38,IF(Config!$C$6=3,Mar!U38,IF(Config!$C$6=4,Abr!U38,IF(Config!$C$6=5,May!U38,IF(Config!$C$6=6,Jun!U38,IF(Config!$C$6=7,Jul!U38,IF(Config!$C$6=8,Ago!U38,IF(Config!$C$6=9,Set!U38,IF(Config!$C$6=10,Oct!U38,IF(Config!$C$6=11,Nov!U38,IF(Config!$C$6=12,Dic!U38,0))))))))))))</f>
        <v>12</v>
      </c>
      <c r="V38" s="315">
        <f>IF(Config!$C$6=1,Ene!V38,IF(Config!$C$6=2,Feb!V38,IF(Config!$C$6=3,Mar!V38,IF(Config!$C$6=4,Abr!V38,IF(Config!$C$6=5,May!V38,IF(Config!$C$6=6,Jun!V38,IF(Config!$C$6=7,Jul!V38,IF(Config!$C$6=8,Ago!V38,IF(Config!$C$6=9,Set!V38,IF(Config!$C$6=10,Oct!V38,IF(Config!$C$6=11,Nov!V38,IF(Config!$C$6=12,Dic!V38,0))))))))))))</f>
        <v>21</v>
      </c>
      <c r="W38" s="315">
        <f>IF(Config!$C$6=1,Ene!W38,IF(Config!$C$6=2,Feb!W38,IF(Config!$C$6=3,Mar!W38,IF(Config!$C$6=4,Abr!W38,IF(Config!$C$6=5,May!W38,IF(Config!$C$6=6,Jun!W38,IF(Config!$C$6=7,Jul!W38,IF(Config!$C$6=8,Ago!W38,IF(Config!$C$6=9,Set!W38,IF(Config!$C$6=10,Oct!W38,IF(Config!$C$6=11,Nov!W38,IF(Config!$C$6=12,Dic!W38,0))))))))))))</f>
        <v>26</v>
      </c>
      <c r="X38" s="315">
        <f>IF(Config!$C$6=1,Ene!X38,IF(Config!$C$6=2,Feb!X38,IF(Config!$C$6=3,Mar!X38,IF(Config!$C$6=4,Abr!X38,IF(Config!$C$6=5,May!X38,IF(Config!$C$6=6,Jun!X38,IF(Config!$C$6=7,Jul!X38,IF(Config!$C$6=8,Ago!X38,IF(Config!$C$6=9,Set!X38,IF(Config!$C$6=10,Oct!X38,IF(Config!$C$6=11,Nov!X38,IF(Config!$C$6=12,Dic!X38,0))))))))))))</f>
        <v>107</v>
      </c>
      <c r="Y38" s="315">
        <f>IF(Config!$C$6=1,Ene!Y38,IF(Config!$C$6=2,Feb!Y38,IF(Config!$C$6=3,Mar!Y38,IF(Config!$C$6=4,Abr!Y38,IF(Config!$C$6=5,May!Y38,IF(Config!$C$6=6,Jun!Y38,IF(Config!$C$6=7,Jul!Y38,IF(Config!$C$6=8,Ago!Y38,IF(Config!$C$6=9,Set!Y38,IF(Config!$C$6=10,Oct!Y38,IF(Config!$C$6=11,Nov!Y38,IF(Config!$C$6=12,Dic!Y38,0))))))))))))</f>
        <v>11</v>
      </c>
      <c r="Z38" s="315">
        <f>IF(Config!$C$6=1,Ene!Z38,IF(Config!$C$6=2,Feb!Z38,IF(Config!$C$6=3,Mar!Z38,IF(Config!$C$6=4,Abr!Z38,IF(Config!$C$6=5,May!Z38,IF(Config!$C$6=6,Jun!Z38,IF(Config!$C$6=7,Jul!Z38,IF(Config!$C$6=8,Ago!Z38,IF(Config!$C$6=9,Set!Z38,IF(Config!$C$6=10,Oct!Z38,IF(Config!$C$6=11,Nov!Z38,IF(Config!$C$6=12,Dic!Z38,0))))))))))))</f>
        <v>33</v>
      </c>
      <c r="AA38" s="315">
        <f>IF(Config!$C$6=1,Ene!AA38,IF(Config!$C$6=2,Feb!AA38,IF(Config!$C$6=3,Mar!AA38,IF(Config!$C$6=4,Abr!AA38,IF(Config!$C$6=5,May!AA38,IF(Config!$C$6=6,Jun!AA38,IF(Config!$C$6=7,Jul!AA38,IF(Config!$C$6=8,Ago!AA38,IF(Config!$C$6=9,Set!AA38,IF(Config!$C$6=10,Oct!AA38,IF(Config!$C$6=11,Nov!AA38,IF(Config!$C$6=12,Dic!AA38,0))))))))))))</f>
        <v>16</v>
      </c>
      <c r="AB38" s="315">
        <f>IF(Config!$C$6=1,Ene!AB38,IF(Config!$C$6=2,Feb!AB38,IF(Config!$C$6=3,Mar!AB38,IF(Config!$C$6=4,Abr!AB38,IF(Config!$C$6=5,May!AB38,IF(Config!$C$6=6,Jun!AB38,IF(Config!$C$6=7,Jul!AB38,IF(Config!$C$6=8,Ago!AB38,IF(Config!$C$6=9,Set!AB38,IF(Config!$C$6=10,Oct!AB38,IF(Config!$C$6=11,Nov!AB38,IF(Config!$C$6=12,Dic!AB38,0))))))))))))</f>
        <v>13</v>
      </c>
      <c r="AC38" s="315">
        <f>IF(Config!$C$6=1,Ene!AC38,IF(Config!$C$6=2,Feb!AC38,IF(Config!$C$6=3,Mar!AC38,IF(Config!$C$6=4,Abr!AC38,IF(Config!$C$6=5,May!AC38,IF(Config!$C$6=6,Jun!AC38,IF(Config!$C$6=7,Jul!AC38,IF(Config!$C$6=8,Ago!AC38,IF(Config!$C$6=9,Set!AC38,IF(Config!$C$6=10,Oct!AC38,IF(Config!$C$6=11,Nov!AC38,IF(Config!$C$6=12,Dic!AC38,0))))))))))))</f>
        <v>39</v>
      </c>
      <c r="AD38" s="315">
        <f>IF(Config!$C$6=1,Ene!AD38,IF(Config!$C$6=2,Feb!AD38,IF(Config!$C$6=3,Mar!AD38,IF(Config!$C$6=4,Abr!AD38,IF(Config!$C$6=5,May!AD38,IF(Config!$C$6=6,Jun!AD38,IF(Config!$C$6=7,Jul!AD38,IF(Config!$C$6=8,Ago!AD38,IF(Config!$C$6=9,Set!AD38,IF(Config!$C$6=10,Oct!AD38,IF(Config!$C$6=11,Nov!AD38,IF(Config!$C$6=12,Dic!AD38,0))))))))))))</f>
        <v>16</v>
      </c>
      <c r="AE38" s="315">
        <f>IF(Config!$C$6=1,Ene!AE38,IF(Config!$C$6=2,Feb!AE38,IF(Config!$C$6=3,Mar!AE38,IF(Config!$C$6=4,Abr!AE38,IF(Config!$C$6=5,May!AE38,IF(Config!$C$6=6,Jun!AE38,IF(Config!$C$6=7,Jul!AE38,IF(Config!$C$6=8,Ago!AE38,IF(Config!$C$6=9,Set!AE38,IF(Config!$C$6=10,Oct!AE38,IF(Config!$C$6=11,Nov!AE38,IF(Config!$C$6=12,Dic!AE38,0))))))))))))</f>
        <v>17</v>
      </c>
      <c r="AF38" s="315">
        <f>IF(Config!$C$6=1,Ene!AF38,IF(Config!$C$6=2,Feb!AF38,IF(Config!$C$6=3,Mar!AF38,IF(Config!$C$6=4,Abr!AF38,IF(Config!$C$6=5,May!AF38,IF(Config!$C$6=6,Jun!AF38,IF(Config!$C$6=7,Jul!AF38,IF(Config!$C$6=8,Ago!AF38,IF(Config!$C$6=9,Set!AF38,IF(Config!$C$6=10,Oct!AF38,IF(Config!$C$6=11,Nov!AF38,IF(Config!$C$6=12,Dic!AF38,0))))))))))))</f>
        <v>10</v>
      </c>
      <c r="AG38" s="315">
        <f>IF(Config!$C$6=1,Ene!AG38,IF(Config!$C$6=2,Feb!AG38,IF(Config!$C$6=3,Mar!AG38,IF(Config!$C$6=4,Abr!AG38,IF(Config!$C$6=5,May!AG38,IF(Config!$C$6=6,Jun!AG38,IF(Config!$C$6=7,Jul!AG38,IF(Config!$C$6=8,Ago!AG38,IF(Config!$C$6=9,Set!AG38,IF(Config!$C$6=10,Oct!AG38,IF(Config!$C$6=11,Nov!AG38,IF(Config!$C$6=12,Dic!AG38,0))))))))))))</f>
        <v>16</v>
      </c>
      <c r="AH38" s="315">
        <f>IF(Config!$C$6=1,Ene!AH38,IF(Config!$C$6=2,Feb!AH38,IF(Config!$C$6=3,Mar!AH38,IF(Config!$C$6=4,Abr!AH38,IF(Config!$C$6=5,May!AH38,IF(Config!$C$6=6,Jun!AH38,IF(Config!$C$6=7,Jul!AH38,IF(Config!$C$6=8,Ago!AH38,IF(Config!$C$6=9,Set!AH38,IF(Config!$C$6=10,Oct!AH38,IF(Config!$C$6=11,Nov!AH38,IF(Config!$C$6=12,Dic!AH38,0))))))))))))</f>
        <v>8</v>
      </c>
      <c r="AI38" s="315">
        <f>IF(Config!$C$6=1,Ene!AI38,IF(Config!$C$6=2,Feb!AI38,IF(Config!$C$6=3,Mar!AI38,IF(Config!$C$6=4,Abr!AI38,IF(Config!$C$6=5,May!AI38,IF(Config!$C$6=6,Jun!AI38,IF(Config!$C$6=7,Jul!AI38,IF(Config!$C$6=8,Ago!AI38,IF(Config!$C$6=9,Set!AI38,IF(Config!$C$6=10,Oct!AI38,IF(Config!$C$6=11,Nov!AI38,IF(Config!$C$6=12,Dic!AI38,0))))))))))))</f>
        <v>72</v>
      </c>
      <c r="AJ38" s="315">
        <f>IF(Config!$C$6=1,Ene!AJ38,IF(Config!$C$6=2,Feb!AJ38,IF(Config!$C$6=3,Mar!AJ38,IF(Config!$C$6=4,Abr!AJ38,IF(Config!$C$6=5,May!AJ38,IF(Config!$C$6=6,Jun!AJ38,IF(Config!$C$6=7,Jul!AJ38,IF(Config!$C$6=8,Ago!AJ38,IF(Config!$C$6=9,Set!AJ38,IF(Config!$C$6=10,Oct!AJ38,IF(Config!$C$6=11,Nov!AJ38,IF(Config!$C$6=12,Dic!AJ38,0))))))))))))</f>
        <v>6</v>
      </c>
      <c r="AK38" s="315">
        <f>IF(Config!$C$6=1,Ene!AK38,IF(Config!$C$6=2,Feb!AK38,IF(Config!$C$6=3,Mar!AK38,IF(Config!$C$6=4,Abr!AK38,IF(Config!$C$6=5,May!AK38,IF(Config!$C$6=6,Jun!AK38,IF(Config!$C$6=7,Jul!AK38,IF(Config!$C$6=8,Ago!AK38,IF(Config!$C$6=9,Set!AK38,IF(Config!$C$6=10,Oct!AK38,IF(Config!$C$6=11,Nov!AK38,IF(Config!$C$6=12,Dic!AK38,0))))))))))))</f>
        <v>8</v>
      </c>
      <c r="AL38" s="315">
        <f>IF(Config!$C$6=1,Ene!AL38,IF(Config!$C$6=2,Feb!AL38,IF(Config!$C$6=3,Mar!AL38,IF(Config!$C$6=4,Abr!AL38,IF(Config!$C$6=5,May!AL38,IF(Config!$C$6=6,Jun!AL38,IF(Config!$C$6=7,Jul!AL38,IF(Config!$C$6=8,Ago!AL38,IF(Config!$C$6=9,Set!AL38,IF(Config!$C$6=10,Oct!AL38,IF(Config!$C$6=11,Nov!AL38,IF(Config!$C$6=12,Dic!AL38,0))))))))))))</f>
        <v>44</v>
      </c>
      <c r="AM38" s="315">
        <f>IF(Config!$C$6=1,Ene!AM38,IF(Config!$C$6=2,Feb!AM38,IF(Config!$C$6=3,Mar!AM38,IF(Config!$C$6=4,Abr!AM38,IF(Config!$C$6=5,May!AM38,IF(Config!$C$6=6,Jun!AM38,IF(Config!$C$6=7,Jul!AM38,IF(Config!$C$6=8,Ago!AM38,IF(Config!$C$6=9,Set!AM38,IF(Config!$C$6=10,Oct!AM38,IF(Config!$C$6=11,Nov!AM38,IF(Config!$C$6=12,Dic!AM38,0))))))))))))</f>
        <v>10</v>
      </c>
      <c r="AN38" s="315">
        <f>IF(Config!$C$6=1,Ene!AN38,IF(Config!$C$6=2,Feb!AN38,IF(Config!$C$6=3,Mar!AN38,IF(Config!$C$6=4,Abr!AN38,IF(Config!$C$6=5,May!AN38,IF(Config!$C$6=6,Jun!AN38,IF(Config!$C$6=7,Jul!AN38,IF(Config!$C$6=8,Ago!AN38,IF(Config!$C$6=9,Set!AN38,IF(Config!$C$6=10,Oct!AN38,IF(Config!$C$6=11,Nov!AN38,IF(Config!$C$6=12,Dic!AN38,0))))))))))))</f>
        <v>16</v>
      </c>
      <c r="AO38" s="315">
        <f>IF(Config!$C$6=1,Ene!AO38,IF(Config!$C$6=2,Feb!AO38,IF(Config!$C$6=3,Mar!AO38,IF(Config!$C$6=4,Abr!AO38,IF(Config!$C$6=5,May!AO38,IF(Config!$C$6=6,Jun!AO38,IF(Config!$C$6=7,Jul!AO38,IF(Config!$C$6=8,Ago!AO38,IF(Config!$C$6=9,Set!AO38,IF(Config!$C$6=10,Oct!AO38,IF(Config!$C$6=11,Nov!AO38,IF(Config!$C$6=12,Dic!AO38,0))))))))))))</f>
        <v>10</v>
      </c>
      <c r="AP38" s="315">
        <f>IF(Config!$C$6=1,Ene!AP38,IF(Config!$C$6=2,Feb!AP38,IF(Config!$C$6=3,Mar!AP38,IF(Config!$C$6=4,Abr!AP38,IF(Config!$C$6=5,May!AP38,IF(Config!$C$6=6,Jun!AP38,IF(Config!$C$6=7,Jul!AP38,IF(Config!$C$6=8,Ago!AP38,IF(Config!$C$6=9,Set!AP38,IF(Config!$C$6=10,Oct!AP38,IF(Config!$C$6=11,Nov!AP38,IF(Config!$C$6=12,Dic!AP38,0))))))))))))</f>
        <v>41</v>
      </c>
      <c r="AQ38" s="315">
        <f>IF(Config!$C$6=1,Ene!AQ38,IF(Config!$C$6=2,Feb!AQ38,IF(Config!$C$6=3,Mar!AQ38,IF(Config!$C$6=4,Abr!AQ38,IF(Config!$C$6=5,May!AQ38,IF(Config!$C$6=6,Jun!AQ38,IF(Config!$C$6=7,Jul!AQ38,IF(Config!$C$6=8,Ago!AQ38,IF(Config!$C$6=9,Set!AQ38,IF(Config!$C$6=10,Oct!AQ38,IF(Config!$C$6=11,Nov!AQ38,IF(Config!$C$6=12,Dic!AQ38,0))))))))))))</f>
        <v>9</v>
      </c>
      <c r="AR38" s="315">
        <f>IF(Config!$C$6=1,Ene!AR38,IF(Config!$C$6=2,Feb!AR38,IF(Config!$C$6=3,Mar!AR38,IF(Config!$C$6=4,Abr!AR38,IF(Config!$C$6=5,May!AR38,IF(Config!$C$6=6,Jun!AR38,IF(Config!$C$6=7,Jul!AR38,IF(Config!$C$6=8,Ago!AR38,IF(Config!$C$6=9,Set!AR38,IF(Config!$C$6=10,Oct!AR38,IF(Config!$C$6=11,Nov!AR38,IF(Config!$C$6=12,Dic!AR38,0))))))))))))</f>
        <v>10</v>
      </c>
      <c r="AS38" s="315">
        <f>IF(Config!$C$6=1,Ene!AS38,IF(Config!$C$6=2,Feb!AS38,IF(Config!$C$6=3,Mar!AS38,IF(Config!$C$6=4,Abr!AS38,IF(Config!$C$6=5,May!AS38,IF(Config!$C$6=6,Jun!AS38,IF(Config!$C$6=7,Jul!AS38,IF(Config!$C$6=8,Ago!AS38,IF(Config!$C$6=9,Set!AS38,IF(Config!$C$6=10,Oct!AS38,IF(Config!$C$6=11,Nov!AS38,IF(Config!$C$6=12,Dic!AS38,0))))))))))))</f>
        <v>12</v>
      </c>
      <c r="AT38">
        <f t="shared" si="12"/>
        <v>1089</v>
      </c>
      <c r="AU38" s="37">
        <f t="shared" si="14"/>
        <v>102</v>
      </c>
      <c r="AV38" s="37">
        <f t="shared" si="15"/>
        <v>0</v>
      </c>
      <c r="AW38" s="37">
        <f t="shared" si="16"/>
        <v>306</v>
      </c>
      <c r="AX38" s="37">
        <f t="shared" si="17"/>
        <v>54</v>
      </c>
      <c r="AY38" s="37">
        <f t="shared" si="18"/>
        <v>77</v>
      </c>
      <c r="AZ38" s="37">
        <f t="shared" si="19"/>
        <v>206</v>
      </c>
      <c r="BA38" s="37">
        <f>+SUM(AC38:AH38)</f>
        <v>106</v>
      </c>
      <c r="BB38" s="37">
        <f t="shared" si="20"/>
        <v>86</v>
      </c>
      <c r="BC38" s="38">
        <f t="shared" si="21"/>
        <v>80</v>
      </c>
      <c r="BD38" s="37">
        <f>+SUM(AP38:AS38)</f>
        <v>72</v>
      </c>
      <c r="BE38" s="54">
        <f>SUM(AU38:BD38)</f>
        <v>1089</v>
      </c>
      <c r="BF38" t="str">
        <f t="shared" si="11"/>
        <v>OK</v>
      </c>
    </row>
    <row r="39" spans="1:58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315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315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315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248</v>
      </c>
      <c r="G39" s="315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18</v>
      </c>
      <c r="H39" s="315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315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32</v>
      </c>
      <c r="J39" s="315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315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5</v>
      </c>
      <c r="L39" s="315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5</v>
      </c>
      <c r="M39" s="315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3</v>
      </c>
      <c r="N39" s="315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3</v>
      </c>
      <c r="O39" s="315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106</v>
      </c>
      <c r="P39" s="315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15</v>
      </c>
      <c r="Q39" s="315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18</v>
      </c>
      <c r="R39" s="315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9</v>
      </c>
      <c r="S39" s="315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39</v>
      </c>
      <c r="T39" s="315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5</v>
      </c>
      <c r="U39" s="315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27</v>
      </c>
      <c r="V39" s="315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17</v>
      </c>
      <c r="W39" s="315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315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4</v>
      </c>
      <c r="Y39" s="315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7</v>
      </c>
      <c r="Z39" s="315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23</v>
      </c>
      <c r="AA39" s="315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5</v>
      </c>
      <c r="AB39" s="315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315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19</v>
      </c>
      <c r="AD39" s="315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23</v>
      </c>
      <c r="AE39" s="315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8</v>
      </c>
      <c r="AF39" s="315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7</v>
      </c>
      <c r="AG39" s="315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4</v>
      </c>
      <c r="AH39" s="315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7</v>
      </c>
      <c r="AI39" s="315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108</v>
      </c>
      <c r="AJ39" s="315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1</v>
      </c>
      <c r="AK39" s="315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315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23</v>
      </c>
      <c r="AM39" s="315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4</v>
      </c>
      <c r="AN39" s="315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21</v>
      </c>
      <c r="AO39" s="315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315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14</v>
      </c>
      <c r="AQ39" s="315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315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315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3</v>
      </c>
      <c r="AT39">
        <f t="shared" ref="AT39" si="25">+SUM(D39:AS39)</f>
        <v>831</v>
      </c>
      <c r="AU39" s="37">
        <f t="shared" ref="AU39:AU40" si="26">SUM(D39)</f>
        <v>0</v>
      </c>
      <c r="AV39" s="37">
        <f t="shared" ref="AV39:AV40" si="27">+E39</f>
        <v>0</v>
      </c>
      <c r="AW39" s="37">
        <f t="shared" ref="AW39:AW40" si="28">+SUM(F39:O39)</f>
        <v>420</v>
      </c>
      <c r="AX39" s="37">
        <f t="shared" ref="AX39:AX40" si="29">+SUM(P39:R39)</f>
        <v>42</v>
      </c>
      <c r="AY39" s="37">
        <f t="shared" ref="AY39:AY40" si="30">+SUM(S39:V39)</f>
        <v>88</v>
      </c>
      <c r="AZ39" s="37">
        <f t="shared" ref="AZ39:AZ40" si="31">+SUM(W39:AB39)</f>
        <v>39</v>
      </c>
      <c r="BA39" s="37">
        <f>+SUM(AC39:AH39)</f>
        <v>68</v>
      </c>
      <c r="BB39" s="37">
        <f t="shared" ref="BB39:BB40" si="32">+SUM(AI39:AK39)</f>
        <v>109</v>
      </c>
      <c r="BC39" s="38">
        <f t="shared" ref="BC39:BC40" si="33">+SUM(AL39:AO39)</f>
        <v>48</v>
      </c>
      <c r="BD39" s="37">
        <f>+SUM(AP39:AS39)</f>
        <v>17</v>
      </c>
      <c r="BE39" s="54">
        <f>SUM(AU39:BD39)</f>
        <v>831</v>
      </c>
      <c r="BF39" t="str">
        <f t="shared" si="11"/>
        <v>OK</v>
      </c>
    </row>
    <row r="40" spans="1:58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315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315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315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315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12</v>
      </c>
      <c r="H40" s="315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0</v>
      </c>
      <c r="I40" s="315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11</v>
      </c>
      <c r="J40" s="315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0</v>
      </c>
      <c r="K40" s="315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3</v>
      </c>
      <c r="L40" s="315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315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13</v>
      </c>
      <c r="N40" s="315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315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29</v>
      </c>
      <c r="P40" s="315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4</v>
      </c>
      <c r="Q40" s="315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4</v>
      </c>
      <c r="R40" s="315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7</v>
      </c>
      <c r="S40" s="315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1</v>
      </c>
      <c r="T40" s="315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315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315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315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0</v>
      </c>
      <c r="X40" s="315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0</v>
      </c>
      <c r="Y40" s="315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4</v>
      </c>
      <c r="Z40" s="315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315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315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315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85</v>
      </c>
      <c r="AD40" s="315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14</v>
      </c>
      <c r="AE40" s="315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23</v>
      </c>
      <c r="AF40" s="315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16</v>
      </c>
      <c r="AG40" s="315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315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8</v>
      </c>
      <c r="AI40" s="315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4</v>
      </c>
      <c r="AJ40" s="315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3</v>
      </c>
      <c r="AK40" s="315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5</v>
      </c>
      <c r="AL40" s="315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315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0</v>
      </c>
      <c r="AN40" s="315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10</v>
      </c>
      <c r="AO40" s="315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6</v>
      </c>
      <c r="AP40" s="315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4</v>
      </c>
      <c r="AQ40" s="315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6</v>
      </c>
      <c r="AR40" s="315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6</v>
      </c>
      <c r="AS40" s="315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>
        <f t="shared" si="12"/>
        <v>278</v>
      </c>
      <c r="AU40" s="37">
        <f t="shared" si="26"/>
        <v>0</v>
      </c>
      <c r="AV40" s="37">
        <f t="shared" si="27"/>
        <v>0</v>
      </c>
      <c r="AW40" s="37">
        <f t="shared" si="28"/>
        <v>68</v>
      </c>
      <c r="AX40" s="37">
        <f t="shared" si="29"/>
        <v>15</v>
      </c>
      <c r="AY40" s="37">
        <f t="shared" si="30"/>
        <v>1</v>
      </c>
      <c r="AZ40" s="37">
        <f t="shared" si="31"/>
        <v>4</v>
      </c>
      <c r="BA40" s="37">
        <f t="shared" ref="BA40:BA42" si="34">+SUM(AC40:AH40)</f>
        <v>146</v>
      </c>
      <c r="BB40" s="37">
        <f t="shared" si="32"/>
        <v>12</v>
      </c>
      <c r="BC40" s="38">
        <f t="shared" si="33"/>
        <v>16</v>
      </c>
      <c r="BD40" s="37">
        <f t="shared" ref="BD40:BD42" si="35">+SUM(AP40:AS40)</f>
        <v>16</v>
      </c>
      <c r="BE40" s="54">
        <f t="shared" ref="BE40:BE42" si="36">SUM(AU40:BD40)</f>
        <v>278</v>
      </c>
      <c r="BF40" t="str">
        <f t="shared" si="11"/>
        <v>OK</v>
      </c>
    </row>
    <row r="41" spans="1:58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315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315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315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204</v>
      </c>
      <c r="G41" s="315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22</v>
      </c>
      <c r="H41" s="315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9</v>
      </c>
      <c r="I41" s="315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20</v>
      </c>
      <c r="J41" s="315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29</v>
      </c>
      <c r="K41" s="315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3</v>
      </c>
      <c r="L41" s="315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18</v>
      </c>
      <c r="M41" s="315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19</v>
      </c>
      <c r="N41" s="315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27</v>
      </c>
      <c r="O41" s="315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87</v>
      </c>
      <c r="P41" s="315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71</v>
      </c>
      <c r="Q41" s="315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20</v>
      </c>
      <c r="R41" s="315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31</v>
      </c>
      <c r="S41" s="315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87</v>
      </c>
      <c r="T41" s="315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13</v>
      </c>
      <c r="U41" s="315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22</v>
      </c>
      <c r="V41" s="315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35</v>
      </c>
      <c r="W41" s="315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42</v>
      </c>
      <c r="X41" s="315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140</v>
      </c>
      <c r="Y41" s="315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4</v>
      </c>
      <c r="Z41" s="315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33</v>
      </c>
      <c r="AA41" s="315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10</v>
      </c>
      <c r="AB41" s="315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18</v>
      </c>
      <c r="AC41" s="315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133</v>
      </c>
      <c r="AD41" s="315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11</v>
      </c>
      <c r="AE41" s="315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25</v>
      </c>
      <c r="AF41" s="315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17</v>
      </c>
      <c r="AG41" s="315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7</v>
      </c>
      <c r="AH41" s="315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5</v>
      </c>
      <c r="AI41" s="315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78</v>
      </c>
      <c r="AJ41" s="315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11</v>
      </c>
      <c r="AK41" s="315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29</v>
      </c>
      <c r="AL41" s="315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70</v>
      </c>
      <c r="AM41" s="315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9</v>
      </c>
      <c r="AN41" s="315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13</v>
      </c>
      <c r="AO41" s="315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8</v>
      </c>
      <c r="AP41" s="315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57</v>
      </c>
      <c r="AQ41" s="315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6</v>
      </c>
      <c r="AR41" s="315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9</v>
      </c>
      <c r="AS41" s="315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18</v>
      </c>
      <c r="AT41">
        <f t="shared" si="12"/>
        <v>1470</v>
      </c>
      <c r="AU41" s="37">
        <f t="shared" ref="AU41:AU42" si="37">SUM(D41)</f>
        <v>0</v>
      </c>
      <c r="AV41" s="37">
        <f t="shared" ref="AV41:AV42" si="38">+E41</f>
        <v>0</v>
      </c>
      <c r="AW41" s="37">
        <f t="shared" ref="AW41:AW42" si="39">+SUM(F41:O41)</f>
        <v>438</v>
      </c>
      <c r="AX41" s="37">
        <f t="shared" ref="AX41:AX42" si="40">+SUM(P41:R41)</f>
        <v>122</v>
      </c>
      <c r="AY41" s="37">
        <f t="shared" ref="AY41:AY42" si="41">+SUM(S41:V41)</f>
        <v>157</v>
      </c>
      <c r="AZ41" s="37">
        <f t="shared" ref="AZ41:AZ42" si="42">+SUM(W41:AB41)</f>
        <v>247</v>
      </c>
      <c r="BA41" s="37">
        <f t="shared" si="34"/>
        <v>198</v>
      </c>
      <c r="BB41" s="37">
        <f t="shared" ref="BB41:BB42" si="43">+SUM(AI41:AK41)</f>
        <v>118</v>
      </c>
      <c r="BC41" s="38">
        <f t="shared" ref="BC41:BC42" si="44">+SUM(AL41:AO41)</f>
        <v>100</v>
      </c>
      <c r="BD41" s="37">
        <f t="shared" si="35"/>
        <v>90</v>
      </c>
      <c r="BE41" s="54">
        <f t="shared" si="36"/>
        <v>1470</v>
      </c>
      <c r="BF41" t="str">
        <f t="shared" si="11"/>
        <v>OK</v>
      </c>
    </row>
    <row r="42" spans="1:58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315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315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315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315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0</v>
      </c>
      <c r="H42" s="315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315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315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315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315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315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315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315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315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315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315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315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315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315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315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315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315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315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315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315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315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315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315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315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315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315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315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315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315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315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315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315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0</v>
      </c>
      <c r="AN42" s="315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315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315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315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315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315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>
        <f t="shared" si="12"/>
        <v>0</v>
      </c>
      <c r="AU42" s="37">
        <f t="shared" si="37"/>
        <v>0</v>
      </c>
      <c r="AV42" s="37">
        <f t="shared" si="38"/>
        <v>0</v>
      </c>
      <c r="AW42" s="37">
        <f t="shared" si="39"/>
        <v>0</v>
      </c>
      <c r="AX42" s="37">
        <f t="shared" si="40"/>
        <v>0</v>
      </c>
      <c r="AY42" s="37">
        <f t="shared" si="41"/>
        <v>0</v>
      </c>
      <c r="AZ42" s="37">
        <f t="shared" si="42"/>
        <v>0</v>
      </c>
      <c r="BA42" s="37">
        <f t="shared" si="34"/>
        <v>0</v>
      </c>
      <c r="BB42" s="37">
        <f t="shared" si="43"/>
        <v>0</v>
      </c>
      <c r="BC42" s="38">
        <f t="shared" si="44"/>
        <v>0</v>
      </c>
      <c r="BD42" s="37">
        <f t="shared" si="35"/>
        <v>0</v>
      </c>
      <c r="BE42" s="54">
        <f t="shared" si="36"/>
        <v>0</v>
      </c>
      <c r="BF42" t="str">
        <f t="shared" si="11"/>
        <v>OK</v>
      </c>
    </row>
    <row r="43" spans="1:58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315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2</v>
      </c>
      <c r="E43" s="315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315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17</v>
      </c>
      <c r="G43" s="315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0</v>
      </c>
      <c r="H43" s="315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315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315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1</v>
      </c>
      <c r="K43" s="315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0</v>
      </c>
      <c r="L43" s="315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315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1</v>
      </c>
      <c r="N43" s="315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315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8</v>
      </c>
      <c r="P43" s="315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2</v>
      </c>
      <c r="Q43" s="315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0</v>
      </c>
      <c r="R43" s="315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1</v>
      </c>
      <c r="S43" s="315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3</v>
      </c>
      <c r="T43" s="315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315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1</v>
      </c>
      <c r="V43" s="315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315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315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315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0</v>
      </c>
      <c r="Z43" s="315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315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315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315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18</v>
      </c>
      <c r="AD43" s="315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315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0</v>
      </c>
      <c r="AF43" s="315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4</v>
      </c>
      <c r="AG43" s="315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315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1</v>
      </c>
      <c r="AI43" s="315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15</v>
      </c>
      <c r="AJ43" s="315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315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315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28</v>
      </c>
      <c r="AM43" s="315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4</v>
      </c>
      <c r="AN43" s="315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4</v>
      </c>
      <c r="AO43" s="315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4</v>
      </c>
      <c r="AP43" s="315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1</v>
      </c>
      <c r="AQ43" s="315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315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1</v>
      </c>
      <c r="AS43" s="315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>
        <f t="shared" si="12"/>
        <v>116</v>
      </c>
      <c r="AU43" s="37">
        <f t="shared" si="14"/>
        <v>2</v>
      </c>
      <c r="AV43" s="37">
        <f t="shared" si="15"/>
        <v>0</v>
      </c>
      <c r="AW43" s="37">
        <f t="shared" si="16"/>
        <v>27</v>
      </c>
      <c r="AX43" s="37">
        <f t="shared" si="17"/>
        <v>3</v>
      </c>
      <c r="AY43" s="37">
        <f t="shared" si="18"/>
        <v>4</v>
      </c>
      <c r="AZ43" s="37">
        <f t="shared" si="19"/>
        <v>0</v>
      </c>
      <c r="BA43" s="37">
        <f t="shared" si="24"/>
        <v>23</v>
      </c>
      <c r="BB43" s="37">
        <f t="shared" si="20"/>
        <v>15</v>
      </c>
      <c r="BC43" s="38">
        <f t="shared" si="21"/>
        <v>40</v>
      </c>
      <c r="BD43" s="37">
        <f t="shared" si="22"/>
        <v>2</v>
      </c>
      <c r="BE43" s="54">
        <f t="shared" si="23"/>
        <v>116</v>
      </c>
      <c r="BF43" t="str">
        <f t="shared" si="11"/>
        <v>OK</v>
      </c>
    </row>
    <row r="44" spans="1:58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315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9</v>
      </c>
      <c r="E44" s="315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315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11</v>
      </c>
      <c r="G44" s="315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2</v>
      </c>
      <c r="H44" s="315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315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0</v>
      </c>
      <c r="J44" s="315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0</v>
      </c>
      <c r="K44" s="315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0</v>
      </c>
      <c r="L44" s="315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0</v>
      </c>
      <c r="M44" s="315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5</v>
      </c>
      <c r="N44" s="315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2</v>
      </c>
      <c r="O44" s="315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2</v>
      </c>
      <c r="P44" s="315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8</v>
      </c>
      <c r="Q44" s="315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315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315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315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315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1</v>
      </c>
      <c r="V44" s="315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1</v>
      </c>
      <c r="W44" s="315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1</v>
      </c>
      <c r="X44" s="315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4</v>
      </c>
      <c r="Y44" s="315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315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315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315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315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41</v>
      </c>
      <c r="AD44" s="315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315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0</v>
      </c>
      <c r="AF44" s="315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315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315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0</v>
      </c>
      <c r="AI44" s="315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12</v>
      </c>
      <c r="AJ44" s="315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315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315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315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315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315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315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2</v>
      </c>
      <c r="AQ44" s="315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315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315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>
        <f t="shared" si="12"/>
        <v>101</v>
      </c>
      <c r="AU44" s="37">
        <f t="shared" si="14"/>
        <v>9</v>
      </c>
      <c r="AV44" s="37">
        <f t="shared" si="15"/>
        <v>0</v>
      </c>
      <c r="AW44" s="37">
        <f t="shared" si="16"/>
        <v>22</v>
      </c>
      <c r="AX44" s="37">
        <f t="shared" si="17"/>
        <v>8</v>
      </c>
      <c r="AY44" s="37">
        <f t="shared" si="18"/>
        <v>2</v>
      </c>
      <c r="AZ44" s="37">
        <f t="shared" si="19"/>
        <v>5</v>
      </c>
      <c r="BA44" s="37">
        <f t="shared" si="24"/>
        <v>41</v>
      </c>
      <c r="BB44" s="37">
        <f t="shared" si="20"/>
        <v>12</v>
      </c>
      <c r="BC44" s="38">
        <f t="shared" si="21"/>
        <v>0</v>
      </c>
      <c r="BD44" s="37">
        <f t="shared" si="22"/>
        <v>2</v>
      </c>
      <c r="BE44" s="54">
        <f t="shared" ref="BE44:BE52" si="45">SUM(AU44:BD44)</f>
        <v>101</v>
      </c>
      <c r="BF44" t="str">
        <f t="shared" si="11"/>
        <v>OK</v>
      </c>
    </row>
    <row r="45" spans="1:58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315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315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315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49</v>
      </c>
      <c r="G45" s="315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50</v>
      </c>
      <c r="H45" s="315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315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13</v>
      </c>
      <c r="J45" s="315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20</v>
      </c>
      <c r="K45" s="315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1</v>
      </c>
      <c r="L45" s="315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315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315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315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80</v>
      </c>
      <c r="P45" s="315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59</v>
      </c>
      <c r="Q45" s="315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315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19</v>
      </c>
      <c r="S45" s="315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0</v>
      </c>
      <c r="T45" s="315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315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315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315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20</v>
      </c>
      <c r="X45" s="315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20</v>
      </c>
      <c r="Y45" s="315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315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315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315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315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0</v>
      </c>
      <c r="AD45" s="315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0</v>
      </c>
      <c r="AE45" s="315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0</v>
      </c>
      <c r="AF45" s="315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315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315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315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6</v>
      </c>
      <c r="AJ45" s="315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315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315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55</v>
      </c>
      <c r="AM45" s="315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315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315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315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25</v>
      </c>
      <c r="AQ45" s="315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315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1</v>
      </c>
      <c r="AS45" s="315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4</v>
      </c>
      <c r="AT45">
        <f t="shared" si="12"/>
        <v>422</v>
      </c>
      <c r="AU45" s="37">
        <f t="shared" si="14"/>
        <v>0</v>
      </c>
      <c r="AV45" s="37">
        <f t="shared" si="15"/>
        <v>0</v>
      </c>
      <c r="AW45" s="37">
        <f t="shared" si="16"/>
        <v>213</v>
      </c>
      <c r="AX45" s="37">
        <f t="shared" si="17"/>
        <v>78</v>
      </c>
      <c r="AY45" s="37">
        <f t="shared" si="18"/>
        <v>0</v>
      </c>
      <c r="AZ45" s="37">
        <f t="shared" si="19"/>
        <v>40</v>
      </c>
      <c r="BA45" s="37">
        <f t="shared" si="24"/>
        <v>0</v>
      </c>
      <c r="BB45" s="37">
        <f t="shared" si="20"/>
        <v>6</v>
      </c>
      <c r="BC45" s="38">
        <f t="shared" si="21"/>
        <v>55</v>
      </c>
      <c r="BD45" s="37">
        <f t="shared" si="22"/>
        <v>30</v>
      </c>
      <c r="BE45" s="54">
        <f t="shared" si="45"/>
        <v>422</v>
      </c>
      <c r="BF45" t="str">
        <f t="shared" si="11"/>
        <v>OK</v>
      </c>
    </row>
    <row r="46" spans="1:58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315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36</v>
      </c>
      <c r="E46" s="315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315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2</v>
      </c>
      <c r="G46" s="315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0</v>
      </c>
      <c r="H46" s="315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0</v>
      </c>
      <c r="I46" s="315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0</v>
      </c>
      <c r="J46" s="315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0</v>
      </c>
      <c r="K46" s="315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0</v>
      </c>
      <c r="L46" s="315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0</v>
      </c>
      <c r="M46" s="315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0</v>
      </c>
      <c r="N46" s="315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0</v>
      </c>
      <c r="O46" s="315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0</v>
      </c>
      <c r="P46" s="315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315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0</v>
      </c>
      <c r="R46" s="315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0</v>
      </c>
      <c r="S46" s="315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0</v>
      </c>
      <c r="T46" s="315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0</v>
      </c>
      <c r="U46" s="315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0</v>
      </c>
      <c r="V46" s="315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315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315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2</v>
      </c>
      <c r="Y46" s="315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0</v>
      </c>
      <c r="Z46" s="315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315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315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315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12</v>
      </c>
      <c r="AD46" s="315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0</v>
      </c>
      <c r="AE46" s="315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315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315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315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315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0</v>
      </c>
      <c r="AJ46" s="315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0</v>
      </c>
      <c r="AK46" s="315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315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0</v>
      </c>
      <c r="AM46" s="315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0</v>
      </c>
      <c r="AN46" s="315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0</v>
      </c>
      <c r="AO46" s="315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0</v>
      </c>
      <c r="AP46" s="315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0</v>
      </c>
      <c r="AQ46" s="315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315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315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>
        <f t="shared" si="12"/>
        <v>52</v>
      </c>
      <c r="AU46" s="37">
        <f t="shared" si="14"/>
        <v>36</v>
      </c>
      <c r="AV46" s="37">
        <f t="shared" si="15"/>
        <v>0</v>
      </c>
      <c r="AW46" s="37">
        <f t="shared" si="16"/>
        <v>2</v>
      </c>
      <c r="AX46" s="37">
        <f t="shared" si="17"/>
        <v>0</v>
      </c>
      <c r="AY46" s="37">
        <f t="shared" si="18"/>
        <v>0</v>
      </c>
      <c r="AZ46" s="37">
        <f t="shared" si="19"/>
        <v>2</v>
      </c>
      <c r="BA46" s="37">
        <f t="shared" si="24"/>
        <v>12</v>
      </c>
      <c r="BB46" s="37">
        <f t="shared" si="20"/>
        <v>0</v>
      </c>
      <c r="BC46" s="38">
        <f t="shared" si="21"/>
        <v>0</v>
      </c>
      <c r="BD46" s="37">
        <f t="shared" si="22"/>
        <v>0</v>
      </c>
      <c r="BE46" s="54">
        <f>SUM(AU46:BD46)</f>
        <v>52</v>
      </c>
      <c r="BF46" t="str">
        <f t="shared" si="11"/>
        <v>OK</v>
      </c>
    </row>
    <row r="47" spans="1:58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315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315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315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0</v>
      </c>
      <c r="G47" s="315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0</v>
      </c>
      <c r="H47" s="315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0</v>
      </c>
      <c r="I47" s="315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0</v>
      </c>
      <c r="J47" s="315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0</v>
      </c>
      <c r="K47" s="315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0</v>
      </c>
      <c r="L47" s="315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0</v>
      </c>
      <c r="M47" s="315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0</v>
      </c>
      <c r="N47" s="315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0</v>
      </c>
      <c r="O47" s="315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315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0</v>
      </c>
      <c r="Q47" s="315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0</v>
      </c>
      <c r="R47" s="315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0</v>
      </c>
      <c r="S47" s="315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0</v>
      </c>
      <c r="T47" s="315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0</v>
      </c>
      <c r="U47" s="315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0</v>
      </c>
      <c r="V47" s="315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315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0</v>
      </c>
      <c r="X47" s="315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0</v>
      </c>
      <c r="Y47" s="315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0</v>
      </c>
      <c r="Z47" s="315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315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0</v>
      </c>
      <c r="AB47" s="315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0</v>
      </c>
      <c r="AC47" s="315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315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0</v>
      </c>
      <c r="AE47" s="315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315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315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315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315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315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0</v>
      </c>
      <c r="AK47" s="315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0</v>
      </c>
      <c r="AL47" s="315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0</v>
      </c>
      <c r="AM47" s="315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4</v>
      </c>
      <c r="AN47" s="315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0</v>
      </c>
      <c r="AO47" s="315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0</v>
      </c>
      <c r="AP47" s="315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315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0</v>
      </c>
      <c r="AR47" s="315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 s="315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>
        <f t="shared" si="12"/>
        <v>4</v>
      </c>
      <c r="AU47" s="37">
        <f t="shared" si="14"/>
        <v>0</v>
      </c>
      <c r="AV47" s="37">
        <f t="shared" si="15"/>
        <v>0</v>
      </c>
      <c r="AW47" s="37">
        <f t="shared" si="16"/>
        <v>0</v>
      </c>
      <c r="AX47" s="37">
        <f t="shared" si="17"/>
        <v>0</v>
      </c>
      <c r="AY47" s="37">
        <f t="shared" si="18"/>
        <v>0</v>
      </c>
      <c r="AZ47" s="37">
        <f t="shared" si="19"/>
        <v>0</v>
      </c>
      <c r="BA47" s="37">
        <f t="shared" si="24"/>
        <v>0</v>
      </c>
      <c r="BB47" s="37">
        <f t="shared" si="20"/>
        <v>0</v>
      </c>
      <c r="BC47" s="38">
        <f t="shared" si="21"/>
        <v>4</v>
      </c>
      <c r="BD47" s="37">
        <f t="shared" si="22"/>
        <v>0</v>
      </c>
      <c r="BE47" s="54">
        <f t="shared" si="45"/>
        <v>4</v>
      </c>
      <c r="BF47" t="str">
        <f t="shared" si="11"/>
        <v>OK</v>
      </c>
    </row>
    <row r="48" spans="1:58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315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315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315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0</v>
      </c>
      <c r="G48" s="315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315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315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315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315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315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315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315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315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315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315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315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315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315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315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315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315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315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315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315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315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315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315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315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0</v>
      </c>
      <c r="AE48" s="315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0</v>
      </c>
      <c r="AF48" s="315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315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315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315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315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315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315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315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0</v>
      </c>
      <c r="AN48" s="315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315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315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315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315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315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>
        <f t="shared" si="12"/>
        <v>0</v>
      </c>
      <c r="AU48" s="37">
        <f t="shared" si="14"/>
        <v>0</v>
      </c>
      <c r="AV48" s="37">
        <f t="shared" si="15"/>
        <v>0</v>
      </c>
      <c r="AW48" s="37">
        <f t="shared" si="16"/>
        <v>0</v>
      </c>
      <c r="AX48" s="37">
        <f t="shared" si="17"/>
        <v>0</v>
      </c>
      <c r="AY48" s="37">
        <f t="shared" si="18"/>
        <v>0</v>
      </c>
      <c r="AZ48" s="37">
        <f t="shared" si="19"/>
        <v>0</v>
      </c>
      <c r="BA48" s="37">
        <f t="shared" si="24"/>
        <v>0</v>
      </c>
      <c r="BB48" s="37">
        <f t="shared" si="20"/>
        <v>0</v>
      </c>
      <c r="BC48" s="38">
        <f t="shared" si="21"/>
        <v>0</v>
      </c>
      <c r="BD48" s="37">
        <f t="shared" si="22"/>
        <v>0</v>
      </c>
      <c r="BE48" s="54">
        <f t="shared" si="45"/>
        <v>0</v>
      </c>
      <c r="BF48" t="str">
        <f t="shared" si="11"/>
        <v>OK</v>
      </c>
    </row>
    <row r="49" spans="1:58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315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315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315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315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315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315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315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315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315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315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315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62</v>
      </c>
      <c r="O49" s="315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315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315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315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315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315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0</v>
      </c>
      <c r="U49" s="315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315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315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315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315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315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315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315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315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315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315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315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315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315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315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315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0</v>
      </c>
      <c r="AK49" s="315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0</v>
      </c>
      <c r="AL49" s="315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0</v>
      </c>
      <c r="AM49" s="315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315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315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315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315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315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315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>
        <f t="shared" si="12"/>
        <v>62</v>
      </c>
      <c r="AU49" s="37">
        <f t="shared" si="14"/>
        <v>0</v>
      </c>
      <c r="AV49" s="37">
        <f t="shared" si="15"/>
        <v>0</v>
      </c>
      <c r="AW49" s="37">
        <f t="shared" si="16"/>
        <v>62</v>
      </c>
      <c r="AX49" s="37">
        <f t="shared" si="17"/>
        <v>0</v>
      </c>
      <c r="AY49" s="37">
        <f t="shared" si="18"/>
        <v>0</v>
      </c>
      <c r="AZ49" s="37">
        <f t="shared" si="19"/>
        <v>0</v>
      </c>
      <c r="BA49" s="37">
        <f t="shared" si="24"/>
        <v>0</v>
      </c>
      <c r="BB49" s="37">
        <f t="shared" si="20"/>
        <v>0</v>
      </c>
      <c r="BC49" s="38">
        <f t="shared" si="21"/>
        <v>0</v>
      </c>
      <c r="BD49" s="37">
        <f t="shared" si="22"/>
        <v>0</v>
      </c>
      <c r="BE49" s="54">
        <f t="shared" si="45"/>
        <v>62</v>
      </c>
      <c r="BF49" t="str">
        <f t="shared" si="11"/>
        <v>OK</v>
      </c>
    </row>
    <row r="50" spans="1:58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315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315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315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315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0</v>
      </c>
      <c r="H50" s="315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315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315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315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315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315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315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315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315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315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315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315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315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315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315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315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315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315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0</v>
      </c>
      <c r="Z50" s="315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315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315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315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315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315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315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315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315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315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315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315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315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315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315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315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315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0</v>
      </c>
      <c r="AQ50" s="315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315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315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>
        <f t="shared" si="12"/>
        <v>0</v>
      </c>
      <c r="AU50" s="37">
        <f t="shared" si="14"/>
        <v>0</v>
      </c>
      <c r="AV50" s="37">
        <f t="shared" si="15"/>
        <v>0</v>
      </c>
      <c r="AW50" s="37">
        <f t="shared" si="16"/>
        <v>0</v>
      </c>
      <c r="AX50" s="37">
        <f t="shared" si="17"/>
        <v>0</v>
      </c>
      <c r="AY50" s="37">
        <f t="shared" si="18"/>
        <v>0</v>
      </c>
      <c r="AZ50" s="37">
        <f t="shared" si="19"/>
        <v>0</v>
      </c>
      <c r="BA50" s="37">
        <f t="shared" si="24"/>
        <v>0</v>
      </c>
      <c r="BB50" s="37">
        <f t="shared" si="20"/>
        <v>0</v>
      </c>
      <c r="BC50" s="38">
        <f t="shared" si="21"/>
        <v>0</v>
      </c>
      <c r="BD50" s="37">
        <f t="shared" si="22"/>
        <v>0</v>
      </c>
      <c r="BE50" s="54">
        <f t="shared" si="45"/>
        <v>0</v>
      </c>
      <c r="BF50" t="str">
        <f t="shared" si="11"/>
        <v>OK</v>
      </c>
    </row>
    <row r="51" spans="1:58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315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315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315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315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0</v>
      </c>
      <c r="H51" s="315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0</v>
      </c>
      <c r="I51" s="315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0</v>
      </c>
      <c r="J51" s="315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0</v>
      </c>
      <c r="K51" s="315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0</v>
      </c>
      <c r="L51" s="315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0</v>
      </c>
      <c r="M51" s="315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0</v>
      </c>
      <c r="N51" s="315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0</v>
      </c>
      <c r="O51" s="315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0</v>
      </c>
      <c r="P51" s="315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315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0</v>
      </c>
      <c r="R51" s="315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0</v>
      </c>
      <c r="S51" s="315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0</v>
      </c>
      <c r="T51" s="315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0</v>
      </c>
      <c r="U51" s="315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315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315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315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0</v>
      </c>
      <c r="Y51" s="315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315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315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315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315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315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0</v>
      </c>
      <c r="AE51" s="315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315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315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315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315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315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0</v>
      </c>
      <c r="AK51" s="315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315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315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0</v>
      </c>
      <c r="AN51" s="315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315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315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315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315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315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>
        <f t="shared" si="12"/>
        <v>0</v>
      </c>
      <c r="AU51" s="37">
        <f t="shared" si="14"/>
        <v>0</v>
      </c>
      <c r="AV51" s="37">
        <f t="shared" si="15"/>
        <v>0</v>
      </c>
      <c r="AW51" s="37">
        <f t="shared" si="16"/>
        <v>0</v>
      </c>
      <c r="AX51" s="37">
        <f t="shared" si="17"/>
        <v>0</v>
      </c>
      <c r="AY51" s="37">
        <f t="shared" si="18"/>
        <v>0</v>
      </c>
      <c r="AZ51" s="37">
        <f t="shared" si="19"/>
        <v>0</v>
      </c>
      <c r="BA51" s="37">
        <f t="shared" si="24"/>
        <v>0</v>
      </c>
      <c r="BB51" s="37">
        <f t="shared" si="20"/>
        <v>0</v>
      </c>
      <c r="BC51" s="38">
        <f t="shared" si="21"/>
        <v>0</v>
      </c>
      <c r="BD51" s="37">
        <f t="shared" si="22"/>
        <v>0</v>
      </c>
      <c r="BE51" s="54">
        <f t="shared" si="45"/>
        <v>0</v>
      </c>
      <c r="BF51" t="str">
        <f t="shared" si="11"/>
        <v>OK</v>
      </c>
    </row>
    <row r="52" spans="1:58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315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315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315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0</v>
      </c>
      <c r="G52" s="315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0</v>
      </c>
      <c r="H52" s="315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0</v>
      </c>
      <c r="I52" s="315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0</v>
      </c>
      <c r="J52" s="315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0</v>
      </c>
      <c r="K52" s="315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0</v>
      </c>
      <c r="L52" s="315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315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0</v>
      </c>
      <c r="N52" s="315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0</v>
      </c>
      <c r="O52" s="315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0</v>
      </c>
      <c r="P52" s="315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0</v>
      </c>
      <c r="Q52" s="315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0</v>
      </c>
      <c r="R52" s="315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0</v>
      </c>
      <c r="S52" s="315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0</v>
      </c>
      <c r="T52" s="315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0</v>
      </c>
      <c r="U52" s="315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0</v>
      </c>
      <c r="V52" s="315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0</v>
      </c>
      <c r="W52" s="315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0</v>
      </c>
      <c r="X52" s="315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0</v>
      </c>
      <c r="Y52" s="315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315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0</v>
      </c>
      <c r="AA52" s="315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0</v>
      </c>
      <c r="AB52" s="315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315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0</v>
      </c>
      <c r="AD52" s="315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0</v>
      </c>
      <c r="AE52" s="315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0</v>
      </c>
      <c r="AF52" s="315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0</v>
      </c>
      <c r="AG52" s="315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0</v>
      </c>
      <c r="AH52" s="315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0</v>
      </c>
      <c r="AI52" s="315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315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0</v>
      </c>
      <c r="AK52" s="315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0</v>
      </c>
      <c r="AL52" s="315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0</v>
      </c>
      <c r="AM52" s="315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0</v>
      </c>
      <c r="AN52" s="315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315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0</v>
      </c>
      <c r="AP52" s="315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315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315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315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>
        <f t="shared" si="12"/>
        <v>0</v>
      </c>
      <c r="AU52" s="37">
        <f t="shared" si="14"/>
        <v>0</v>
      </c>
      <c r="AV52" s="37">
        <f t="shared" si="15"/>
        <v>0</v>
      </c>
      <c r="AW52" s="37">
        <f t="shared" si="16"/>
        <v>0</v>
      </c>
      <c r="AX52" s="37">
        <f t="shared" si="17"/>
        <v>0</v>
      </c>
      <c r="AY52" s="37">
        <f t="shared" si="18"/>
        <v>0</v>
      </c>
      <c r="AZ52" s="37">
        <f t="shared" si="19"/>
        <v>0</v>
      </c>
      <c r="BA52" s="37">
        <f t="shared" si="24"/>
        <v>0</v>
      </c>
      <c r="BB52" s="37">
        <f t="shared" si="20"/>
        <v>0</v>
      </c>
      <c r="BC52" s="38">
        <f t="shared" si="21"/>
        <v>0</v>
      </c>
      <c r="BD52" s="37">
        <f t="shared" si="22"/>
        <v>0</v>
      </c>
      <c r="BE52" s="54">
        <f t="shared" si="45"/>
        <v>0</v>
      </c>
      <c r="BF52" t="str">
        <f t="shared" si="11"/>
        <v>OK</v>
      </c>
    </row>
    <row r="53" spans="1:58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315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315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315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0</v>
      </c>
      <c r="G53" s="315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0</v>
      </c>
      <c r="H53" s="315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315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0</v>
      </c>
      <c r="J53" s="315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315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315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315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315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0</v>
      </c>
      <c r="O53" s="315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315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0</v>
      </c>
      <c r="Q53" s="315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0</v>
      </c>
      <c r="R53" s="315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315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315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0</v>
      </c>
      <c r="U53" s="315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315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315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315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0</v>
      </c>
      <c r="Y53" s="315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0</v>
      </c>
      <c r="Z53" s="315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315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315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315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315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0</v>
      </c>
      <c r="AE53" s="315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315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315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0</v>
      </c>
      <c r="AH53" s="315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315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315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315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315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315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0</v>
      </c>
      <c r="AN53" s="315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315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315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315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0</v>
      </c>
      <c r="AR53" s="315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315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>
        <f t="shared" ref="AT53:AT54" si="46">+SUM(D53:AS53)</f>
        <v>0</v>
      </c>
      <c r="AU53" s="37">
        <f t="shared" ref="AU53:AU54" si="47">SUM(D53)</f>
        <v>0</v>
      </c>
      <c r="AV53" s="37">
        <f t="shared" ref="AV53:AV54" si="48">+E53</f>
        <v>0</v>
      </c>
      <c r="AW53" s="37">
        <f t="shared" ref="AW53:AW54" si="49">+SUM(F53:O53)</f>
        <v>0</v>
      </c>
      <c r="AX53" s="37">
        <f t="shared" ref="AX53:AX54" si="50">+SUM(P53:R53)</f>
        <v>0</v>
      </c>
      <c r="AY53" s="37">
        <f t="shared" ref="AY53:AY54" si="51">+SUM(S53:V53)</f>
        <v>0</v>
      </c>
      <c r="AZ53" s="37">
        <f t="shared" ref="AZ53:AZ54" si="52">+SUM(W53:AB53)</f>
        <v>0</v>
      </c>
      <c r="BA53" s="37">
        <f t="shared" ref="BA53:BA54" si="53">+SUM(AC53:AH53)</f>
        <v>0</v>
      </c>
      <c r="BB53" s="37">
        <f t="shared" ref="BB53:BB54" si="54">+SUM(AI53:AK53)</f>
        <v>0</v>
      </c>
      <c r="BC53" s="38">
        <f t="shared" ref="BC53:BC54" si="55">+SUM(AL53:AO53)</f>
        <v>0</v>
      </c>
      <c r="BD53" s="37">
        <f t="shared" ref="BD53:BD54" si="56">+SUM(AP53:AS53)</f>
        <v>0</v>
      </c>
      <c r="BE53" s="54">
        <f t="shared" ref="BE53:BE54" si="57">SUM(AU53:BD53)</f>
        <v>0</v>
      </c>
      <c r="BF53" t="str">
        <f t="shared" ref="BF53:BF54" si="58">IF(BE53=AT53,"OK","ERROR FORMULA")</f>
        <v>OK</v>
      </c>
    </row>
    <row r="54" spans="1:58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315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0</v>
      </c>
      <c r="E54" s="315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315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t!F54),IF(Config!$C$6=10,SUM(+Ene!F54+Feb!F54+Mar!F54+Abr!F54+May!F54+Jun!F54+Jul!F54+Ago!F54+Set!F54+Oct!F54),IF(Config!$C$6=11,SUM(+Ene!F54+Feb!F54+Mar!F54+Abr!F54+May!F54+Jun!F54+Jul!F54+Ago!F54+Set!F54+Oct!F54+Nov!F54),IF(Config!$C$6=12,SUM(+Ene!F54+Feb!F54+Mar!F54+Abr!F54+May!F54+Jun!F54+Jul!F54+Ago!F54+Set!F54+Oct!F54+Nov!F54+Dic!F54)))))))))))))</f>
        <v>0</v>
      </c>
      <c r="G54" s="315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12</v>
      </c>
      <c r="H54" s="315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0</v>
      </c>
      <c r="I54" s="315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11</v>
      </c>
      <c r="J54" s="315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0</v>
      </c>
      <c r="K54" s="315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3</v>
      </c>
      <c r="L54" s="315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0</v>
      </c>
      <c r="M54" s="315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13</v>
      </c>
      <c r="N54" s="315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0</v>
      </c>
      <c r="O54" s="315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29</v>
      </c>
      <c r="P54" s="315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4</v>
      </c>
      <c r="Q54" s="315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4</v>
      </c>
      <c r="R54" s="315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7</v>
      </c>
      <c r="S54" s="315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1</v>
      </c>
      <c r="T54" s="315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0</v>
      </c>
      <c r="U54" s="315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0</v>
      </c>
      <c r="V54" s="315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0</v>
      </c>
      <c r="W54" s="315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0</v>
      </c>
      <c r="X54" s="315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0</v>
      </c>
      <c r="Y54" s="315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4</v>
      </c>
      <c r="Z54" s="315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0</v>
      </c>
      <c r="AA54" s="315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0</v>
      </c>
      <c r="AB54" s="315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0</v>
      </c>
      <c r="AC54" s="315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85</v>
      </c>
      <c r="AD54" s="315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14</v>
      </c>
      <c r="AE54" s="315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23</v>
      </c>
      <c r="AF54" s="315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16</v>
      </c>
      <c r="AG54" s="315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0</v>
      </c>
      <c r="AH54" s="315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8</v>
      </c>
      <c r="AI54" s="315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4</v>
      </c>
      <c r="AJ54" s="315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3</v>
      </c>
      <c r="AK54" s="315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5</v>
      </c>
      <c r="AL54" s="315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315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0</v>
      </c>
      <c r="AN54" s="315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10</v>
      </c>
      <c r="AO54" s="315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6</v>
      </c>
      <c r="AP54" s="315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4</v>
      </c>
      <c r="AQ54" s="315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6</v>
      </c>
      <c r="AR54" s="315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6</v>
      </c>
      <c r="AS54" s="315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t!AS54),IF(Config!$C$6=10,SUM(+Ene!AS54+Feb!AS54+Mar!AS54+Abr!AS54+May!AS54+Jun!AS54+Jul!AS54+Ago!AS54+Set!AS54+Oct!AS54),IF(Config!$C$6=11,SUM(+Ene!AS54+Feb!AS54+Mar!AS54+Abr!AS54+May!AS54+Jun!AS54+Jul!AS54+Ago!AS54+Set!AS54+Oct!AS54+Nov!AS54),IF(Config!$C$6=12,SUM(+Ene!AS54+Feb!AS54+Mar!AS54+Abr!AS54+May!AS54+Jun!AS54+Jul!AS54+Ago!AS54+Set!AS54+Oct!AS54+Nov!AS54+Dic!AS54)))))))))))))</f>
        <v>0</v>
      </c>
      <c r="AT54">
        <f t="shared" si="46"/>
        <v>278</v>
      </c>
      <c r="AU54" s="37">
        <f t="shared" si="47"/>
        <v>0</v>
      </c>
      <c r="AV54" s="37">
        <f t="shared" si="48"/>
        <v>0</v>
      </c>
      <c r="AW54" s="37">
        <f t="shared" si="49"/>
        <v>68</v>
      </c>
      <c r="AX54" s="37">
        <f t="shared" si="50"/>
        <v>15</v>
      </c>
      <c r="AY54" s="37">
        <f t="shared" si="51"/>
        <v>1</v>
      </c>
      <c r="AZ54" s="37">
        <f t="shared" si="52"/>
        <v>4</v>
      </c>
      <c r="BA54" s="37">
        <f t="shared" si="53"/>
        <v>146</v>
      </c>
      <c r="BB54" s="37">
        <f t="shared" si="54"/>
        <v>12</v>
      </c>
      <c r="BC54" s="38">
        <f t="shared" si="55"/>
        <v>16</v>
      </c>
      <c r="BD54" s="37">
        <f t="shared" si="56"/>
        <v>16</v>
      </c>
      <c r="BE54" s="54">
        <f t="shared" si="57"/>
        <v>278</v>
      </c>
      <c r="BF54" t="str">
        <f t="shared" si="58"/>
        <v>OK</v>
      </c>
    </row>
  </sheetData>
  <autoFilter ref="A3:BR52" xr:uid="{00000000-0009-0000-0000-00000E000000}"/>
  <conditionalFormatting sqref="A3:AS3">
    <cfRule type="expression" dxfId="6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1:CA322"/>
  <sheetViews>
    <sheetView showGridLines="0" zoomScaleNormal="100" zoomScaleSheetLayoutView="85" workbookViewId="0">
      <selection activeCell="B12" sqref="B12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4"/>
      <c r="C1" s="4"/>
      <c r="D1" s="4"/>
      <c r="E1" s="4"/>
      <c r="F1" s="4"/>
      <c r="G1" s="4"/>
      <c r="H1" s="4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4"/>
      <c r="C2" s="4"/>
      <c r="D2" s="4"/>
      <c r="E2" s="4"/>
      <c r="F2" s="4"/>
      <c r="G2" s="4"/>
      <c r="H2" s="4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4"/>
      <c r="C3" s="4"/>
      <c r="D3" s="4"/>
      <c r="E3" s="4"/>
      <c r="F3" s="4"/>
      <c r="G3" s="4"/>
      <c r="H3" s="4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4"/>
      <c r="C4" s="4"/>
      <c r="D4" s="4"/>
      <c r="E4" s="4"/>
      <c r="F4" s="4"/>
      <c r="G4" s="4"/>
      <c r="H4" s="4"/>
      <c r="J4" s="28" t="s">
        <v>499</v>
      </c>
    </row>
    <row r="5" spans="1:79" ht="18" customHeight="1" x14ac:dyDescent="0.25">
      <c r="A5" s="4" t="str">
        <f>_xlfn.CONCAT(Config!$B$2," PORCENTAJE DE ",'MATERNO-PLANIF-ADOLESC'!A6," ",Config!$B$3,Config!$C$12," - ",Config!$D$12," ",Config!$E$12)</f>
        <v>RED. MOYOBAMBA: PORCENTAJE DE GESTANTES ATENDIDAS - POR MICROREDES : ENERO - FEBRERO 2025</v>
      </c>
      <c r="C5" s="28"/>
      <c r="D5" s="28"/>
      <c r="F5" s="28"/>
      <c r="G5" s="28"/>
      <c r="H5" s="482" t="s">
        <v>511</v>
      </c>
      <c r="I5" s="482"/>
      <c r="J5" s="482"/>
    </row>
    <row r="6" spans="1:79" ht="18" customHeight="1" x14ac:dyDescent="0.25">
      <c r="A6" s="280" t="s">
        <v>535</v>
      </c>
      <c r="C6" s="28"/>
      <c r="D6" s="28"/>
      <c r="F6" s="28"/>
      <c r="G6" s="28"/>
      <c r="H6" s="410">
        <f>+METAS!F27</f>
        <v>11.7</v>
      </c>
      <c r="I6" s="410"/>
      <c r="J6" s="410">
        <f>+METAS!G27</f>
        <v>12.5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536</v>
      </c>
      <c r="E7" s="282" t="s">
        <v>1</v>
      </c>
      <c r="F7" s="285"/>
      <c r="G7" s="276" t="s">
        <v>9</v>
      </c>
      <c r="H7" s="275" t="str">
        <f>"DEFICIENTE &lt; "&amp;$H$6</f>
        <v>DEFICIENTE &lt; 11,7</v>
      </c>
      <c r="I7" s="275" t="str">
        <f>"PROCESO &gt;= "&amp;$H$6&amp;"  -  &lt; "&amp;$J$6</f>
        <v>PROCESO &gt;= 11,7  -  &lt; 12,5</v>
      </c>
      <c r="J7" s="275" t="str">
        <f>"OPTIMO &gt;= "&amp;$J$6</f>
        <v>OPTIMO &gt;= 12,5</v>
      </c>
      <c r="S7" s="263"/>
    </row>
    <row r="8" spans="1:79" ht="18" customHeight="1" thickBot="1" x14ac:dyDescent="0.3">
      <c r="A8" s="269" t="s">
        <v>66</v>
      </c>
      <c r="B8" s="268">
        <f>SUM(B9:B17)</f>
        <v>2000</v>
      </c>
      <c r="C8" s="268">
        <f>SUM(C9:C17)</f>
        <v>334</v>
      </c>
      <c r="D8" s="268">
        <f>SUM(D9:D17)</f>
        <v>307</v>
      </c>
      <c r="E8" s="256">
        <f>+Config!C9</f>
        <v>16.666666666666668</v>
      </c>
      <c r="F8" s="268"/>
      <c r="G8" s="256">
        <f>IFERROR(ROUND(D8*100/B8,1),0)</f>
        <v>15.4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15.4</v>
      </c>
      <c r="K8" s="251"/>
    </row>
    <row r="9" spans="1:79" ht="18" customHeight="1" thickBot="1" x14ac:dyDescent="0.3">
      <c r="A9" s="262" t="s">
        <v>559</v>
      </c>
      <c r="B9" s="281">
        <f>+METAS!$AY$27</f>
        <v>0</v>
      </c>
      <c r="C9" s="283">
        <f>ROUND((B9/12)*Config!$C$6,0)</f>
        <v>0</v>
      </c>
      <c r="D9" s="283">
        <f>ACUMULADO!$AU$27</f>
        <v>0</v>
      </c>
      <c r="E9" s="257">
        <f>E8</f>
        <v>16.666666666666668</v>
      </c>
      <c r="F9" s="283"/>
      <c r="G9" s="256">
        <f t="shared" ref="G9:G17" si="0">IFERROR(ROUND(D9*100/B9,1),0)</f>
        <v>0</v>
      </c>
      <c r="H9" s="256">
        <f t="shared" ref="H9:H17" si="1">IFERROR(ROUND(IF(G9&lt;$H$6,G9,""),1),"")</f>
        <v>0</v>
      </c>
      <c r="I9" s="256" t="str">
        <f t="shared" ref="I9:I17" si="2">IFERROR(ROUND(IF(AND(G9&gt;=$H$6,G9&lt;$J$6),G9,""),1),"")</f>
        <v/>
      </c>
      <c r="J9" s="256" t="str">
        <f t="shared" ref="J9:J17" si="3">IFERROR(ROUND(IF(G9&gt;=$J$6,G9,""),1),"")</f>
        <v/>
      </c>
      <c r="K9" s="251"/>
    </row>
    <row r="10" spans="1:79" ht="18" customHeight="1" thickBot="1" x14ac:dyDescent="0.3">
      <c r="A10" s="262" t="s">
        <v>560</v>
      </c>
      <c r="B10" s="281">
        <f>+METAS!$BA$27</f>
        <v>826</v>
      </c>
      <c r="C10" s="283">
        <f>ROUND((B10/12)*Config!$C$6,0)</f>
        <v>138</v>
      </c>
      <c r="D10" s="283">
        <f>ACUMULADO!$AW$27</f>
        <v>124</v>
      </c>
      <c r="E10" s="257">
        <f>E9</f>
        <v>16.666666666666668</v>
      </c>
      <c r="F10" s="283"/>
      <c r="G10" s="256">
        <f t="shared" si="0"/>
        <v>15</v>
      </c>
      <c r="H10" s="256" t="str">
        <f t="shared" si="1"/>
        <v/>
      </c>
      <c r="I10" s="256" t="str">
        <f t="shared" si="2"/>
        <v/>
      </c>
      <c r="J10" s="256">
        <f t="shared" si="3"/>
        <v>15</v>
      </c>
      <c r="K10" s="251"/>
    </row>
    <row r="11" spans="1:79" ht="18" customHeight="1" thickBot="1" x14ac:dyDescent="0.3">
      <c r="A11" s="262" t="s">
        <v>561</v>
      </c>
      <c r="B11" s="281">
        <f>+METAS!$BB$27</f>
        <v>74</v>
      </c>
      <c r="C11" s="283">
        <f>ROUND((B11/12)*Config!$C$6,0)</f>
        <v>12</v>
      </c>
      <c r="D11" s="283">
        <f>ACUMULADO!$AX$27</f>
        <v>13</v>
      </c>
      <c r="E11" s="257">
        <f t="shared" ref="E11:E17" si="4">E10</f>
        <v>16.666666666666668</v>
      </c>
      <c r="F11" s="283"/>
      <c r="G11" s="256">
        <f t="shared" si="0"/>
        <v>17.600000000000001</v>
      </c>
      <c r="H11" s="256" t="str">
        <f t="shared" si="1"/>
        <v/>
      </c>
      <c r="I11" s="256" t="str">
        <f t="shared" si="2"/>
        <v/>
      </c>
      <c r="J11" s="256">
        <f t="shared" si="3"/>
        <v>17.600000000000001</v>
      </c>
      <c r="K11" s="251"/>
    </row>
    <row r="12" spans="1:79" ht="18" customHeight="1" thickBot="1" x14ac:dyDescent="0.3">
      <c r="A12" s="262" t="s">
        <v>562</v>
      </c>
      <c r="B12" s="281">
        <f>+METAS!$BC$27</f>
        <v>105</v>
      </c>
      <c r="C12" s="283">
        <f>ROUND((B12/12)*Config!$C$6,0)</f>
        <v>18</v>
      </c>
      <c r="D12" s="283">
        <f>ACUMULADO!$AY$27</f>
        <v>25</v>
      </c>
      <c r="E12" s="257">
        <f t="shared" si="4"/>
        <v>16.666666666666668</v>
      </c>
      <c r="F12" s="283"/>
      <c r="G12" s="256">
        <f t="shared" si="0"/>
        <v>23.8</v>
      </c>
      <c r="H12" s="256" t="str">
        <f t="shared" si="1"/>
        <v/>
      </c>
      <c r="I12" s="256" t="str">
        <f t="shared" si="2"/>
        <v/>
      </c>
      <c r="J12" s="256">
        <f t="shared" si="3"/>
        <v>23.8</v>
      </c>
      <c r="K12" s="251"/>
    </row>
    <row r="13" spans="1:79" ht="18" customHeight="1" thickBot="1" x14ac:dyDescent="0.3">
      <c r="A13" s="262" t="s">
        <v>563</v>
      </c>
      <c r="B13" s="281">
        <f>+METAS!$BD$27</f>
        <v>424</v>
      </c>
      <c r="C13" s="283">
        <f>ROUND((B13/12)*Config!$C$6,0)</f>
        <v>71</v>
      </c>
      <c r="D13" s="283">
        <f>ACUMULADO!$AZ$27</f>
        <v>67</v>
      </c>
      <c r="E13" s="257">
        <f t="shared" si="4"/>
        <v>16.666666666666668</v>
      </c>
      <c r="F13" s="283"/>
      <c r="G13" s="256">
        <f t="shared" si="0"/>
        <v>15.8</v>
      </c>
      <c r="H13" s="256" t="str">
        <f t="shared" si="1"/>
        <v/>
      </c>
      <c r="I13" s="256" t="str">
        <f t="shared" si="2"/>
        <v/>
      </c>
      <c r="J13" s="256">
        <f t="shared" si="3"/>
        <v>15.8</v>
      </c>
      <c r="K13" s="251"/>
    </row>
    <row r="14" spans="1:79" ht="18" customHeight="1" thickBot="1" x14ac:dyDescent="0.3">
      <c r="A14" s="262" t="s">
        <v>564</v>
      </c>
      <c r="B14" s="281">
        <f>METAS!$BE$27</f>
        <v>186</v>
      </c>
      <c r="C14" s="283">
        <f>ROUND((B14/12)*Config!$C$6,0)</f>
        <v>31</v>
      </c>
      <c r="D14" s="283">
        <f>ACUMULADO!$BA$27</f>
        <v>23</v>
      </c>
      <c r="E14" s="257">
        <f t="shared" si="4"/>
        <v>16.666666666666668</v>
      </c>
      <c r="F14" s="283"/>
      <c r="G14" s="256">
        <f t="shared" si="0"/>
        <v>12.4</v>
      </c>
      <c r="H14" s="256" t="str">
        <f t="shared" si="1"/>
        <v/>
      </c>
      <c r="I14" s="256">
        <f t="shared" si="2"/>
        <v>12.4</v>
      </c>
      <c r="J14" s="256" t="str">
        <f t="shared" si="3"/>
        <v/>
      </c>
      <c r="K14" s="251"/>
    </row>
    <row r="15" spans="1:79" ht="18" customHeight="1" thickBot="1" x14ac:dyDescent="0.3">
      <c r="A15" s="262" t="s">
        <v>565</v>
      </c>
      <c r="B15" s="281">
        <f>+METAS!$BF$27</f>
        <v>140</v>
      </c>
      <c r="C15" s="283">
        <f>ROUND((B15/12)*Config!$C$6,0)</f>
        <v>23</v>
      </c>
      <c r="D15" s="283">
        <f>ACUMULADO!$BB$27</f>
        <v>17</v>
      </c>
      <c r="E15" s="257">
        <f t="shared" si="4"/>
        <v>16.666666666666668</v>
      </c>
      <c r="F15" s="283"/>
      <c r="G15" s="256">
        <f t="shared" si="0"/>
        <v>12.1</v>
      </c>
      <c r="H15" s="256" t="str">
        <f t="shared" si="1"/>
        <v/>
      </c>
      <c r="I15" s="256">
        <f t="shared" si="2"/>
        <v>12.1</v>
      </c>
      <c r="J15" s="256" t="str">
        <f t="shared" si="3"/>
        <v/>
      </c>
      <c r="K15" s="251"/>
    </row>
    <row r="16" spans="1:79" ht="18" customHeight="1" thickBot="1" x14ac:dyDescent="0.3">
      <c r="A16" s="262" t="s">
        <v>566</v>
      </c>
      <c r="B16" s="281">
        <f>+METAS!$BG$27</f>
        <v>71</v>
      </c>
      <c r="C16" s="283">
        <f>ROUND((B16/12)*Config!$C$6,0)</f>
        <v>12</v>
      </c>
      <c r="D16" s="283">
        <f>ACUMULADO!$BC$27</f>
        <v>11</v>
      </c>
      <c r="E16" s="257">
        <f t="shared" si="4"/>
        <v>16.666666666666668</v>
      </c>
      <c r="F16" s="283"/>
      <c r="G16" s="256">
        <f t="shared" si="0"/>
        <v>15.5</v>
      </c>
      <c r="H16" s="256" t="str">
        <f t="shared" si="1"/>
        <v/>
      </c>
      <c r="I16" s="256" t="str">
        <f t="shared" si="2"/>
        <v/>
      </c>
      <c r="J16" s="256">
        <f t="shared" si="3"/>
        <v>15.5</v>
      </c>
      <c r="K16" s="251"/>
      <c r="T16" s="483" t="s">
        <v>505</v>
      </c>
      <c r="U16" s="484"/>
      <c r="V16" s="484"/>
      <c r="W16" s="484"/>
      <c r="X16" s="484"/>
      <c r="Y16" s="484"/>
      <c r="Z16" s="485"/>
    </row>
    <row r="17" spans="1:26" ht="18" customHeight="1" thickBot="1" x14ac:dyDescent="0.3">
      <c r="A17" s="262" t="s">
        <v>567</v>
      </c>
      <c r="B17" s="281">
        <f>+METAS!$BH$27</f>
        <v>174</v>
      </c>
      <c r="C17" s="283">
        <f>ROUND((B17/12)*Config!$C$6,0)</f>
        <v>29</v>
      </c>
      <c r="D17" s="283">
        <f>ACUMULADO!$BD$27</f>
        <v>27</v>
      </c>
      <c r="E17" s="257">
        <f t="shared" si="4"/>
        <v>16.666666666666668</v>
      </c>
      <c r="F17" s="283"/>
      <c r="G17" s="256">
        <f t="shared" si="0"/>
        <v>15.5</v>
      </c>
      <c r="H17" s="256" t="str">
        <f t="shared" si="1"/>
        <v/>
      </c>
      <c r="I17" s="256" t="str">
        <f t="shared" si="2"/>
        <v/>
      </c>
      <c r="J17" s="256">
        <f t="shared" si="3"/>
        <v>15.5</v>
      </c>
      <c r="T17" s="486"/>
      <c r="U17" s="487"/>
      <c r="V17" s="487"/>
      <c r="W17" s="487"/>
      <c r="X17" s="487"/>
      <c r="Y17" s="487"/>
      <c r="Z17" s="488"/>
    </row>
    <row r="18" spans="1:26" ht="18" customHeight="1" x14ac:dyDescent="0.25">
      <c r="A18" s="5"/>
      <c r="C18" s="28"/>
      <c r="E18" s="28"/>
      <c r="F18" s="28"/>
      <c r="G18" s="28"/>
      <c r="T18" s="486"/>
      <c r="U18" s="487"/>
      <c r="V18" s="487"/>
      <c r="W18" s="487"/>
      <c r="X18" s="487"/>
      <c r="Y18" s="487"/>
      <c r="Z18" s="488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9"/>
      <c r="U19" s="490"/>
      <c r="V19" s="490"/>
      <c r="W19" s="490"/>
      <c r="X19" s="490"/>
      <c r="Y19" s="490"/>
      <c r="Z19" s="49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374" t="str">
        <f>_xlfn.CONCAT(Config!$B$2," PORCENTAJE DE ",'MATERNO-PLANIF-ADOLESC'!A24," ",Config!$B$3,Config!$C$12," - ",Config!$D$12," ",Config!$E$12)</f>
        <v>RED. MOYOBAMBA: PORCENTAJE DE GESTANTES ATENDIDAS PRECOSMENTE - POR MICROREDES : ENERO - FEBRERO 2025</v>
      </c>
      <c r="C23" s="28"/>
      <c r="D23" s="28"/>
      <c r="F23" s="28"/>
      <c r="G23" s="28"/>
      <c r="H23" s="482" t="s">
        <v>511</v>
      </c>
      <c r="I23" s="482"/>
      <c r="J23" s="482"/>
    </row>
    <row r="24" spans="1:26" ht="18" customHeight="1" x14ac:dyDescent="0.25">
      <c r="A24" s="280" t="s">
        <v>537</v>
      </c>
      <c r="C24" s="28"/>
      <c r="D24" s="28"/>
      <c r="F24" s="28"/>
      <c r="G24" s="28"/>
      <c r="H24" s="410">
        <f>+METAS!F28</f>
        <v>70</v>
      </c>
      <c r="I24" s="410"/>
      <c r="J24" s="410">
        <f>+METAS!G28</f>
        <v>75</v>
      </c>
    </row>
    <row r="25" spans="1:26" s="4" customFormat="1" ht="39.950000000000003" customHeight="1" x14ac:dyDescent="0.25">
      <c r="A25" s="279" t="s">
        <v>2</v>
      </c>
      <c r="B25" s="293" t="s">
        <v>538</v>
      </c>
      <c r="C25" s="278" t="s">
        <v>539</v>
      </c>
      <c r="D25" s="278" t="s">
        <v>540</v>
      </c>
      <c r="E25" s="277" t="s">
        <v>1</v>
      </c>
      <c r="F25" s="252"/>
      <c r="G25" s="276" t="s">
        <v>10</v>
      </c>
      <c r="H25" s="275" t="str">
        <f>"DEFICIENTE &lt; "&amp;$H$24</f>
        <v>DEFICIENTE &lt; 70</v>
      </c>
      <c r="I25" s="275" t="str">
        <f>"PROCESO &gt;= "&amp;$H$24&amp;"  -  &lt; "&amp;$J$24</f>
        <v>PROCESO &gt;= 70  -  &lt; 75</v>
      </c>
      <c r="J25" s="275" t="str">
        <f>"OPTIMO &gt;= "&amp;$J$24</f>
        <v>OPTIMO &gt;= 75</v>
      </c>
      <c r="S25" s="263"/>
      <c r="V25" s="4" t="s">
        <v>541</v>
      </c>
    </row>
    <row r="26" spans="1:26" ht="18" customHeight="1" thickBot="1" x14ac:dyDescent="0.3">
      <c r="A26" s="269" t="s">
        <v>576</v>
      </c>
      <c r="B26" s="268">
        <f>SUM(B27:B35)</f>
        <v>307</v>
      </c>
      <c r="C26" s="268">
        <f>SUM(C27:C35)</f>
        <v>227</v>
      </c>
      <c r="D26" s="256">
        <v>0</v>
      </c>
      <c r="E26" s="256">
        <f>+J24</f>
        <v>75</v>
      </c>
      <c r="F26" s="268"/>
      <c r="G26" s="256">
        <f>IFERROR(ROUND(C26*100/B26,1),0)</f>
        <v>73.900000000000006</v>
      </c>
      <c r="H26" s="256" t="str">
        <f>IFERROR(ROUND(IF(G26&lt;$H$24,G26,""),1),"")</f>
        <v/>
      </c>
      <c r="I26" s="256">
        <f>IFERROR(ROUND(IF(AND(G26&gt;=$H$24,G26&lt;$J$24),G26,""),1),"")</f>
        <v>73.900000000000006</v>
      </c>
      <c r="J26" s="256" t="str">
        <f>IFERROR(ROUND(IF(G26&gt;=$J$24,G26,""),1),"")</f>
        <v/>
      </c>
      <c r="K26" s="251"/>
    </row>
    <row r="27" spans="1:26" ht="18" customHeight="1" thickBot="1" x14ac:dyDescent="0.3">
      <c r="A27" s="262" t="str">
        <f>+A9</f>
        <v>HOSP</v>
      </c>
      <c r="B27" s="281">
        <f>D9</f>
        <v>0</v>
      </c>
      <c r="C27" s="260">
        <f>ACUMULADO!$AU$28</f>
        <v>0</v>
      </c>
      <c r="D27" s="256">
        <v>0</v>
      </c>
      <c r="E27" s="257">
        <f>E26</f>
        <v>75</v>
      </c>
      <c r="F27" s="257"/>
      <c r="G27" s="256">
        <f>IFERROR(ROUND(C27*100/B27,1),0)</f>
        <v>0</v>
      </c>
      <c r="H27" s="256">
        <f t="shared" ref="H27:H35" si="5">IFERROR(ROUND(IF(G27&lt;$H$24,G27,""),1),"")</f>
        <v>0</v>
      </c>
      <c r="I27" s="256" t="str">
        <f t="shared" ref="I27:I35" si="6">IFERROR(ROUND(IF(AND(G27&gt;=$H$24,G27&lt;$J$24),G27,""),1),"")</f>
        <v/>
      </c>
      <c r="J27" s="256" t="str">
        <f t="shared" ref="J27:J35" si="7">IFERROR(ROUND(IF(G27&gt;=$J$24,G27,""),1),"")</f>
        <v/>
      </c>
      <c r="K27" s="251"/>
    </row>
    <row r="28" spans="1:26" ht="18" customHeight="1" thickBot="1" x14ac:dyDescent="0.3">
      <c r="A28" s="262" t="str">
        <f t="shared" ref="A28:A35" si="8">+A10</f>
        <v>LLUI</v>
      </c>
      <c r="B28" s="281">
        <f t="shared" ref="B28:B35" si="9">D10</f>
        <v>124</v>
      </c>
      <c r="C28" s="260">
        <f>ACUMULADO!$AW$28</f>
        <v>83</v>
      </c>
      <c r="D28" s="256">
        <v>0</v>
      </c>
      <c r="E28" s="257">
        <f>E27</f>
        <v>75</v>
      </c>
      <c r="F28" s="257"/>
      <c r="G28" s="256">
        <f t="shared" ref="G27:G35" si="10">IFERROR(ROUND(C28*100/B28,1),0)</f>
        <v>66.900000000000006</v>
      </c>
      <c r="H28" s="256">
        <f t="shared" si="5"/>
        <v>66.900000000000006</v>
      </c>
      <c r="I28" s="256" t="str">
        <f t="shared" si="6"/>
        <v/>
      </c>
      <c r="J28" s="256" t="str">
        <f t="shared" si="7"/>
        <v/>
      </c>
      <c r="K28" s="251"/>
    </row>
    <row r="29" spans="1:26" ht="18" customHeight="1" thickBot="1" x14ac:dyDescent="0.3">
      <c r="A29" s="262" t="str">
        <f t="shared" si="8"/>
        <v>JERI</v>
      </c>
      <c r="B29" s="281">
        <f t="shared" si="9"/>
        <v>13</v>
      </c>
      <c r="C29" s="260">
        <f>ACUMULADO!$AX$28</f>
        <v>11</v>
      </c>
      <c r="D29" s="256">
        <v>0</v>
      </c>
      <c r="E29" s="257">
        <f t="shared" ref="E29:E35" si="11">E28</f>
        <v>75</v>
      </c>
      <c r="F29" s="257"/>
      <c r="G29" s="256">
        <f t="shared" si="10"/>
        <v>84.6</v>
      </c>
      <c r="H29" s="256" t="str">
        <f t="shared" si="5"/>
        <v/>
      </c>
      <c r="I29" s="256" t="str">
        <f t="shared" si="6"/>
        <v/>
      </c>
      <c r="J29" s="256">
        <f t="shared" si="7"/>
        <v>84.6</v>
      </c>
      <c r="K29" s="251"/>
    </row>
    <row r="30" spans="1:26" ht="18" customHeight="1" thickBot="1" x14ac:dyDescent="0.3">
      <c r="A30" s="262" t="str">
        <f t="shared" si="8"/>
        <v>YANT</v>
      </c>
      <c r="B30" s="281">
        <f t="shared" si="9"/>
        <v>25</v>
      </c>
      <c r="C30" s="260">
        <f>ACUMULADO!$AY$28</f>
        <v>21</v>
      </c>
      <c r="D30" s="256">
        <v>0</v>
      </c>
      <c r="E30" s="257">
        <f t="shared" si="11"/>
        <v>75</v>
      </c>
      <c r="F30" s="257"/>
      <c r="G30" s="256">
        <f t="shared" si="10"/>
        <v>84</v>
      </c>
      <c r="H30" s="256" t="str">
        <f t="shared" si="5"/>
        <v/>
      </c>
      <c r="I30" s="256" t="str">
        <f t="shared" si="6"/>
        <v/>
      </c>
      <c r="J30" s="256">
        <f t="shared" si="7"/>
        <v>84</v>
      </c>
      <c r="K30" s="251"/>
    </row>
    <row r="31" spans="1:26" ht="18" customHeight="1" thickBot="1" x14ac:dyDescent="0.3">
      <c r="A31" s="262" t="str">
        <f t="shared" si="8"/>
        <v>SORI</v>
      </c>
      <c r="B31" s="281">
        <f t="shared" si="9"/>
        <v>67</v>
      </c>
      <c r="C31" s="260">
        <f>ACUMULADO!$AZ$28</f>
        <v>55</v>
      </c>
      <c r="D31" s="256">
        <v>0</v>
      </c>
      <c r="E31" s="257">
        <f t="shared" si="11"/>
        <v>75</v>
      </c>
      <c r="F31" s="257"/>
      <c r="G31" s="256">
        <f t="shared" si="10"/>
        <v>82.1</v>
      </c>
      <c r="H31" s="256" t="str">
        <f t="shared" si="5"/>
        <v/>
      </c>
      <c r="I31" s="256" t="str">
        <f t="shared" si="6"/>
        <v/>
      </c>
      <c r="J31" s="256">
        <f t="shared" si="7"/>
        <v>82.1</v>
      </c>
      <c r="K31" s="251"/>
    </row>
    <row r="32" spans="1:26" ht="18" customHeight="1" thickBot="1" x14ac:dyDescent="0.3">
      <c r="A32" s="262" t="str">
        <f t="shared" si="8"/>
        <v>JEPE</v>
      </c>
      <c r="B32" s="281">
        <f t="shared" si="9"/>
        <v>23</v>
      </c>
      <c r="C32" s="260">
        <f>ACUMULADO!$BA$28</f>
        <v>20</v>
      </c>
      <c r="D32" s="256">
        <v>0</v>
      </c>
      <c r="E32" s="257">
        <f t="shared" si="11"/>
        <v>75</v>
      </c>
      <c r="F32" s="257"/>
      <c r="G32" s="256">
        <f t="shared" si="10"/>
        <v>87</v>
      </c>
      <c r="H32" s="256" t="str">
        <f t="shared" si="5"/>
        <v/>
      </c>
      <c r="I32" s="256" t="str">
        <f t="shared" si="6"/>
        <v/>
      </c>
      <c r="J32" s="256">
        <f t="shared" si="7"/>
        <v>87</v>
      </c>
      <c r="K32" s="251"/>
      <c r="T32" s="483" t="s">
        <v>516</v>
      </c>
      <c r="U32" s="484"/>
      <c r="V32" s="484"/>
      <c r="W32" s="484"/>
      <c r="X32" s="484"/>
      <c r="Y32" s="484"/>
      <c r="Z32" s="485"/>
    </row>
    <row r="33" spans="1:26" ht="18" customHeight="1" thickBot="1" x14ac:dyDescent="0.3">
      <c r="A33" s="262" t="str">
        <f t="shared" si="8"/>
        <v>ROQU</v>
      </c>
      <c r="B33" s="281">
        <f t="shared" si="9"/>
        <v>17</v>
      </c>
      <c r="C33" s="260">
        <f>ACUMULADO!$BB$28</f>
        <v>11</v>
      </c>
      <c r="D33" s="256">
        <v>0</v>
      </c>
      <c r="E33" s="257">
        <f t="shared" si="11"/>
        <v>75</v>
      </c>
      <c r="F33" s="257"/>
      <c r="G33" s="256">
        <f t="shared" si="10"/>
        <v>64.7</v>
      </c>
      <c r="H33" s="256">
        <f t="shared" si="5"/>
        <v>64.7</v>
      </c>
      <c r="I33" s="256" t="str">
        <f t="shared" si="6"/>
        <v/>
      </c>
      <c r="J33" s="256" t="str">
        <f t="shared" si="7"/>
        <v/>
      </c>
      <c r="K33" s="251"/>
      <c r="T33" s="486"/>
      <c r="U33" s="487"/>
      <c r="V33" s="487"/>
      <c r="W33" s="487"/>
      <c r="X33" s="487"/>
      <c r="Y33" s="487"/>
      <c r="Z33" s="488"/>
    </row>
    <row r="34" spans="1:26" ht="18" customHeight="1" thickBot="1" x14ac:dyDescent="0.3">
      <c r="A34" s="262" t="str">
        <f t="shared" si="8"/>
        <v>CALZ</v>
      </c>
      <c r="B34" s="281">
        <f t="shared" si="9"/>
        <v>11</v>
      </c>
      <c r="C34" s="260">
        <f>ACUMULADO!$BC$28</f>
        <v>11</v>
      </c>
      <c r="D34" s="256">
        <v>0</v>
      </c>
      <c r="E34" s="257">
        <f t="shared" si="11"/>
        <v>75</v>
      </c>
      <c r="F34" s="257"/>
      <c r="G34" s="256">
        <f t="shared" si="10"/>
        <v>100</v>
      </c>
      <c r="H34" s="256" t="str">
        <f t="shared" si="5"/>
        <v/>
      </c>
      <c r="I34" s="256" t="str">
        <f t="shared" si="6"/>
        <v/>
      </c>
      <c r="J34" s="256">
        <f t="shared" si="7"/>
        <v>100</v>
      </c>
      <c r="K34" s="251"/>
      <c r="T34" s="486"/>
      <c r="U34" s="487"/>
      <c r="V34" s="487"/>
      <c r="W34" s="487"/>
      <c r="X34" s="487"/>
      <c r="Y34" s="487"/>
      <c r="Z34" s="488"/>
    </row>
    <row r="35" spans="1:26" ht="18" customHeight="1" thickBot="1" x14ac:dyDescent="0.3">
      <c r="A35" s="262" t="str">
        <f t="shared" si="8"/>
        <v>PUEB</v>
      </c>
      <c r="B35" s="281">
        <f t="shared" si="9"/>
        <v>27</v>
      </c>
      <c r="C35" s="260">
        <f>ACUMULADO!$BD$28</f>
        <v>15</v>
      </c>
      <c r="D35" s="256">
        <v>0</v>
      </c>
      <c r="E35" s="257">
        <f t="shared" si="11"/>
        <v>75</v>
      </c>
      <c r="F35" s="257"/>
      <c r="G35" s="256">
        <f t="shared" si="10"/>
        <v>55.6</v>
      </c>
      <c r="H35" s="256">
        <f t="shared" si="5"/>
        <v>55.6</v>
      </c>
      <c r="I35" s="256" t="str">
        <f t="shared" si="6"/>
        <v/>
      </c>
      <c r="J35" s="256" t="str">
        <f t="shared" si="7"/>
        <v/>
      </c>
      <c r="T35" s="489"/>
      <c r="U35" s="490"/>
      <c r="V35" s="490"/>
      <c r="W35" s="490"/>
      <c r="X35" s="490"/>
      <c r="Y35" s="490"/>
      <c r="Z35" s="49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</row>
    <row r="43" spans="1:26" ht="18" customHeight="1" x14ac:dyDescent="0.25">
      <c r="C43" s="28"/>
      <c r="D43" s="28"/>
      <c r="F43" s="28"/>
      <c r="G43" s="28"/>
    </row>
    <row r="44" spans="1:26" ht="18" customHeight="1" x14ac:dyDescent="0.25">
      <c r="A44" s="374" t="str">
        <f>_xlfn.CONCAT(Config!$B$2," PORCENTAJE DE ",'MATERNO-PLANIF-ADOLESC'!A45," ",Config!$B$3,Config!$C$12," - ",Config!$D$12," ",Config!$E$12)</f>
        <v>RED. MOYOBAMBA: PORCENTAJE DE GESTANTES ADOLESCENTES ATENDIDAS - POR MICROREDES : ENERO - FEBRERO 2025</v>
      </c>
      <c r="C44" s="28"/>
      <c r="D44" s="28"/>
      <c r="F44" s="28"/>
      <c r="G44" s="28"/>
      <c r="H44" s="482" t="s">
        <v>511</v>
      </c>
      <c r="I44" s="482"/>
      <c r="J44" s="482"/>
    </row>
    <row r="45" spans="1:26" ht="18" customHeight="1" x14ac:dyDescent="0.25">
      <c r="A45" s="280" t="s">
        <v>542</v>
      </c>
      <c r="C45" s="28"/>
      <c r="D45" s="28"/>
      <c r="F45" s="28"/>
      <c r="G45" s="28"/>
      <c r="H45" s="410">
        <f>+METAS!F29</f>
        <v>10</v>
      </c>
      <c r="I45" s="410"/>
      <c r="J45" s="410">
        <f>+METAS!G29</f>
        <v>5</v>
      </c>
    </row>
    <row r="46" spans="1:26" ht="48.75" customHeight="1" x14ac:dyDescent="0.25">
      <c r="A46" s="279" t="s">
        <v>2</v>
      </c>
      <c r="B46" s="85" t="s">
        <v>510</v>
      </c>
      <c r="C46" s="278" t="s">
        <v>543</v>
      </c>
      <c r="D46" s="278" t="s">
        <v>540</v>
      </c>
      <c r="E46" s="277" t="s">
        <v>1</v>
      </c>
      <c r="F46" s="252"/>
      <c r="G46" s="276" t="s">
        <v>10</v>
      </c>
      <c r="H46" s="275" t="str">
        <f>"DEFICIENTE &lt; "&amp;$H45</f>
        <v>DEFICIENTE &lt; 10</v>
      </c>
      <c r="I46" s="437" t="str">
        <f>"PROCESO &gt;= "&amp;$H45&amp;"  -  &lt; "&amp;$J45</f>
        <v>PROCESO &gt;= 10  -  &lt; 5</v>
      </c>
      <c r="J46" s="275" t="str">
        <f>"OPTIMO &gt;= "&amp;$J$45</f>
        <v>OPTIMO &gt;= 5</v>
      </c>
    </row>
    <row r="47" spans="1:26" ht="18" customHeight="1" thickBot="1" x14ac:dyDescent="0.3">
      <c r="A47" s="269" t="s">
        <v>66</v>
      </c>
      <c r="B47" s="268">
        <f>SUM(B48:B56)</f>
        <v>307</v>
      </c>
      <c r="C47" s="268">
        <f>SUM(C48:C56)</f>
        <v>26</v>
      </c>
      <c r="D47" s="256">
        <v>0</v>
      </c>
      <c r="E47" s="256">
        <f>+J45</f>
        <v>5</v>
      </c>
      <c r="F47" s="268"/>
      <c r="G47" s="256">
        <f>IFERROR(ROUND(C47*100/B47,1),0)</f>
        <v>8.5</v>
      </c>
      <c r="H47" s="256" t="str">
        <f>IFERROR(ROUND(IF(G47&gt;$H$45,G47,""),1),"")</f>
        <v/>
      </c>
      <c r="I47" s="256">
        <f>IFERROR(ROUND(IF(AND(G47&gt;$J$45,G47&lt;=$H$45),G47,""),1),"")</f>
        <v>8.5</v>
      </c>
      <c r="J47" s="256" t="str">
        <f>IFERROR(ROUND(IF(G47&lt;=$J$45,G47,""),1),"")</f>
        <v/>
      </c>
    </row>
    <row r="48" spans="1:26" ht="18" customHeight="1" thickBot="1" x14ac:dyDescent="0.3">
      <c r="A48" s="262" t="str">
        <f>+A27</f>
        <v>HOSP</v>
      </c>
      <c r="B48" s="261">
        <f t="shared" ref="B48:B56" si="12">D9</f>
        <v>0</v>
      </c>
      <c r="C48" s="260">
        <f>ACUMULADO!$AU$29</f>
        <v>0</v>
      </c>
      <c r="D48" s="256">
        <v>0</v>
      </c>
      <c r="E48" s="257">
        <f>E47</f>
        <v>5</v>
      </c>
      <c r="F48" s="257"/>
      <c r="G48" s="256">
        <f>IFERROR(ROUND(C48*100/B48,1),0)</f>
        <v>0</v>
      </c>
      <c r="H48" s="256" t="str">
        <f t="shared" ref="H48:H56" si="13">IFERROR(ROUND(IF(G48&gt;$H$45,G48,""),1),"")</f>
        <v/>
      </c>
      <c r="I48" s="256" t="str">
        <f t="shared" ref="I48:I56" si="14">IFERROR(ROUND(IF(AND(G48&gt;$J$45,G48&lt;=$H$45),G48,""),1),"")</f>
        <v/>
      </c>
      <c r="J48" s="256">
        <f t="shared" ref="J48:J56" si="15">IFERROR(ROUND(IF(G48&lt;=$J$45,G48,""),1),"")</f>
        <v>0</v>
      </c>
    </row>
    <row r="49" spans="1:26" ht="18" customHeight="1" thickBot="1" x14ac:dyDescent="0.3">
      <c r="A49" s="262" t="str">
        <f t="shared" ref="A49:A56" si="16">+A28</f>
        <v>LLUI</v>
      </c>
      <c r="B49" s="261">
        <f t="shared" si="12"/>
        <v>124</v>
      </c>
      <c r="C49" s="260">
        <f>ACUMULADO!$AW$29</f>
        <v>12</v>
      </c>
      <c r="D49" s="256">
        <v>0</v>
      </c>
      <c r="E49" s="257">
        <f>E48</f>
        <v>5</v>
      </c>
      <c r="F49" s="257"/>
      <c r="G49" s="256">
        <f t="shared" ref="G49:G56" si="17">IFERROR(ROUND(C49*100/B49,1),0)</f>
        <v>9.6999999999999993</v>
      </c>
      <c r="H49" s="256" t="str">
        <f t="shared" si="13"/>
        <v/>
      </c>
      <c r="I49" s="256">
        <f t="shared" si="14"/>
        <v>9.6999999999999993</v>
      </c>
      <c r="J49" s="256" t="str">
        <f t="shared" si="15"/>
        <v/>
      </c>
    </row>
    <row r="50" spans="1:26" ht="18" customHeight="1" thickBot="1" x14ac:dyDescent="0.3">
      <c r="A50" s="262" t="str">
        <f t="shared" si="16"/>
        <v>JERI</v>
      </c>
      <c r="B50" s="261">
        <f t="shared" si="12"/>
        <v>13</v>
      </c>
      <c r="C50" s="260">
        <f>ACUMULADO!$AX$29</f>
        <v>2</v>
      </c>
      <c r="D50" s="256">
        <v>0</v>
      </c>
      <c r="E50" s="257">
        <f t="shared" ref="E50:E56" si="18">E49</f>
        <v>5</v>
      </c>
      <c r="F50" s="257"/>
      <c r="G50" s="256">
        <f t="shared" si="17"/>
        <v>15.4</v>
      </c>
      <c r="H50" s="256">
        <f t="shared" si="13"/>
        <v>15.4</v>
      </c>
      <c r="I50" s="256" t="str">
        <f t="shared" si="14"/>
        <v/>
      </c>
      <c r="J50" s="256" t="str">
        <f t="shared" si="15"/>
        <v/>
      </c>
    </row>
    <row r="51" spans="1:26" s="4" customFormat="1" ht="15.75" thickBot="1" x14ac:dyDescent="0.3">
      <c r="A51" s="262" t="str">
        <f t="shared" si="16"/>
        <v>YANT</v>
      </c>
      <c r="B51" s="261">
        <f t="shared" si="12"/>
        <v>25</v>
      </c>
      <c r="C51" s="260">
        <f>ACUMULADO!$AY$29</f>
        <v>2</v>
      </c>
      <c r="D51" s="256">
        <v>0</v>
      </c>
      <c r="E51" s="257">
        <f>E50</f>
        <v>5</v>
      </c>
      <c r="F51" s="257"/>
      <c r="G51" s="256">
        <f t="shared" si="17"/>
        <v>8</v>
      </c>
      <c r="H51" s="256" t="str">
        <f t="shared" si="13"/>
        <v/>
      </c>
      <c r="I51" s="256">
        <f t="shared" si="14"/>
        <v>8</v>
      </c>
      <c r="J51" s="256" t="str">
        <f t="shared" si="15"/>
        <v/>
      </c>
      <c r="S51" s="263"/>
    </row>
    <row r="52" spans="1:26" ht="18" customHeight="1" thickBot="1" x14ac:dyDescent="0.3">
      <c r="A52" s="262" t="str">
        <f t="shared" si="16"/>
        <v>SORI</v>
      </c>
      <c r="B52" s="261">
        <f t="shared" si="12"/>
        <v>67</v>
      </c>
      <c r="C52" s="260">
        <f>ACUMULADO!$AZ$29</f>
        <v>5</v>
      </c>
      <c r="D52" s="256">
        <v>0</v>
      </c>
      <c r="E52" s="257">
        <f t="shared" si="18"/>
        <v>5</v>
      </c>
      <c r="F52" s="257"/>
      <c r="G52" s="256">
        <f t="shared" si="17"/>
        <v>7.5</v>
      </c>
      <c r="H52" s="256" t="str">
        <f t="shared" si="13"/>
        <v/>
      </c>
      <c r="I52" s="256">
        <f t="shared" si="14"/>
        <v>7.5</v>
      </c>
      <c r="J52" s="256" t="str">
        <f t="shared" si="15"/>
        <v/>
      </c>
      <c r="K52" s="251"/>
    </row>
    <row r="53" spans="1:26" ht="18" customHeight="1" thickBot="1" x14ac:dyDescent="0.3">
      <c r="A53" s="262" t="str">
        <f t="shared" si="16"/>
        <v>JEPE</v>
      </c>
      <c r="B53" s="261">
        <f t="shared" si="12"/>
        <v>23</v>
      </c>
      <c r="C53" s="260">
        <f>ACUMULADO!$BA$29</f>
        <v>1</v>
      </c>
      <c r="D53" s="256">
        <v>0</v>
      </c>
      <c r="E53" s="257">
        <f t="shared" si="18"/>
        <v>5</v>
      </c>
      <c r="F53" s="257"/>
      <c r="G53" s="256">
        <f t="shared" si="17"/>
        <v>4.3</v>
      </c>
      <c r="H53" s="256" t="str">
        <f t="shared" si="13"/>
        <v/>
      </c>
      <c r="I53" s="256" t="str">
        <f t="shared" si="14"/>
        <v/>
      </c>
      <c r="J53" s="256">
        <f t="shared" si="15"/>
        <v>4.3</v>
      </c>
      <c r="K53" s="251"/>
      <c r="T53" s="483" t="s">
        <v>516</v>
      </c>
      <c r="U53" s="484"/>
      <c r="V53" s="484"/>
      <c r="W53" s="484"/>
      <c r="X53" s="484"/>
      <c r="Y53" s="484"/>
      <c r="Z53" s="485"/>
    </row>
    <row r="54" spans="1:26" ht="18" customHeight="1" thickBot="1" x14ac:dyDescent="0.3">
      <c r="A54" s="262" t="str">
        <f t="shared" si="16"/>
        <v>ROQU</v>
      </c>
      <c r="B54" s="261">
        <f t="shared" si="12"/>
        <v>17</v>
      </c>
      <c r="C54" s="260">
        <f>ACUMULADO!$BB$29</f>
        <v>2</v>
      </c>
      <c r="D54" s="256">
        <v>0</v>
      </c>
      <c r="E54" s="257">
        <f t="shared" si="18"/>
        <v>5</v>
      </c>
      <c r="F54" s="257"/>
      <c r="G54" s="256">
        <f t="shared" si="17"/>
        <v>11.8</v>
      </c>
      <c r="H54" s="256">
        <f t="shared" si="13"/>
        <v>11.8</v>
      </c>
      <c r="I54" s="256" t="str">
        <f t="shared" si="14"/>
        <v/>
      </c>
      <c r="J54" s="256" t="str">
        <f t="shared" si="15"/>
        <v/>
      </c>
      <c r="K54" s="251"/>
      <c r="T54" s="486"/>
      <c r="U54" s="487"/>
      <c r="V54" s="487"/>
      <c r="W54" s="487"/>
      <c r="X54" s="487"/>
      <c r="Y54" s="487"/>
      <c r="Z54" s="488"/>
    </row>
    <row r="55" spans="1:26" ht="18" customHeight="1" thickBot="1" x14ac:dyDescent="0.3">
      <c r="A55" s="262" t="str">
        <f t="shared" si="16"/>
        <v>CALZ</v>
      </c>
      <c r="B55" s="261">
        <f t="shared" si="12"/>
        <v>11</v>
      </c>
      <c r="C55" s="260">
        <f>ACUMULADO!$BC$29</f>
        <v>0</v>
      </c>
      <c r="D55" s="256">
        <v>0</v>
      </c>
      <c r="E55" s="257">
        <f t="shared" si="18"/>
        <v>5</v>
      </c>
      <c r="F55" s="257"/>
      <c r="G55" s="256">
        <f t="shared" si="17"/>
        <v>0</v>
      </c>
      <c r="H55" s="256" t="str">
        <f t="shared" si="13"/>
        <v/>
      </c>
      <c r="I55" s="256" t="str">
        <f t="shared" si="14"/>
        <v/>
      </c>
      <c r="J55" s="256">
        <f t="shared" si="15"/>
        <v>0</v>
      </c>
      <c r="K55" s="251"/>
      <c r="T55" s="486"/>
      <c r="U55" s="487"/>
      <c r="V55" s="487"/>
      <c r="W55" s="487"/>
      <c r="X55" s="487"/>
      <c r="Y55" s="487"/>
      <c r="Z55" s="488"/>
    </row>
    <row r="56" spans="1:26" ht="18" customHeight="1" thickBot="1" x14ac:dyDescent="0.3">
      <c r="A56" s="262" t="str">
        <f t="shared" si="16"/>
        <v>PUEB</v>
      </c>
      <c r="B56" s="261">
        <f t="shared" si="12"/>
        <v>27</v>
      </c>
      <c r="C56" s="260">
        <f>ACUMULADO!$BD$29</f>
        <v>2</v>
      </c>
      <c r="D56" s="256">
        <v>0</v>
      </c>
      <c r="E56" s="257">
        <f t="shared" si="18"/>
        <v>5</v>
      </c>
      <c r="F56" s="257"/>
      <c r="G56" s="256">
        <f t="shared" si="17"/>
        <v>7.4</v>
      </c>
      <c r="H56" s="256" t="str">
        <f t="shared" si="13"/>
        <v/>
      </c>
      <c r="I56" s="256">
        <f t="shared" si="14"/>
        <v>7.4</v>
      </c>
      <c r="J56" s="256" t="str">
        <f t="shared" si="15"/>
        <v/>
      </c>
      <c r="K56" s="251"/>
      <c r="T56" s="489"/>
      <c r="U56" s="490"/>
      <c r="V56" s="490"/>
      <c r="W56" s="490"/>
      <c r="X56" s="490"/>
      <c r="Y56" s="490"/>
      <c r="Z56" s="491"/>
    </row>
    <row r="57" spans="1:26" ht="18" customHeight="1" x14ac:dyDescent="0.25">
      <c r="F57" s="28"/>
      <c r="G57" s="28"/>
      <c r="K57" s="251"/>
    </row>
    <row r="58" spans="1:26" ht="18" customHeight="1" x14ac:dyDescent="0.25">
      <c r="F58" s="28"/>
      <c r="G58" s="28"/>
      <c r="K58" s="251"/>
    </row>
    <row r="59" spans="1:26" ht="18" customHeight="1" x14ac:dyDescent="0.25">
      <c r="F59" s="28"/>
      <c r="G59" s="28"/>
      <c r="K59" s="251"/>
    </row>
    <row r="60" spans="1:26" ht="18" customHeight="1" x14ac:dyDescent="0.25">
      <c r="K60" s="251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311" t="str">
        <f>_xlfn.CONCAT(Config!$B$2," PORCENTAJE DE ",'MATERNO-PLANIF-ADOLESC'!A67," ",Config!$B$3,Config!$C$12," - ",Config!$D$12," ",Config!$E$12)</f>
        <v>RED. MOYOBAMBA: PORCENTAJE DE GESTANTES ADOLESCENTES PRECOZMENTE ATENDIDAS - POR MICROREDES : ENERO - FEBRERO 2025</v>
      </c>
      <c r="C66" s="28"/>
      <c r="D66" s="28"/>
      <c r="F66" s="28"/>
      <c r="G66" s="28"/>
      <c r="H66" s="479" t="s">
        <v>511</v>
      </c>
      <c r="I66" s="480"/>
      <c r="J66" s="481"/>
    </row>
    <row r="67" spans="1:26" ht="18" customHeight="1" x14ac:dyDescent="0.25">
      <c r="A67" s="280" t="s">
        <v>544</v>
      </c>
      <c r="C67" s="28"/>
      <c r="D67" s="28"/>
      <c r="F67" s="28"/>
      <c r="G67" s="28"/>
      <c r="H67" s="410">
        <f>+METAS!F30</f>
        <v>70</v>
      </c>
      <c r="I67" s="410"/>
      <c r="J67" s="410">
        <f>+METAS!G30</f>
        <v>75</v>
      </c>
    </row>
    <row r="68" spans="1:26" s="4" customFormat="1" ht="48" customHeight="1" x14ac:dyDescent="0.25">
      <c r="A68" s="279" t="s">
        <v>2</v>
      </c>
      <c r="B68" s="278" t="s">
        <v>543</v>
      </c>
      <c r="C68" s="298" t="s">
        <v>545</v>
      </c>
      <c r="D68" s="252" t="s">
        <v>540</v>
      </c>
      <c r="E68" s="277" t="s">
        <v>1</v>
      </c>
      <c r="F68" s="252"/>
      <c r="G68" s="276" t="s">
        <v>9</v>
      </c>
      <c r="H68" s="293" t="str">
        <f>"DEFICIENTE &lt; "&amp;$H$67</f>
        <v>DEFICIENTE &lt; 70</v>
      </c>
      <c r="I68" s="293" t="str">
        <f>"PROCESO &gt;= "&amp;$H$67&amp;"  -  &lt; "&amp;$J$67</f>
        <v>PROCESO &gt;= 70  -  &lt; 75</v>
      </c>
      <c r="J68" s="293" t="str">
        <f>"OPTIMO &gt;= "&amp;$J$67</f>
        <v>OPTIMO &gt;= 75</v>
      </c>
      <c r="S68" s="263"/>
    </row>
    <row r="69" spans="1:26" ht="18" customHeight="1" thickBot="1" x14ac:dyDescent="0.3">
      <c r="A69" s="269" t="s">
        <v>66</v>
      </c>
      <c r="B69" s="268">
        <f>SUM(B70:B78)</f>
        <v>26</v>
      </c>
      <c r="C69" s="268">
        <f>SUM(C70:C78)</f>
        <v>16</v>
      </c>
      <c r="D69" s="256">
        <v>0</v>
      </c>
      <c r="E69" s="268">
        <f>+J67</f>
        <v>75</v>
      </c>
      <c r="F69" s="268"/>
      <c r="G69" s="268">
        <f>IFERROR(ROUND(C69*100/B69,1),0)</f>
        <v>61.5</v>
      </c>
      <c r="H69" s="256">
        <f>IFERROR(ROUND(IF(G69&lt;$H$67,G69,""),1),"")</f>
        <v>61.5</v>
      </c>
      <c r="I69" s="256" t="str">
        <f>IFERROR(ROUND(IF(AND(G69&gt;=$H$67,G69&lt;$J$67),G69,""),1),"")</f>
        <v/>
      </c>
      <c r="J69" s="256" t="str">
        <f>IFERROR(ROUND(IF(G69&gt;=$J$67,G69,""),1),"")</f>
        <v/>
      </c>
    </row>
    <row r="70" spans="1:26" ht="18" customHeight="1" thickBot="1" x14ac:dyDescent="0.3">
      <c r="A70" s="262" t="str">
        <f t="shared" ref="A70:A78" si="19">A48</f>
        <v>HOSP</v>
      </c>
      <c r="B70" s="261">
        <f t="shared" ref="B70:B78" si="20">C48</f>
        <v>0</v>
      </c>
      <c r="C70" s="260">
        <f>ACUMULADO!$AU$30</f>
        <v>0</v>
      </c>
      <c r="D70" s="256">
        <v>0</v>
      </c>
      <c r="E70" s="299">
        <f>E69</f>
        <v>75</v>
      </c>
      <c r="F70" s="260"/>
      <c r="G70" s="300">
        <f>IFERROR(ROUND(C70*100/B70,1),0)</f>
        <v>0</v>
      </c>
      <c r="H70" s="256">
        <f t="shared" ref="H70:H78" si="21">IFERROR(ROUND(IF(G70&lt;$H$67,G70,""),1),"")</f>
        <v>0</v>
      </c>
      <c r="I70" s="256" t="str">
        <f t="shared" ref="I70:I78" si="22">IFERROR(ROUND(IF(AND(G70&gt;=$H$67,G70&lt;$J$67),G70,""),1),"")</f>
        <v/>
      </c>
      <c r="J70" s="256" t="str">
        <f t="shared" ref="J70:J78" si="23">IFERROR(ROUND(IF(G70&gt;=$J$67,G70,""),1),"")</f>
        <v/>
      </c>
    </row>
    <row r="71" spans="1:26" ht="18" customHeight="1" thickBot="1" x14ac:dyDescent="0.3">
      <c r="A71" s="262" t="str">
        <f t="shared" si="19"/>
        <v>LLUI</v>
      </c>
      <c r="B71" s="261">
        <f>C49</f>
        <v>12</v>
      </c>
      <c r="C71" s="260">
        <f>ACUMULADO!$AW$30</f>
        <v>7</v>
      </c>
      <c r="D71" s="256">
        <v>0</v>
      </c>
      <c r="E71" s="283">
        <f>E70</f>
        <v>75</v>
      </c>
      <c r="F71" s="260"/>
      <c r="G71" s="300">
        <f>IFERROR(ROUND(C71*100/B71,1),0)</f>
        <v>58.3</v>
      </c>
      <c r="H71" s="256">
        <f t="shared" si="21"/>
        <v>58.3</v>
      </c>
      <c r="I71" s="256" t="str">
        <f t="shared" si="22"/>
        <v/>
      </c>
      <c r="J71" s="256" t="str">
        <f t="shared" si="23"/>
        <v/>
      </c>
    </row>
    <row r="72" spans="1:26" ht="18" customHeight="1" thickBot="1" x14ac:dyDescent="0.3">
      <c r="A72" s="262" t="str">
        <f t="shared" si="19"/>
        <v>JERI</v>
      </c>
      <c r="B72" s="261">
        <f t="shared" si="20"/>
        <v>2</v>
      </c>
      <c r="C72" s="260">
        <f>ACUMULADO!$AX$30</f>
        <v>2</v>
      </c>
      <c r="D72" s="256">
        <v>0</v>
      </c>
      <c r="E72" s="283">
        <f t="shared" ref="E72:E78" si="24">E71</f>
        <v>75</v>
      </c>
      <c r="F72" s="260"/>
      <c r="G72" s="300">
        <f t="shared" ref="G72:G78" si="25">IFERROR(ROUND(C72*100/B72,1),0)</f>
        <v>100</v>
      </c>
      <c r="H72" s="256" t="str">
        <f t="shared" si="21"/>
        <v/>
      </c>
      <c r="I72" s="256" t="str">
        <f t="shared" si="22"/>
        <v/>
      </c>
      <c r="J72" s="256">
        <f t="shared" si="23"/>
        <v>100</v>
      </c>
      <c r="T72" s="483" t="s">
        <v>516</v>
      </c>
      <c r="U72" s="484"/>
      <c r="V72" s="484"/>
      <c r="W72" s="484"/>
      <c r="X72" s="484"/>
      <c r="Y72" s="484"/>
      <c r="Z72" s="485"/>
    </row>
    <row r="73" spans="1:26" ht="18" customHeight="1" thickBot="1" x14ac:dyDescent="0.3">
      <c r="A73" s="262" t="str">
        <f t="shared" si="19"/>
        <v>YANT</v>
      </c>
      <c r="B73" s="261">
        <f t="shared" si="20"/>
        <v>2</v>
      </c>
      <c r="C73" s="260">
        <f>ACUMULADO!$AY$30</f>
        <v>2</v>
      </c>
      <c r="D73" s="256">
        <v>0</v>
      </c>
      <c r="E73" s="283">
        <f t="shared" si="24"/>
        <v>75</v>
      </c>
      <c r="F73" s="260"/>
      <c r="G73" s="300">
        <f>IFERROR(ROUND(C73*100/B73,1),0)</f>
        <v>100</v>
      </c>
      <c r="H73" s="256" t="str">
        <f t="shared" si="21"/>
        <v/>
      </c>
      <c r="I73" s="256" t="str">
        <f t="shared" si="22"/>
        <v/>
      </c>
      <c r="J73" s="256">
        <f t="shared" si="23"/>
        <v>100</v>
      </c>
      <c r="T73" s="486"/>
      <c r="U73" s="487"/>
      <c r="V73" s="487"/>
      <c r="W73" s="487"/>
      <c r="X73" s="487"/>
      <c r="Y73" s="487"/>
      <c r="Z73" s="488"/>
    </row>
    <row r="74" spans="1:26" ht="18" customHeight="1" thickBot="1" x14ac:dyDescent="0.3">
      <c r="A74" s="262" t="str">
        <f t="shared" si="19"/>
        <v>SORI</v>
      </c>
      <c r="B74" s="261">
        <f t="shared" si="20"/>
        <v>5</v>
      </c>
      <c r="C74" s="260">
        <f>ACUMULADO!$AZ$30</f>
        <v>4</v>
      </c>
      <c r="D74" s="256">
        <v>0</v>
      </c>
      <c r="E74" s="283">
        <f t="shared" si="24"/>
        <v>75</v>
      </c>
      <c r="F74" s="260"/>
      <c r="G74" s="300">
        <f t="shared" si="25"/>
        <v>80</v>
      </c>
      <c r="H74" s="256" t="str">
        <f t="shared" si="21"/>
        <v/>
      </c>
      <c r="I74" s="256" t="str">
        <f t="shared" si="22"/>
        <v/>
      </c>
      <c r="J74" s="256">
        <f t="shared" si="23"/>
        <v>80</v>
      </c>
      <c r="T74" s="486"/>
      <c r="U74" s="487"/>
      <c r="V74" s="487"/>
      <c r="W74" s="487"/>
      <c r="X74" s="487"/>
      <c r="Y74" s="487"/>
      <c r="Z74" s="488"/>
    </row>
    <row r="75" spans="1:26" ht="18" customHeight="1" thickBot="1" x14ac:dyDescent="0.3">
      <c r="A75" s="262" t="str">
        <f t="shared" si="19"/>
        <v>JEPE</v>
      </c>
      <c r="B75" s="261">
        <f t="shared" si="20"/>
        <v>1</v>
      </c>
      <c r="C75" s="260">
        <f>ACUMULADO!$BA$30</f>
        <v>1</v>
      </c>
      <c r="D75" s="256">
        <v>0</v>
      </c>
      <c r="E75" s="283">
        <f t="shared" si="24"/>
        <v>75</v>
      </c>
      <c r="F75" s="260"/>
      <c r="G75" s="300">
        <f t="shared" si="25"/>
        <v>100</v>
      </c>
      <c r="H75" s="256" t="str">
        <f t="shared" si="21"/>
        <v/>
      </c>
      <c r="I75" s="256" t="str">
        <f t="shared" si="22"/>
        <v/>
      </c>
      <c r="J75" s="256">
        <f t="shared" si="23"/>
        <v>100</v>
      </c>
      <c r="T75" s="489"/>
      <c r="U75" s="490"/>
      <c r="V75" s="490"/>
      <c r="W75" s="490"/>
      <c r="X75" s="490"/>
      <c r="Y75" s="490"/>
      <c r="Z75" s="491"/>
    </row>
    <row r="76" spans="1:26" ht="18" customHeight="1" thickBot="1" x14ac:dyDescent="0.3">
      <c r="A76" s="262" t="str">
        <f t="shared" si="19"/>
        <v>ROQU</v>
      </c>
      <c r="B76" s="261">
        <f t="shared" si="20"/>
        <v>2</v>
      </c>
      <c r="C76" s="260">
        <f>ACUMULADO!$BB$30</f>
        <v>0</v>
      </c>
      <c r="D76" s="256">
        <v>0</v>
      </c>
      <c r="E76" s="283">
        <f t="shared" si="24"/>
        <v>75</v>
      </c>
      <c r="F76" s="260"/>
      <c r="G76" s="300">
        <f t="shared" si="25"/>
        <v>0</v>
      </c>
      <c r="H76" s="256">
        <f t="shared" si="21"/>
        <v>0</v>
      </c>
      <c r="I76" s="256" t="str">
        <f t="shared" si="22"/>
        <v/>
      </c>
      <c r="J76" s="256" t="str">
        <f t="shared" si="23"/>
        <v/>
      </c>
    </row>
    <row r="77" spans="1:26" ht="18" customHeight="1" thickBot="1" x14ac:dyDescent="0.3">
      <c r="A77" s="262" t="str">
        <f t="shared" si="19"/>
        <v>CALZ</v>
      </c>
      <c r="B77" s="261">
        <f t="shared" si="20"/>
        <v>0</v>
      </c>
      <c r="C77" s="260">
        <f>ACUMULADO!$BC$30</f>
        <v>0</v>
      </c>
      <c r="D77" s="256">
        <v>0</v>
      </c>
      <c r="E77" s="283">
        <f t="shared" si="24"/>
        <v>75</v>
      </c>
      <c r="F77" s="260"/>
      <c r="G77" s="300">
        <f t="shared" si="25"/>
        <v>0</v>
      </c>
      <c r="H77" s="256">
        <f t="shared" si="21"/>
        <v>0</v>
      </c>
      <c r="I77" s="256" t="str">
        <f t="shared" si="22"/>
        <v/>
      </c>
      <c r="J77" s="256" t="str">
        <f t="shared" si="23"/>
        <v/>
      </c>
    </row>
    <row r="78" spans="1:26" ht="18" customHeight="1" thickBot="1" x14ac:dyDescent="0.3">
      <c r="A78" s="262" t="str">
        <f t="shared" si="19"/>
        <v>PUEB</v>
      </c>
      <c r="B78" s="261">
        <f t="shared" si="20"/>
        <v>2</v>
      </c>
      <c r="C78" s="260">
        <f>ACUMULADO!$BD$30</f>
        <v>0</v>
      </c>
      <c r="D78" s="256">
        <v>0</v>
      </c>
      <c r="E78" s="283">
        <f t="shared" si="24"/>
        <v>75</v>
      </c>
      <c r="F78" s="260"/>
      <c r="G78" s="300">
        <f t="shared" si="25"/>
        <v>0</v>
      </c>
      <c r="H78" s="256">
        <f t="shared" si="21"/>
        <v>0</v>
      </c>
      <c r="I78" s="256" t="str">
        <f t="shared" si="22"/>
        <v/>
      </c>
      <c r="J78" s="256" t="str">
        <f t="shared" si="23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294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",'MATERNO-PLANIF-ADOLESC'!A86," ",Config!$B$3,Config!$C$12," - ",Config!$D$12," ",Config!$E$12)</f>
        <v>RED. MOYOBAMBA: PORCENTAJE DE GESTANTES CON 6 CPN - POR MICROREDES : ENERO - FEBRERO 2025</v>
      </c>
      <c r="C85" s="28"/>
      <c r="D85" s="28"/>
      <c r="F85" s="28"/>
      <c r="G85" s="28"/>
      <c r="H85" s="482" t="s">
        <v>511</v>
      </c>
      <c r="I85" s="482"/>
      <c r="J85" s="482"/>
    </row>
    <row r="86" spans="1:26" ht="18" customHeight="1" x14ac:dyDescent="0.25">
      <c r="A86" s="280" t="s">
        <v>546</v>
      </c>
      <c r="C86" s="28"/>
      <c r="D86" s="28"/>
      <c r="F86" s="28"/>
      <c r="G86" s="28"/>
      <c r="H86" s="410">
        <f>+METAS!F31</f>
        <v>10</v>
      </c>
      <c r="I86" s="410"/>
      <c r="J86" s="410">
        <f>+METAS!G31</f>
        <v>13.3</v>
      </c>
    </row>
    <row r="87" spans="1:26" s="4" customFormat="1" ht="46.5" customHeight="1" x14ac:dyDescent="0.25">
      <c r="A87" s="291" t="s">
        <v>2</v>
      </c>
      <c r="B87" s="85" t="s">
        <v>519</v>
      </c>
      <c r="C87" s="278" t="s">
        <v>517</v>
      </c>
      <c r="D87" s="278" t="s">
        <v>547</v>
      </c>
      <c r="E87" s="277" t="s">
        <v>1</v>
      </c>
      <c r="F87" s="252"/>
      <c r="G87" s="276" t="s">
        <v>10</v>
      </c>
      <c r="H87" s="275" t="str">
        <f>"DEFICIENTE &lt; "&amp;H86</f>
        <v>DEFICIENTE &lt; 10</v>
      </c>
      <c r="I87" s="275" t="str">
        <f>"PROCESO &gt;= "&amp;H86&amp;"  -  &lt; "&amp;J86</f>
        <v>PROCESO &gt;= 10  -  &lt; 13,3</v>
      </c>
      <c r="J87" s="275" t="str">
        <f>"OPTIMO &gt;= "&amp;J86</f>
        <v>OPTIMO &gt;= 13,3</v>
      </c>
      <c r="S87" s="263"/>
    </row>
    <row r="88" spans="1:26" ht="18" customHeight="1" thickBot="1" x14ac:dyDescent="0.3">
      <c r="A88" s="269" t="s">
        <v>66</v>
      </c>
      <c r="B88" s="268">
        <f>SUM(B89:B97)</f>
        <v>1701</v>
      </c>
      <c r="C88" s="268">
        <f>SUM(C89:C97)</f>
        <v>283</v>
      </c>
      <c r="D88" s="268">
        <f>SUM(D89:D97)</f>
        <v>235</v>
      </c>
      <c r="E88" s="256">
        <f>+ROUND(Config!$C$9,1)</f>
        <v>16.7</v>
      </c>
      <c r="F88" s="268"/>
      <c r="G88" s="256">
        <f>IFERROR(ROUND(D88*100/B88,1),0)</f>
        <v>13.8</v>
      </c>
      <c r="H88" s="256" t="str">
        <f>IFERROR(ROUND(IF(G88&lt;$H$86,G88,""),1),"")</f>
        <v/>
      </c>
      <c r="I88" s="256" t="str">
        <f>IFERROR(ROUND(IF(AND(G88&gt;=$H$86,G88&lt;$J$86),G88,""),1),"")</f>
        <v/>
      </c>
      <c r="J88" s="256">
        <f>IFERROR(ROUND(IF(G88&gt;=$J$86,G88,""),1),"")</f>
        <v>13.8</v>
      </c>
    </row>
    <row r="89" spans="1:26" ht="18" customHeight="1" thickBot="1" x14ac:dyDescent="0.3">
      <c r="A89" s="262" t="str">
        <f t="shared" ref="A89:A97" si="26">A70</f>
        <v>HOSP</v>
      </c>
      <c r="B89" s="301">
        <f>+METAS!$AY$31</f>
        <v>0</v>
      </c>
      <c r="C89" s="260">
        <f>ROUND((B89/12)*Config!$C$6,0)</f>
        <v>0</v>
      </c>
      <c r="D89" s="283">
        <f>ACUMULADO!$AU$31</f>
        <v>0</v>
      </c>
      <c r="E89" s="256">
        <f>+ROUND(Config!$C$9,1)</f>
        <v>16.7</v>
      </c>
      <c r="F89" s="257"/>
      <c r="G89" s="256">
        <f t="shared" ref="G89:G97" si="27">IFERROR(ROUND(D89*100/B89,1),0)</f>
        <v>0</v>
      </c>
      <c r="H89" s="256">
        <f t="shared" ref="H89:H97" si="28">IFERROR(ROUND(IF(G89&lt;$H$86,G89,""),1),"")</f>
        <v>0</v>
      </c>
      <c r="I89" s="256" t="str">
        <f t="shared" ref="I89:I97" si="29">IFERROR(ROUND(IF(AND(G89&gt;=$H$86,G89&lt;$J$86),G89,""),1),"")</f>
        <v/>
      </c>
      <c r="J89" s="256" t="str">
        <f t="shared" ref="J89:J97" si="30">IFERROR(ROUND(IF(G89&gt;=$J$86,G89,""),1),"")</f>
        <v/>
      </c>
    </row>
    <row r="90" spans="1:26" ht="18" customHeight="1" thickBot="1" x14ac:dyDescent="0.3">
      <c r="A90" s="262" t="str">
        <f t="shared" si="26"/>
        <v>LLUI</v>
      </c>
      <c r="B90" s="301">
        <f>+METAS!$BA$31</f>
        <v>703</v>
      </c>
      <c r="C90" s="260">
        <f>ROUND((B90/12)*Config!$C$6,0)</f>
        <v>117</v>
      </c>
      <c r="D90" s="283">
        <f>ACUMULADO!$AW$31</f>
        <v>84</v>
      </c>
      <c r="E90" s="256">
        <f>+ROUND(Config!$C$9,1)</f>
        <v>16.7</v>
      </c>
      <c r="F90" s="257"/>
      <c r="G90" s="256">
        <f t="shared" si="27"/>
        <v>11.9</v>
      </c>
      <c r="H90" s="256" t="str">
        <f t="shared" si="28"/>
        <v/>
      </c>
      <c r="I90" s="256">
        <f t="shared" si="29"/>
        <v>11.9</v>
      </c>
      <c r="J90" s="256" t="str">
        <f t="shared" si="30"/>
        <v/>
      </c>
    </row>
    <row r="91" spans="1:26" ht="18" customHeight="1" thickBot="1" x14ac:dyDescent="0.3">
      <c r="A91" s="262" t="str">
        <f t="shared" si="26"/>
        <v>JERI</v>
      </c>
      <c r="B91" s="301">
        <f>+METAS!$BB$31</f>
        <v>62</v>
      </c>
      <c r="C91" s="260">
        <f>ROUND((B91/12)*Config!$C$6,0)</f>
        <v>10</v>
      </c>
      <c r="D91" s="283">
        <f>ACUMULADO!$AX$31</f>
        <v>7</v>
      </c>
      <c r="E91" s="256">
        <f>+ROUND(Config!$C$9,1)</f>
        <v>16.7</v>
      </c>
      <c r="F91" s="257"/>
      <c r="G91" s="256">
        <f t="shared" si="27"/>
        <v>11.3</v>
      </c>
      <c r="H91" s="256" t="str">
        <f t="shared" si="28"/>
        <v/>
      </c>
      <c r="I91" s="256">
        <f t="shared" si="29"/>
        <v>11.3</v>
      </c>
      <c r="J91" s="256" t="str">
        <f t="shared" si="30"/>
        <v/>
      </c>
    </row>
    <row r="92" spans="1:26" ht="18" customHeight="1" thickBot="1" x14ac:dyDescent="0.3">
      <c r="A92" s="262" t="str">
        <f t="shared" si="26"/>
        <v>YANT</v>
      </c>
      <c r="B92" s="301">
        <f>+METAS!$BC$31</f>
        <v>89</v>
      </c>
      <c r="C92" s="260">
        <f>ROUND((B92/12)*Config!$C$6,0)</f>
        <v>15</v>
      </c>
      <c r="D92" s="283">
        <f>ACUMULADO!$AY$31</f>
        <v>14</v>
      </c>
      <c r="E92" s="256">
        <f>+ROUND(Config!$C$9,1)</f>
        <v>16.7</v>
      </c>
      <c r="F92" s="257"/>
      <c r="G92" s="256">
        <f t="shared" si="27"/>
        <v>15.7</v>
      </c>
      <c r="H92" s="256" t="str">
        <f t="shared" si="28"/>
        <v/>
      </c>
      <c r="I92" s="256" t="str">
        <f t="shared" si="29"/>
        <v/>
      </c>
      <c r="J92" s="256">
        <f t="shared" si="30"/>
        <v>15.7</v>
      </c>
    </row>
    <row r="93" spans="1:26" ht="18" customHeight="1" thickBot="1" x14ac:dyDescent="0.3">
      <c r="A93" s="262" t="str">
        <f t="shared" si="26"/>
        <v>SORI</v>
      </c>
      <c r="B93" s="301">
        <f>+METAS!$BD$31</f>
        <v>361</v>
      </c>
      <c r="C93" s="260">
        <f>ROUND((B93/12)*Config!$C$6,0)</f>
        <v>60</v>
      </c>
      <c r="D93" s="283">
        <f>ACUMULADO!$AZ$31</f>
        <v>58</v>
      </c>
      <c r="E93" s="256">
        <f>+ROUND(Config!$C$9,1)</f>
        <v>16.7</v>
      </c>
      <c r="F93" s="257"/>
      <c r="G93" s="256">
        <f t="shared" si="27"/>
        <v>16.100000000000001</v>
      </c>
      <c r="H93" s="256" t="str">
        <f t="shared" si="28"/>
        <v/>
      </c>
      <c r="I93" s="256" t="str">
        <f t="shared" si="29"/>
        <v/>
      </c>
      <c r="J93" s="256">
        <f>IFERROR(ROUND(IF(G93&gt;=$J$86,G93,""),1),"")</f>
        <v>16.100000000000001</v>
      </c>
      <c r="T93" s="483" t="s">
        <v>516</v>
      </c>
      <c r="U93" s="484"/>
      <c r="V93" s="484"/>
      <c r="W93" s="484"/>
      <c r="X93" s="484"/>
      <c r="Y93" s="484"/>
      <c r="Z93" s="485"/>
    </row>
    <row r="94" spans="1:26" ht="18" customHeight="1" thickBot="1" x14ac:dyDescent="0.3">
      <c r="A94" s="262" t="str">
        <f t="shared" si="26"/>
        <v>JEPE</v>
      </c>
      <c r="B94" s="301">
        <f>METAS!$BE$31</f>
        <v>158</v>
      </c>
      <c r="C94" s="260">
        <f>ROUND((B94/12)*Config!$C$6,0)</f>
        <v>26</v>
      </c>
      <c r="D94" s="283">
        <f>ACUMULADO!$BA$31</f>
        <v>28</v>
      </c>
      <c r="E94" s="256">
        <f>+ROUND(Config!$C$9,1)</f>
        <v>16.7</v>
      </c>
      <c r="F94" s="257"/>
      <c r="G94" s="256">
        <f t="shared" si="27"/>
        <v>17.7</v>
      </c>
      <c r="H94" s="256" t="str">
        <f t="shared" si="28"/>
        <v/>
      </c>
      <c r="I94" s="256" t="str">
        <f t="shared" si="29"/>
        <v/>
      </c>
      <c r="J94" s="256">
        <f t="shared" si="30"/>
        <v>17.7</v>
      </c>
      <c r="T94" s="486"/>
      <c r="U94" s="487"/>
      <c r="V94" s="487"/>
      <c r="W94" s="487"/>
      <c r="X94" s="487"/>
      <c r="Y94" s="487"/>
      <c r="Z94" s="488"/>
    </row>
    <row r="95" spans="1:26" ht="18" customHeight="1" thickBot="1" x14ac:dyDescent="0.3">
      <c r="A95" s="262" t="str">
        <f t="shared" si="26"/>
        <v>ROQU</v>
      </c>
      <c r="B95" s="301">
        <f>+METAS!$BF$31</f>
        <v>120</v>
      </c>
      <c r="C95" s="260">
        <f>ROUND((B95/12)*Config!$C$6,0)</f>
        <v>20</v>
      </c>
      <c r="D95" s="283">
        <f>ACUMULADO!$BB$31</f>
        <v>16</v>
      </c>
      <c r="E95" s="256">
        <f>+ROUND(Config!$C$9,1)</f>
        <v>16.7</v>
      </c>
      <c r="F95" s="257"/>
      <c r="G95" s="256">
        <f t="shared" si="27"/>
        <v>13.3</v>
      </c>
      <c r="H95" s="256" t="str">
        <f t="shared" si="28"/>
        <v/>
      </c>
      <c r="I95" s="256" t="str">
        <f t="shared" si="29"/>
        <v/>
      </c>
      <c r="J95" s="256">
        <f t="shared" si="30"/>
        <v>13.3</v>
      </c>
      <c r="T95" s="486"/>
      <c r="U95" s="487"/>
      <c r="V95" s="487"/>
      <c r="W95" s="487"/>
      <c r="X95" s="487"/>
      <c r="Y95" s="487"/>
      <c r="Z95" s="488"/>
    </row>
    <row r="96" spans="1:26" ht="18" customHeight="1" thickBot="1" x14ac:dyDescent="0.3">
      <c r="A96" s="262" t="str">
        <f t="shared" si="26"/>
        <v>CALZ</v>
      </c>
      <c r="B96" s="301">
        <f>+METAS!$BG$31</f>
        <v>60</v>
      </c>
      <c r="C96" s="260">
        <f>ROUND((B96/12)*Config!$C$6,0)</f>
        <v>10</v>
      </c>
      <c r="D96" s="283">
        <f>ACUMULADO!$BC$31</f>
        <v>10</v>
      </c>
      <c r="E96" s="256">
        <f>+ROUND(Config!$C$9,1)</f>
        <v>16.7</v>
      </c>
      <c r="F96" s="257"/>
      <c r="G96" s="256">
        <f t="shared" si="27"/>
        <v>16.7</v>
      </c>
      <c r="H96" s="256" t="str">
        <f t="shared" si="28"/>
        <v/>
      </c>
      <c r="I96" s="256" t="str">
        <f t="shared" si="29"/>
        <v/>
      </c>
      <c r="J96" s="256">
        <f t="shared" si="30"/>
        <v>16.7</v>
      </c>
      <c r="T96" s="489"/>
      <c r="U96" s="490"/>
      <c r="V96" s="490"/>
      <c r="W96" s="490"/>
      <c r="X96" s="490"/>
      <c r="Y96" s="490"/>
      <c r="Z96" s="491"/>
    </row>
    <row r="97" spans="1:19" ht="18" customHeight="1" thickBot="1" x14ac:dyDescent="0.3">
      <c r="A97" s="262" t="str">
        <f t="shared" si="26"/>
        <v>PUEB</v>
      </c>
      <c r="B97" s="301">
        <f>+METAS!$BH$31</f>
        <v>148</v>
      </c>
      <c r="C97" s="260">
        <f>ROUND((B97/12)*Config!$C$6,0)</f>
        <v>25</v>
      </c>
      <c r="D97" s="283">
        <f>ACUMULADO!$BD$31</f>
        <v>18</v>
      </c>
      <c r="E97" s="256">
        <f>+ROUND(Config!$C$9,1)</f>
        <v>16.7</v>
      </c>
      <c r="F97" s="257"/>
      <c r="G97" s="256">
        <f t="shared" si="27"/>
        <v>12.2</v>
      </c>
      <c r="H97" s="256" t="str">
        <f t="shared" si="28"/>
        <v/>
      </c>
      <c r="I97" s="256">
        <f t="shared" si="29"/>
        <v>12.2</v>
      </c>
      <c r="J97" s="256" t="str">
        <f t="shared" si="30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374" t="str">
        <f>_xlfn.CONCAT(Config!$B$2," PORCENTAJE DE ",'MATERNO-PLANIF-ADOLESC'!A108," ",Config!$B$3,Config!$C$12," - ",Config!$D$12," ",Config!$E$12)</f>
        <v>RED. MOYOBAMBA: PORCENTAJE DE GESTANTE SUPLEMANTADA CON HIERRO - POR MICROREDES : ENERO - FEBRERO 2025</v>
      </c>
      <c r="C107" s="28"/>
      <c r="D107" s="28"/>
      <c r="F107" s="28"/>
      <c r="G107" s="28"/>
      <c r="H107" s="482" t="s">
        <v>511</v>
      </c>
      <c r="I107" s="482"/>
      <c r="J107" s="482"/>
    </row>
    <row r="108" spans="1:19" ht="18" customHeight="1" x14ac:dyDescent="0.25">
      <c r="A108" s="280" t="s">
        <v>185</v>
      </c>
      <c r="C108" s="28"/>
      <c r="D108" s="28"/>
      <c r="F108" s="28"/>
      <c r="G108" s="28"/>
      <c r="H108" s="410">
        <f>+METAS!F32</f>
        <v>10</v>
      </c>
      <c r="I108" s="410"/>
      <c r="J108" s="410">
        <f>+METAS!G32</f>
        <v>13.3</v>
      </c>
    </row>
    <row r="109" spans="1:19" s="4" customFormat="1" ht="39.950000000000003" customHeight="1" x14ac:dyDescent="0.25">
      <c r="A109" s="279" t="s">
        <v>2</v>
      </c>
      <c r="B109" s="85" t="s">
        <v>518</v>
      </c>
      <c r="C109" s="278" t="s">
        <v>517</v>
      </c>
      <c r="D109" s="278" t="s">
        <v>548</v>
      </c>
      <c r="E109" s="277" t="s">
        <v>1</v>
      </c>
      <c r="F109" s="252"/>
      <c r="G109" s="276" t="s">
        <v>9</v>
      </c>
      <c r="H109" s="275" t="str">
        <f>"DEFICIENTE &lt; "&amp;H108</f>
        <v>DEFICIENTE &lt; 10</v>
      </c>
      <c r="I109" s="275" t="str">
        <f>"PROCESO &gt;= "&amp;H108&amp;"  -  &lt; "&amp;J108</f>
        <v>PROCESO &gt;= 10  -  &lt; 13,3</v>
      </c>
      <c r="J109" s="275" t="str">
        <f>"OPTIMO &gt;= "&amp;$J$108</f>
        <v>OPTIMO &gt;= 13,3</v>
      </c>
      <c r="S109" s="263"/>
    </row>
    <row r="110" spans="1:19" ht="18" customHeight="1" thickBot="1" x14ac:dyDescent="0.3">
      <c r="A110" s="269" t="s">
        <v>66</v>
      </c>
      <c r="B110" s="268">
        <f>SUM(B111:B119)</f>
        <v>1747</v>
      </c>
      <c r="C110" s="268">
        <f>SUM(C111:C119)</f>
        <v>292</v>
      </c>
      <c r="D110" s="268">
        <f>SUM(D111:D119)</f>
        <v>135</v>
      </c>
      <c r="E110" s="256">
        <f>+ROUND(Config!$C$9,1)</f>
        <v>16.7</v>
      </c>
      <c r="F110" s="268"/>
      <c r="G110" s="256">
        <f>IFERROR(ROUND(D110*100/B110,1),0)</f>
        <v>7.7</v>
      </c>
      <c r="H110" s="256">
        <f>IFERROR(ROUND(IF(G110&lt;$H$108,G110,""),1),"")</f>
        <v>7.7</v>
      </c>
      <c r="I110" s="256" t="str">
        <f>IFERROR(ROUND(IF(AND(G110&gt;=$H$108,G110&lt;$J$108),G110,""),1),"")</f>
        <v/>
      </c>
      <c r="J110" s="256" t="str">
        <f>IFERROR(ROUND(IF(G110&gt;=$J$108,G110,""),1),"")</f>
        <v/>
      </c>
    </row>
    <row r="111" spans="1:19" ht="18" customHeight="1" thickBot="1" x14ac:dyDescent="0.3">
      <c r="A111" s="262" t="str">
        <f t="shared" ref="A111:A119" si="31">A89</f>
        <v>HOSP</v>
      </c>
      <c r="B111" s="281">
        <f>+METAS!$AY$32</f>
        <v>0</v>
      </c>
      <c r="C111" s="260">
        <f>ROUND((B111/12)*Config!$C$6,0)</f>
        <v>0</v>
      </c>
      <c r="D111" s="283">
        <f>ACUMULADO!$AU$32</f>
        <v>0</v>
      </c>
      <c r="E111" s="256">
        <f>+ROUND(Config!$C$9,1)</f>
        <v>16.7</v>
      </c>
      <c r="F111" s="260"/>
      <c r="G111" s="256">
        <f t="shared" ref="G111:G119" si="32">IFERROR(ROUND(D111*100/B111,1),0)</f>
        <v>0</v>
      </c>
      <c r="H111" s="256">
        <f t="shared" ref="H111:H119" si="33">IFERROR(ROUND(IF(G111&lt;$H$108,G111,""),1),"")</f>
        <v>0</v>
      </c>
      <c r="I111" s="256" t="str">
        <f t="shared" ref="I111:I119" si="34">IFERROR(ROUND(IF(AND(G111&gt;=$H$108,G111&lt;$J$108),G111,""),1),"")</f>
        <v/>
      </c>
      <c r="J111" s="256" t="str">
        <f t="shared" ref="J111:J119" si="35">IFERROR(ROUND(IF(G111&gt;=$J$108,G111,""),1),"")</f>
        <v/>
      </c>
    </row>
    <row r="112" spans="1:19" ht="18" customHeight="1" thickBot="1" x14ac:dyDescent="0.3">
      <c r="A112" s="262" t="str">
        <f t="shared" si="31"/>
        <v>LLUI</v>
      </c>
      <c r="B112" s="281">
        <f>+METAS!$BA$32</f>
        <v>718</v>
      </c>
      <c r="C112" s="260">
        <f>ROUND((B112/12)*Config!$C$6,0)</f>
        <v>120</v>
      </c>
      <c r="D112" s="283">
        <f>ACUMULADO!$AW$32</f>
        <v>61</v>
      </c>
      <c r="E112" s="256">
        <f>+ROUND(Config!$C$9,1)</f>
        <v>16.7</v>
      </c>
      <c r="F112" s="260"/>
      <c r="G112" s="256">
        <f t="shared" si="32"/>
        <v>8.5</v>
      </c>
      <c r="H112" s="256">
        <f t="shared" si="33"/>
        <v>8.5</v>
      </c>
      <c r="I112" s="256" t="str">
        <f t="shared" si="34"/>
        <v/>
      </c>
      <c r="J112" s="256" t="str">
        <f t="shared" si="35"/>
        <v/>
      </c>
    </row>
    <row r="113" spans="1:27" ht="18" customHeight="1" thickBot="1" x14ac:dyDescent="0.3">
      <c r="A113" s="262" t="str">
        <f t="shared" si="31"/>
        <v>JERI</v>
      </c>
      <c r="B113" s="281">
        <f>+METAS!$BB$32</f>
        <v>72</v>
      </c>
      <c r="C113" s="260">
        <f>ROUND((B113/12)*Config!$C$6,0)</f>
        <v>12</v>
      </c>
      <c r="D113" s="283">
        <f>ACUMULADO!$AX$32</f>
        <v>5</v>
      </c>
      <c r="E113" s="256">
        <f>+ROUND(Config!$C$9,1)</f>
        <v>16.7</v>
      </c>
      <c r="F113" s="260"/>
      <c r="G113" s="256">
        <f t="shared" si="32"/>
        <v>6.9</v>
      </c>
      <c r="H113" s="256">
        <f t="shared" si="33"/>
        <v>6.9</v>
      </c>
      <c r="I113" s="256" t="str">
        <f t="shared" si="34"/>
        <v/>
      </c>
      <c r="J113" s="256" t="str">
        <f t="shared" si="35"/>
        <v/>
      </c>
    </row>
    <row r="114" spans="1:27" ht="18" customHeight="1" thickBot="1" x14ac:dyDescent="0.3">
      <c r="A114" s="262" t="str">
        <f t="shared" si="31"/>
        <v>YANT</v>
      </c>
      <c r="B114" s="281">
        <f>+METAS!$BC$32</f>
        <v>91</v>
      </c>
      <c r="C114" s="260">
        <f>ROUND((B114/12)*Config!$C$6,0)</f>
        <v>15</v>
      </c>
      <c r="D114" s="283">
        <f>ACUMULADO!$AY$32</f>
        <v>9</v>
      </c>
      <c r="E114" s="256">
        <f>+ROUND(Config!$C$9,1)</f>
        <v>16.7</v>
      </c>
      <c r="F114" s="260"/>
      <c r="G114" s="256">
        <f t="shared" si="32"/>
        <v>9.9</v>
      </c>
      <c r="H114" s="256">
        <f t="shared" si="33"/>
        <v>9.9</v>
      </c>
      <c r="I114" s="256" t="str">
        <f t="shared" si="34"/>
        <v/>
      </c>
      <c r="J114" s="256" t="str">
        <f t="shared" si="35"/>
        <v/>
      </c>
    </row>
    <row r="115" spans="1:27" ht="18" customHeight="1" thickBot="1" x14ac:dyDescent="0.3">
      <c r="A115" s="262" t="str">
        <f t="shared" si="31"/>
        <v>SORI</v>
      </c>
      <c r="B115" s="281">
        <f>+METAS!$BD$32</f>
        <v>370</v>
      </c>
      <c r="C115" s="260">
        <f>ROUND((B115/12)*Config!$C$6,0)</f>
        <v>62</v>
      </c>
      <c r="D115" s="283">
        <f>ACUMULADO!$AZ$32</f>
        <v>20</v>
      </c>
      <c r="E115" s="256">
        <f>+ROUND(Config!$C$9,1)</f>
        <v>16.7</v>
      </c>
      <c r="F115" s="260"/>
      <c r="G115" s="256">
        <f t="shared" si="32"/>
        <v>5.4</v>
      </c>
      <c r="H115" s="256">
        <f t="shared" si="33"/>
        <v>5.4</v>
      </c>
      <c r="I115" s="256" t="str">
        <f t="shared" si="34"/>
        <v/>
      </c>
      <c r="J115" s="256" t="str">
        <f t="shared" si="35"/>
        <v/>
      </c>
      <c r="U115" s="483" t="s">
        <v>516</v>
      </c>
      <c r="V115" s="484"/>
      <c r="W115" s="484"/>
      <c r="X115" s="484"/>
      <c r="Y115" s="484"/>
      <c r="Z115" s="484"/>
      <c r="AA115" s="485"/>
    </row>
    <row r="116" spans="1:27" ht="18" customHeight="1" thickBot="1" x14ac:dyDescent="0.3">
      <c r="A116" s="262" t="str">
        <f t="shared" si="31"/>
        <v>JEPE</v>
      </c>
      <c r="B116" s="281">
        <f>METAS!$BE$32</f>
        <v>161</v>
      </c>
      <c r="C116" s="260">
        <f>ROUND((B116/12)*Config!$C$6,0)</f>
        <v>27</v>
      </c>
      <c r="D116" s="283">
        <f>ACUMULADO!$BA$32</f>
        <v>17</v>
      </c>
      <c r="E116" s="256">
        <f>+ROUND(Config!$C$9,1)</f>
        <v>16.7</v>
      </c>
      <c r="F116" s="260"/>
      <c r="G116" s="256">
        <f t="shared" si="32"/>
        <v>10.6</v>
      </c>
      <c r="H116" s="256" t="str">
        <f t="shared" si="33"/>
        <v/>
      </c>
      <c r="I116" s="256">
        <f t="shared" si="34"/>
        <v>10.6</v>
      </c>
      <c r="J116" s="256" t="str">
        <f t="shared" si="35"/>
        <v/>
      </c>
      <c r="U116" s="486"/>
      <c r="V116" s="487"/>
      <c r="W116" s="487"/>
      <c r="X116" s="487"/>
      <c r="Y116" s="487"/>
      <c r="Z116" s="487"/>
      <c r="AA116" s="488"/>
    </row>
    <row r="117" spans="1:27" ht="18" customHeight="1" thickBot="1" x14ac:dyDescent="0.3">
      <c r="A117" s="262" t="str">
        <f t="shared" si="31"/>
        <v>ROQU</v>
      </c>
      <c r="B117" s="281">
        <f>+METAS!$BF$32</f>
        <v>119</v>
      </c>
      <c r="C117" s="260">
        <f>ROUND((B117/12)*Config!$C$6,0)</f>
        <v>20</v>
      </c>
      <c r="D117" s="283">
        <f>ACUMULADO!$BB$32</f>
        <v>9</v>
      </c>
      <c r="E117" s="256">
        <f>+ROUND(Config!$C$9,1)</f>
        <v>16.7</v>
      </c>
      <c r="F117" s="260"/>
      <c r="G117" s="256">
        <f t="shared" si="32"/>
        <v>7.6</v>
      </c>
      <c r="H117" s="256">
        <f t="shared" si="33"/>
        <v>7.6</v>
      </c>
      <c r="I117" s="256" t="str">
        <f t="shared" si="34"/>
        <v/>
      </c>
      <c r="J117" s="256" t="str">
        <f t="shared" si="35"/>
        <v/>
      </c>
      <c r="U117" s="486"/>
      <c r="V117" s="487"/>
      <c r="W117" s="487"/>
      <c r="X117" s="487"/>
      <c r="Y117" s="487"/>
      <c r="Z117" s="487"/>
      <c r="AA117" s="488"/>
    </row>
    <row r="118" spans="1:27" ht="18" customHeight="1" thickBot="1" x14ac:dyDescent="0.3">
      <c r="A118" s="262" t="str">
        <f t="shared" si="31"/>
        <v>CALZ</v>
      </c>
      <c r="B118" s="281">
        <f>+METAS!$BG$32</f>
        <v>66</v>
      </c>
      <c r="C118" s="260">
        <f>ROUND((B118/12)*Config!$C$6,0)</f>
        <v>11</v>
      </c>
      <c r="D118" s="283">
        <f>ACUMULADO!$BC$32</f>
        <v>6</v>
      </c>
      <c r="E118" s="256">
        <f>+ROUND(Config!$C$9,1)</f>
        <v>16.7</v>
      </c>
      <c r="F118" s="260"/>
      <c r="G118" s="256">
        <f t="shared" si="32"/>
        <v>9.1</v>
      </c>
      <c r="H118" s="256">
        <f t="shared" si="33"/>
        <v>9.1</v>
      </c>
      <c r="I118" s="256" t="str">
        <f t="shared" si="34"/>
        <v/>
      </c>
      <c r="J118" s="256" t="str">
        <f t="shared" si="35"/>
        <v/>
      </c>
      <c r="U118" s="489"/>
      <c r="V118" s="490"/>
      <c r="W118" s="490"/>
      <c r="X118" s="490"/>
      <c r="Y118" s="490"/>
      <c r="Z118" s="490"/>
      <c r="AA118" s="491"/>
    </row>
    <row r="119" spans="1:27" ht="18" customHeight="1" thickBot="1" x14ac:dyDescent="0.3">
      <c r="A119" s="262" t="str">
        <f t="shared" si="31"/>
        <v>PUEB</v>
      </c>
      <c r="B119" s="281">
        <f>+METAS!$BH$32</f>
        <v>150</v>
      </c>
      <c r="C119" s="260">
        <f>ROUND((B119/12)*Config!$C$6,0)</f>
        <v>25</v>
      </c>
      <c r="D119" s="283">
        <f>ACUMULADO!$BD$32</f>
        <v>8</v>
      </c>
      <c r="E119" s="256">
        <f>+ROUND(Config!$C$9,1)</f>
        <v>16.7</v>
      </c>
      <c r="F119" s="260"/>
      <c r="G119" s="256">
        <f t="shared" si="32"/>
        <v>5.3</v>
      </c>
      <c r="H119" s="256">
        <f t="shared" si="33"/>
        <v>5.3</v>
      </c>
      <c r="I119" s="256" t="str">
        <f t="shared" si="34"/>
        <v/>
      </c>
      <c r="J119" s="256" t="str">
        <f t="shared" si="35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</row>
    <row r="127" spans="1:27" ht="18" customHeight="1" x14ac:dyDescent="0.25">
      <c r="A127" s="4" t="str">
        <f>_xlfn.CONCAT(Config!$B$2," PORCENTAJE DE ",'MATERNO-PLANIF-ADOLESC'!A128," ",Config!$B$3,Config!$C$12," - ",Config!$D$12," ",Config!$E$12)</f>
        <v>RED. MOYOBAMBA: PORCENTAJE DE GESTANTES CON PAQUETE COMPLETO - POR MICROREDES : ENERO - FEBRERO 2025</v>
      </c>
      <c r="C127" s="28"/>
      <c r="D127" s="28"/>
      <c r="F127" s="28"/>
      <c r="G127" s="28"/>
      <c r="H127" s="482" t="s">
        <v>511</v>
      </c>
      <c r="I127" s="482"/>
      <c r="J127" s="482"/>
    </row>
    <row r="128" spans="1:27" ht="18" customHeight="1" x14ac:dyDescent="0.25">
      <c r="A128" s="280" t="s">
        <v>551</v>
      </c>
      <c r="C128" s="28"/>
      <c r="D128" s="28"/>
      <c r="F128" s="28"/>
      <c r="G128" s="28"/>
      <c r="H128" s="410">
        <f>+METAS!F34</f>
        <v>50</v>
      </c>
      <c r="I128" s="410"/>
      <c r="J128" s="410">
        <f>+METAS!G34</f>
        <v>60</v>
      </c>
    </row>
    <row r="129" spans="1:26" s="4" customFormat="1" ht="62.25" customHeight="1" x14ac:dyDescent="0.25">
      <c r="A129" s="291" t="s">
        <v>2</v>
      </c>
      <c r="B129" s="85" t="s">
        <v>552</v>
      </c>
      <c r="C129" s="278" t="s">
        <v>540</v>
      </c>
      <c r="D129" s="278" t="s">
        <v>553</v>
      </c>
      <c r="E129" s="277" t="s">
        <v>1</v>
      </c>
      <c r="F129" s="252"/>
      <c r="G129" s="276" t="s">
        <v>10</v>
      </c>
      <c r="H129" s="275" t="str">
        <f>"DEFICIENTE &lt; "&amp;H128</f>
        <v>DEFICIENTE &lt; 50</v>
      </c>
      <c r="I129" s="275" t="str">
        <f>"PROCESO &gt;= "&amp;H128&amp;"  -  &lt; "&amp;J128</f>
        <v>PROCESO &gt;= 50  -  &lt; 60</v>
      </c>
      <c r="J129" s="275" t="str">
        <f>"OPTIMO &gt;= "&amp;J128</f>
        <v>OPTIMO &gt;= 60</v>
      </c>
      <c r="S129" s="263"/>
    </row>
    <row r="130" spans="1:26" ht="18" customHeight="1" thickBot="1" x14ac:dyDescent="0.3">
      <c r="A130" s="269" t="s">
        <v>66</v>
      </c>
      <c r="B130" s="268">
        <f>SUM(B131:B139)</f>
        <v>227</v>
      </c>
      <c r="C130" s="268"/>
      <c r="D130" s="268">
        <f>SUM(D131:D139)</f>
        <v>79</v>
      </c>
      <c r="E130" s="256">
        <f>+J128</f>
        <v>60</v>
      </c>
      <c r="F130" s="268"/>
      <c r="G130" s="256">
        <f>IFERROR(ROUND(D130*100/B130,1),0)</f>
        <v>34.799999999999997</v>
      </c>
      <c r="H130" s="256">
        <f>IFERROR(ROUND(IF(G130&lt;$H$128,G130,""),1),"")</f>
        <v>34.799999999999997</v>
      </c>
      <c r="I130" s="256" t="str">
        <f>IFERROR(ROUND(IF(AND(G130&gt;=$H$128,G130&lt;$J$128),G130,""),1),"")</f>
        <v/>
      </c>
      <c r="J130" s="256" t="str">
        <f>IFERROR(ROUND(IF(G130&gt;=$J$128,G130,""),1),"")</f>
        <v/>
      </c>
    </row>
    <row r="131" spans="1:26" ht="18" customHeight="1" thickBot="1" x14ac:dyDescent="0.3">
      <c r="A131" s="262" t="str">
        <f t="shared" ref="A131:A139" si="36">A111</f>
        <v>HOSP</v>
      </c>
      <c r="B131" s="261">
        <f>+ACUMULADO!AU33</f>
        <v>32</v>
      </c>
      <c r="C131" s="260"/>
      <c r="D131" s="283">
        <f>ACUMULADO!$AU$34</f>
        <v>7</v>
      </c>
      <c r="E131" s="256">
        <f>+E130</f>
        <v>60</v>
      </c>
      <c r="F131" s="257"/>
      <c r="G131" s="256">
        <f>IFERROR(ROUND(D131*100/B131,1),0)</f>
        <v>21.9</v>
      </c>
      <c r="H131" s="256">
        <f t="shared" ref="H131:H139" si="37">IFERROR(ROUND(IF(G131&lt;$H$128,G131,""),1),"")</f>
        <v>21.9</v>
      </c>
      <c r="I131" s="256" t="str">
        <f t="shared" ref="I131:I139" si="38">IFERROR(ROUND(IF(AND(G131&gt;=$H$128,G131&lt;$J$128),G131,""),1),"")</f>
        <v/>
      </c>
      <c r="J131" s="256" t="str">
        <f t="shared" ref="J131:J139" si="39">IFERROR(ROUND(IF(G131&gt;=$J$128,G131,""),1),"")</f>
        <v/>
      </c>
    </row>
    <row r="132" spans="1:26" ht="18" customHeight="1" thickBot="1" x14ac:dyDescent="0.3">
      <c r="A132" s="262" t="str">
        <f t="shared" si="36"/>
        <v>LLUI</v>
      </c>
      <c r="B132" s="261">
        <f>+ACUMULADO!AW33</f>
        <v>87</v>
      </c>
      <c r="C132" s="260"/>
      <c r="D132" s="283">
        <f>ACUMULADO!$AW$34</f>
        <v>36</v>
      </c>
      <c r="E132" s="256">
        <f t="shared" ref="E132:E139" si="40">+E131</f>
        <v>60</v>
      </c>
      <c r="F132" s="257"/>
      <c r="G132" s="256">
        <f t="shared" ref="G132:G139" si="41">IFERROR(ROUND(D132*100/B132,1),0)</f>
        <v>41.4</v>
      </c>
      <c r="H132" s="256">
        <f t="shared" si="37"/>
        <v>41.4</v>
      </c>
      <c r="I132" s="256" t="str">
        <f t="shared" si="38"/>
        <v/>
      </c>
      <c r="J132" s="256" t="str">
        <f t="shared" si="39"/>
        <v/>
      </c>
    </row>
    <row r="133" spans="1:26" ht="18" customHeight="1" thickBot="1" x14ac:dyDescent="0.3">
      <c r="A133" s="262" t="str">
        <f t="shared" si="36"/>
        <v>JERI</v>
      </c>
      <c r="B133" s="261">
        <f>+ACUMULADO!AX33</f>
        <v>8</v>
      </c>
      <c r="C133" s="260"/>
      <c r="D133" s="283">
        <f>ACUMULADO!$AX$34</f>
        <v>3</v>
      </c>
      <c r="E133" s="256">
        <f t="shared" si="40"/>
        <v>60</v>
      </c>
      <c r="F133" s="257"/>
      <c r="G133" s="256">
        <f t="shared" si="41"/>
        <v>37.5</v>
      </c>
      <c r="H133" s="256">
        <f t="shared" si="37"/>
        <v>37.5</v>
      </c>
      <c r="I133" s="256" t="str">
        <f t="shared" si="38"/>
        <v/>
      </c>
      <c r="J133" s="256" t="str">
        <f t="shared" si="39"/>
        <v/>
      </c>
    </row>
    <row r="134" spans="1:26" ht="18" customHeight="1" thickBot="1" x14ac:dyDescent="0.3">
      <c r="A134" s="262" t="str">
        <f t="shared" si="36"/>
        <v>YANT</v>
      </c>
      <c r="B134" s="261">
        <f>+ACUMULADO!AY33</f>
        <v>10</v>
      </c>
      <c r="C134" s="260"/>
      <c r="D134" s="283">
        <f>ACUMULADO!$AY$34</f>
        <v>6</v>
      </c>
      <c r="E134" s="256">
        <f t="shared" si="40"/>
        <v>60</v>
      </c>
      <c r="F134" s="257"/>
      <c r="G134" s="256">
        <f t="shared" si="41"/>
        <v>60</v>
      </c>
      <c r="H134" s="256" t="str">
        <f t="shared" si="37"/>
        <v/>
      </c>
      <c r="I134" s="256" t="str">
        <f t="shared" si="38"/>
        <v/>
      </c>
      <c r="J134" s="256">
        <f t="shared" si="39"/>
        <v>60</v>
      </c>
    </row>
    <row r="135" spans="1:26" ht="18" customHeight="1" thickBot="1" x14ac:dyDescent="0.3">
      <c r="A135" s="262" t="str">
        <f t="shared" si="36"/>
        <v>SORI</v>
      </c>
      <c r="B135" s="261">
        <f>+ACUMULADO!AZ33</f>
        <v>35</v>
      </c>
      <c r="C135" s="260"/>
      <c r="D135" s="283">
        <f>ACUMULADO!$AZ$34</f>
        <v>14</v>
      </c>
      <c r="E135" s="256">
        <f t="shared" si="40"/>
        <v>60</v>
      </c>
      <c r="F135" s="257"/>
      <c r="G135" s="256">
        <f t="shared" si="41"/>
        <v>40</v>
      </c>
      <c r="H135" s="256">
        <f t="shared" si="37"/>
        <v>40</v>
      </c>
      <c r="I135" s="256" t="str">
        <f t="shared" si="38"/>
        <v/>
      </c>
      <c r="J135" s="256" t="str">
        <f t="shared" si="39"/>
        <v/>
      </c>
      <c r="T135" s="483" t="s">
        <v>516</v>
      </c>
      <c r="U135" s="484"/>
      <c r="V135" s="484"/>
      <c r="W135" s="484"/>
      <c r="X135" s="484"/>
      <c r="Y135" s="484"/>
      <c r="Z135" s="485"/>
    </row>
    <row r="136" spans="1:26" ht="18" customHeight="1" thickBot="1" x14ac:dyDescent="0.3">
      <c r="A136" s="262" t="str">
        <f t="shared" si="36"/>
        <v>JEPE</v>
      </c>
      <c r="B136" s="261">
        <f>+ACUMULADO!BA33</f>
        <v>16</v>
      </c>
      <c r="C136" s="260"/>
      <c r="D136" s="283">
        <f>ACUMULADO!$BA$34</f>
        <v>5</v>
      </c>
      <c r="E136" s="256">
        <f t="shared" si="40"/>
        <v>60</v>
      </c>
      <c r="F136" s="257"/>
      <c r="G136" s="256">
        <f t="shared" si="41"/>
        <v>31.3</v>
      </c>
      <c r="H136" s="256">
        <f t="shared" si="37"/>
        <v>31.3</v>
      </c>
      <c r="I136" s="256" t="str">
        <f t="shared" si="38"/>
        <v/>
      </c>
      <c r="J136" s="256" t="str">
        <f t="shared" si="39"/>
        <v/>
      </c>
      <c r="T136" s="486"/>
      <c r="U136" s="487"/>
      <c r="V136" s="487"/>
      <c r="W136" s="487"/>
      <c r="X136" s="487"/>
      <c r="Y136" s="487"/>
      <c r="Z136" s="488"/>
    </row>
    <row r="137" spans="1:26" ht="18" customHeight="1" thickBot="1" x14ac:dyDescent="0.3">
      <c r="A137" s="262" t="str">
        <f t="shared" si="36"/>
        <v>ROQU</v>
      </c>
      <c r="B137" s="261">
        <f>+ACUMULADO!BB33</f>
        <v>13</v>
      </c>
      <c r="C137" s="260"/>
      <c r="D137" s="283">
        <f>ACUMULADO!$BB$34</f>
        <v>4</v>
      </c>
      <c r="E137" s="256">
        <f t="shared" si="40"/>
        <v>60</v>
      </c>
      <c r="F137" s="257"/>
      <c r="G137" s="256">
        <f t="shared" si="41"/>
        <v>30.8</v>
      </c>
      <c r="H137" s="256">
        <f t="shared" si="37"/>
        <v>30.8</v>
      </c>
      <c r="I137" s="256" t="str">
        <f t="shared" si="38"/>
        <v/>
      </c>
      <c r="J137" s="256" t="str">
        <f t="shared" si="39"/>
        <v/>
      </c>
      <c r="T137" s="486"/>
      <c r="U137" s="487"/>
      <c r="V137" s="487"/>
      <c r="W137" s="487"/>
      <c r="X137" s="487"/>
      <c r="Y137" s="487"/>
      <c r="Z137" s="488"/>
    </row>
    <row r="138" spans="1:26" ht="18" customHeight="1" thickBot="1" x14ac:dyDescent="0.3">
      <c r="A138" s="262" t="str">
        <f t="shared" si="36"/>
        <v>CALZ</v>
      </c>
      <c r="B138" s="261">
        <f>+ACUMULADO!BC33</f>
        <v>4</v>
      </c>
      <c r="C138" s="260"/>
      <c r="D138" s="283">
        <f>ACUMULADO!$BC$34</f>
        <v>3</v>
      </c>
      <c r="E138" s="256">
        <f t="shared" si="40"/>
        <v>60</v>
      </c>
      <c r="F138" s="257"/>
      <c r="G138" s="256">
        <f t="shared" si="41"/>
        <v>75</v>
      </c>
      <c r="H138" s="256" t="str">
        <f t="shared" si="37"/>
        <v/>
      </c>
      <c r="I138" s="256" t="str">
        <f t="shared" si="38"/>
        <v/>
      </c>
      <c r="J138" s="256">
        <f t="shared" si="39"/>
        <v>75</v>
      </c>
      <c r="T138" s="489"/>
      <c r="U138" s="490"/>
      <c r="V138" s="490"/>
      <c r="W138" s="490"/>
      <c r="X138" s="490"/>
      <c r="Y138" s="490"/>
      <c r="Z138" s="491"/>
    </row>
    <row r="139" spans="1:26" ht="18" customHeight="1" thickBot="1" x14ac:dyDescent="0.3">
      <c r="A139" s="262" t="str">
        <f t="shared" si="36"/>
        <v>PUEB</v>
      </c>
      <c r="B139" s="261">
        <f>+ACUMULADO!BD33</f>
        <v>22</v>
      </c>
      <c r="C139" s="260"/>
      <c r="D139" s="283">
        <f>ACUMULADO!$BD$34</f>
        <v>1</v>
      </c>
      <c r="E139" s="256">
        <f t="shared" si="40"/>
        <v>60</v>
      </c>
      <c r="F139" s="257"/>
      <c r="G139" s="256">
        <f t="shared" si="41"/>
        <v>4.5</v>
      </c>
      <c r="H139" s="256">
        <f t="shared" si="37"/>
        <v>4.5</v>
      </c>
      <c r="I139" s="256" t="str">
        <f t="shared" si="38"/>
        <v/>
      </c>
      <c r="J139" s="256" t="str">
        <f t="shared" si="39"/>
        <v/>
      </c>
    </row>
    <row r="140" spans="1:26" ht="18" customHeight="1" x14ac:dyDescent="0.25">
      <c r="A140" s="295"/>
      <c r="C140" s="28"/>
      <c r="D140" s="28"/>
      <c r="F140" s="28"/>
      <c r="G140" s="28"/>
      <c r="H140" s="250"/>
      <c r="I140" s="250"/>
      <c r="J140" s="250"/>
    </row>
    <row r="141" spans="1:26" ht="18" customHeight="1" x14ac:dyDescent="0.25">
      <c r="A141" s="295"/>
      <c r="C141" s="28"/>
      <c r="D141" s="28"/>
      <c r="F141" s="28"/>
      <c r="G141" s="28"/>
      <c r="H141" s="250"/>
      <c r="I141" s="250"/>
      <c r="J141" s="250"/>
    </row>
    <row r="142" spans="1:26" ht="18" customHeight="1" x14ac:dyDescent="0.25">
      <c r="A142" s="295"/>
      <c r="C142" s="28"/>
      <c r="D142" s="28"/>
      <c r="F142" s="28"/>
      <c r="G142" s="28"/>
      <c r="H142" s="250"/>
      <c r="I142" s="250"/>
      <c r="J142" s="250"/>
    </row>
    <row r="143" spans="1:26" ht="18" customHeight="1" x14ac:dyDescent="0.25">
      <c r="A143" s="295"/>
      <c r="C143" s="28"/>
      <c r="D143" s="28"/>
      <c r="F143" s="28"/>
      <c r="G143" s="28"/>
      <c r="H143" s="250"/>
      <c r="I143" s="250"/>
      <c r="J143" s="250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",'MATERNO-PLANIF-ADOLESC'!A150," ",Config!$B$3,Config!$C$12," - ",Config!$D$12," ",Config!$E$12)</f>
        <v>RED. MOYOBAMBA: PORCENTAJE DE PUERPERAS CONTROLADAS - POR MICROREDES : ENERO - FEBRERO 2025</v>
      </c>
      <c r="C149" s="28"/>
      <c r="D149" s="28"/>
      <c r="F149" s="28"/>
      <c r="G149" s="28"/>
      <c r="H149" s="479" t="s">
        <v>511</v>
      </c>
      <c r="I149" s="480"/>
      <c r="J149" s="481"/>
    </row>
    <row r="150" spans="1:26" ht="18" customHeight="1" x14ac:dyDescent="0.25">
      <c r="A150" s="280" t="s">
        <v>188</v>
      </c>
      <c r="C150" s="28"/>
      <c r="D150" s="28"/>
      <c r="F150" s="28"/>
      <c r="G150" s="28"/>
      <c r="H150" s="436">
        <f>+METAS!F35</f>
        <v>11.7</v>
      </c>
      <c r="I150" s="436"/>
      <c r="J150" s="436">
        <f>+METAS!G35</f>
        <v>13.3</v>
      </c>
    </row>
    <row r="151" spans="1:26" s="4" customFormat="1" ht="69" customHeight="1" x14ac:dyDescent="0.25">
      <c r="A151" s="279" t="s">
        <v>2</v>
      </c>
      <c r="B151" s="85" t="s">
        <v>519</v>
      </c>
      <c r="C151" s="278" t="s">
        <v>517</v>
      </c>
      <c r="D151" s="278" t="s">
        <v>549</v>
      </c>
      <c r="E151" s="277" t="s">
        <v>1</v>
      </c>
      <c r="F151" s="252"/>
      <c r="G151" s="276" t="s">
        <v>10</v>
      </c>
      <c r="H151" s="275" t="str">
        <f>"DEFICIENTE &lt; "&amp;H150</f>
        <v>DEFICIENTE &lt; 11,7</v>
      </c>
      <c r="I151" s="275" t="str">
        <f>"PROCESO &gt;= "&amp;H150&amp;"  -  &lt; "&amp;J150</f>
        <v>PROCESO &gt;= 11,7  -  &lt; 13,3</v>
      </c>
      <c r="J151" s="275" t="str">
        <f>"OPTIMO &gt;= "&amp;J150</f>
        <v>OPTIMO &gt;= 13,3</v>
      </c>
      <c r="S151" s="263"/>
    </row>
    <row r="152" spans="1:26" ht="18" customHeight="1" thickBot="1" x14ac:dyDescent="0.3">
      <c r="A152" s="269" t="s">
        <v>66</v>
      </c>
      <c r="B152" s="268">
        <f>SUM(B153:B161)</f>
        <v>1701</v>
      </c>
      <c r="C152" s="268">
        <f>SUM(C153:C161)</f>
        <v>283</v>
      </c>
      <c r="D152" s="268">
        <f>SUM(D153:D161)</f>
        <v>229</v>
      </c>
      <c r="E152" s="258">
        <f>+ROUND(Config!$C$9,1)</f>
        <v>16.7</v>
      </c>
      <c r="F152" s="268"/>
      <c r="G152" s="256">
        <f>IFERROR(ROUND(D152*100/B152,1),0)</f>
        <v>13.5</v>
      </c>
      <c r="H152" s="256" t="str">
        <f>IFERROR(ROUND(IF(G152&lt;$H$150,G152,""),1),"")</f>
        <v/>
      </c>
      <c r="I152" s="256" t="str">
        <f>IFERROR(ROUND(IF(AND(G152&gt;=$H$150,G152&lt;$J$150),G152,""),1),"")</f>
        <v/>
      </c>
      <c r="J152" s="256">
        <f>IFERROR(ROUND(IF(G152&gt;=$J$150,G152,""),1),"")</f>
        <v>13.5</v>
      </c>
    </row>
    <row r="153" spans="1:26" ht="18" customHeight="1" thickBot="1" x14ac:dyDescent="0.3">
      <c r="A153" s="262" t="str">
        <f t="shared" ref="A153:A161" si="42">A131</f>
        <v>HOSP</v>
      </c>
      <c r="B153" s="261">
        <f>+METAS!$AY$35</f>
        <v>0</v>
      </c>
      <c r="C153" s="260">
        <f>ROUND((B153/12)*Config!$C$6,0)</f>
        <v>0</v>
      </c>
      <c r="D153" s="283">
        <f>ACUMULADO!$AU$35</f>
        <v>0</v>
      </c>
      <c r="E153" s="258">
        <f>+ROUND(Config!$C$9,1)</f>
        <v>16.7</v>
      </c>
      <c r="F153" s="257"/>
      <c r="G153" s="258">
        <f t="shared" ref="G153:G161" si="43">IFERROR(ROUND(D153*100/B153,1),0)</f>
        <v>0</v>
      </c>
      <c r="H153" s="256">
        <f t="shared" ref="H153:H161" si="44">IFERROR(ROUND(IF(G153&lt;$H$150,G153,""),1),"")</f>
        <v>0</v>
      </c>
      <c r="I153" s="256" t="str">
        <f t="shared" ref="I153:I161" si="45">IFERROR(ROUND(IF(AND(G153&gt;=$H$150,G153&lt;$J$150),G153,""),1),"")</f>
        <v/>
      </c>
      <c r="J153" s="256" t="str">
        <f t="shared" ref="J153:J161" si="46">IFERROR(ROUND(IF(G153&gt;=$J$150,G153,""),1),"")</f>
        <v/>
      </c>
    </row>
    <row r="154" spans="1:26" ht="18" customHeight="1" thickBot="1" x14ac:dyDescent="0.3">
      <c r="A154" s="262" t="str">
        <f t="shared" si="42"/>
        <v>LLUI</v>
      </c>
      <c r="B154" s="261">
        <f>+METAS!$BA$35</f>
        <v>703</v>
      </c>
      <c r="C154" s="260">
        <f>ROUND((B154/12)*Config!$C$6,0)</f>
        <v>117</v>
      </c>
      <c r="D154" s="283">
        <f>ACUMULADO!$AW$35</f>
        <v>99</v>
      </c>
      <c r="E154" s="258">
        <f>+ROUND(Config!$C$9,1)</f>
        <v>16.7</v>
      </c>
      <c r="F154" s="257"/>
      <c r="G154" s="258">
        <f t="shared" si="43"/>
        <v>14.1</v>
      </c>
      <c r="H154" s="256" t="str">
        <f t="shared" si="44"/>
        <v/>
      </c>
      <c r="I154" s="256" t="str">
        <f t="shared" si="45"/>
        <v/>
      </c>
      <c r="J154" s="256">
        <f t="shared" si="46"/>
        <v>14.1</v>
      </c>
    </row>
    <row r="155" spans="1:26" ht="18" customHeight="1" thickBot="1" x14ac:dyDescent="0.3">
      <c r="A155" s="262" t="str">
        <f t="shared" si="42"/>
        <v>JERI</v>
      </c>
      <c r="B155" s="261">
        <f>+METAS!$BB$35</f>
        <v>62</v>
      </c>
      <c r="C155" s="260">
        <f>ROUND((B155/12)*Config!$C$6,0)</f>
        <v>10</v>
      </c>
      <c r="D155" s="283">
        <f>ACUMULADO!$AX$35</f>
        <v>12</v>
      </c>
      <c r="E155" s="258">
        <f>+ROUND(Config!$C$9,1)</f>
        <v>16.7</v>
      </c>
      <c r="F155" s="257"/>
      <c r="G155" s="258">
        <f t="shared" si="43"/>
        <v>19.399999999999999</v>
      </c>
      <c r="H155" s="256" t="str">
        <f t="shared" si="44"/>
        <v/>
      </c>
      <c r="I155" s="256" t="str">
        <f t="shared" si="45"/>
        <v/>
      </c>
      <c r="J155" s="256">
        <f t="shared" si="46"/>
        <v>19.399999999999999</v>
      </c>
    </row>
    <row r="156" spans="1:26" ht="18" customHeight="1" thickBot="1" x14ac:dyDescent="0.3">
      <c r="A156" s="262" t="str">
        <f t="shared" si="42"/>
        <v>YANT</v>
      </c>
      <c r="B156" s="261">
        <f>+METAS!$BC$35</f>
        <v>89</v>
      </c>
      <c r="C156" s="260">
        <f>ROUND((B156/12)*Config!$C$6,0)</f>
        <v>15</v>
      </c>
      <c r="D156" s="283">
        <f>ACUMULADO!$AY$35</f>
        <v>12</v>
      </c>
      <c r="E156" s="258">
        <f>+ROUND(Config!$C$9,1)</f>
        <v>16.7</v>
      </c>
      <c r="F156" s="257"/>
      <c r="G156" s="258">
        <f t="shared" si="43"/>
        <v>13.5</v>
      </c>
      <c r="H156" s="256" t="str">
        <f t="shared" si="44"/>
        <v/>
      </c>
      <c r="I156" s="256" t="str">
        <f t="shared" si="45"/>
        <v/>
      </c>
      <c r="J156" s="256">
        <f t="shared" si="46"/>
        <v>13.5</v>
      </c>
    </row>
    <row r="157" spans="1:26" ht="18" customHeight="1" thickBot="1" x14ac:dyDescent="0.3">
      <c r="A157" s="262" t="str">
        <f t="shared" si="42"/>
        <v>SORI</v>
      </c>
      <c r="B157" s="261">
        <f>+METAS!$BD$35</f>
        <v>361</v>
      </c>
      <c r="C157" s="260">
        <f>ROUND((B157/12)*Config!$C$6,0)</f>
        <v>60</v>
      </c>
      <c r="D157" s="283">
        <f>ACUMULADO!$AZ$35</f>
        <v>40</v>
      </c>
      <c r="E157" s="258">
        <f>+ROUND(Config!$C$9,1)</f>
        <v>16.7</v>
      </c>
      <c r="F157" s="257"/>
      <c r="G157" s="258">
        <f t="shared" si="43"/>
        <v>11.1</v>
      </c>
      <c r="H157" s="256">
        <f t="shared" si="44"/>
        <v>11.1</v>
      </c>
      <c r="I157" s="256" t="str">
        <f t="shared" si="45"/>
        <v/>
      </c>
      <c r="J157" s="256" t="str">
        <f t="shared" si="46"/>
        <v/>
      </c>
      <c r="T157" s="483" t="s">
        <v>516</v>
      </c>
      <c r="U157" s="484"/>
      <c r="V157" s="484"/>
      <c r="W157" s="484"/>
      <c r="X157" s="484"/>
      <c r="Y157" s="484"/>
      <c r="Z157" s="485"/>
    </row>
    <row r="158" spans="1:26" ht="18" customHeight="1" thickBot="1" x14ac:dyDescent="0.3">
      <c r="A158" s="262" t="str">
        <f t="shared" si="42"/>
        <v>JEPE</v>
      </c>
      <c r="B158" s="261">
        <f>METAS!$BE$35</f>
        <v>158</v>
      </c>
      <c r="C158" s="260">
        <f>ROUND((B158/12)*Config!$C$6,0)</f>
        <v>26</v>
      </c>
      <c r="D158" s="283">
        <f>ACUMULADO!$BA$35</f>
        <v>9</v>
      </c>
      <c r="E158" s="258">
        <f>+ROUND(Config!$C$9,1)</f>
        <v>16.7</v>
      </c>
      <c r="F158" s="257"/>
      <c r="G158" s="258">
        <f t="shared" si="43"/>
        <v>5.7</v>
      </c>
      <c r="H158" s="256">
        <f t="shared" si="44"/>
        <v>5.7</v>
      </c>
      <c r="I158" s="256" t="str">
        <f t="shared" si="45"/>
        <v/>
      </c>
      <c r="J158" s="256" t="str">
        <f t="shared" si="46"/>
        <v/>
      </c>
      <c r="T158" s="486"/>
      <c r="U158" s="487"/>
      <c r="V158" s="487"/>
      <c r="W158" s="487"/>
      <c r="X158" s="487"/>
      <c r="Y158" s="487"/>
      <c r="Z158" s="488"/>
    </row>
    <row r="159" spans="1:26" ht="18" customHeight="1" thickBot="1" x14ac:dyDescent="0.3">
      <c r="A159" s="262" t="str">
        <f t="shared" si="42"/>
        <v>ROQU</v>
      </c>
      <c r="B159" s="261">
        <f>+METAS!$BF$35</f>
        <v>120</v>
      </c>
      <c r="C159" s="260">
        <f>ROUND((B159/12)*Config!$C$6,0)</f>
        <v>20</v>
      </c>
      <c r="D159" s="283">
        <f>ACUMULADO!$BB$35</f>
        <v>16</v>
      </c>
      <c r="E159" s="258">
        <f>+ROUND(Config!$C$9,1)</f>
        <v>16.7</v>
      </c>
      <c r="F159" s="257"/>
      <c r="G159" s="258">
        <f t="shared" si="43"/>
        <v>13.3</v>
      </c>
      <c r="H159" s="256" t="str">
        <f t="shared" si="44"/>
        <v/>
      </c>
      <c r="I159" s="256" t="str">
        <f t="shared" si="45"/>
        <v/>
      </c>
      <c r="J159" s="256">
        <f t="shared" si="46"/>
        <v>13.3</v>
      </c>
      <c r="T159" s="486"/>
      <c r="U159" s="487"/>
      <c r="V159" s="487"/>
      <c r="W159" s="487"/>
      <c r="X159" s="487"/>
      <c r="Y159" s="487"/>
      <c r="Z159" s="488"/>
    </row>
    <row r="160" spans="1:26" ht="18" customHeight="1" thickBot="1" x14ac:dyDescent="0.3">
      <c r="A160" s="262" t="str">
        <f t="shared" si="42"/>
        <v>CALZ</v>
      </c>
      <c r="B160" s="261">
        <f>+METAS!$BG$35</f>
        <v>60</v>
      </c>
      <c r="C160" s="260">
        <f>ROUND((B160/12)*Config!$C$6,0)</f>
        <v>10</v>
      </c>
      <c r="D160" s="283">
        <f>ACUMULADO!$BC$35</f>
        <v>9</v>
      </c>
      <c r="E160" s="258">
        <f>+ROUND(Config!$C$9,1)</f>
        <v>16.7</v>
      </c>
      <c r="F160" s="257"/>
      <c r="G160" s="258">
        <f t="shared" si="43"/>
        <v>15</v>
      </c>
      <c r="H160" s="256" t="str">
        <f t="shared" si="44"/>
        <v/>
      </c>
      <c r="I160" s="256" t="str">
        <f t="shared" si="45"/>
        <v/>
      </c>
      <c r="J160" s="256">
        <f t="shared" si="46"/>
        <v>15</v>
      </c>
      <c r="T160" s="489"/>
      <c r="U160" s="490"/>
      <c r="V160" s="490"/>
      <c r="W160" s="490"/>
      <c r="X160" s="490"/>
      <c r="Y160" s="490"/>
      <c r="Z160" s="491"/>
    </row>
    <row r="161" spans="1:10" ht="18" customHeight="1" thickBot="1" x14ac:dyDescent="0.3">
      <c r="A161" s="262" t="str">
        <f t="shared" si="42"/>
        <v>PUEB</v>
      </c>
      <c r="B161" s="261">
        <f>+METAS!$BH$35</f>
        <v>148</v>
      </c>
      <c r="C161" s="260">
        <f>ROUND((B161/12)*Config!$C$6,0)</f>
        <v>25</v>
      </c>
      <c r="D161" s="283">
        <f>ACUMULADO!$BD$35</f>
        <v>32</v>
      </c>
      <c r="E161" s="258">
        <f>+ROUND(Config!$C$9,1)</f>
        <v>16.7</v>
      </c>
      <c r="F161" s="257"/>
      <c r="G161" s="258">
        <f t="shared" si="43"/>
        <v>21.6</v>
      </c>
      <c r="H161" s="256" t="str">
        <f t="shared" si="44"/>
        <v/>
      </c>
      <c r="I161" s="256" t="str">
        <f t="shared" si="45"/>
        <v/>
      </c>
      <c r="J161" s="256">
        <f t="shared" si="46"/>
        <v>21.6</v>
      </c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  <row r="169" spans="1:10" ht="18" customHeight="1" x14ac:dyDescent="0.25">
      <c r="C169" s="28"/>
      <c r="D169" s="28"/>
      <c r="F169" s="28"/>
      <c r="G169" s="28"/>
    </row>
    <row r="170" spans="1:10" ht="18" customHeight="1" x14ac:dyDescent="0.25">
      <c r="C170" s="28"/>
      <c r="D170" s="28"/>
      <c r="F170" s="28"/>
      <c r="G170" s="28"/>
    </row>
    <row r="171" spans="1:10" ht="18" customHeight="1" x14ac:dyDescent="0.25">
      <c r="A171" s="4" t="str">
        <f>_xlfn.CONCAT(Config!$B$2," PORCENTAJE DE ",'MATERNO-PLANIF-ADOLESC'!A172," ",Config!$B$3,Config!$C$12," - ",Config!$D$12," ",Config!$E$12)</f>
        <v>RED. MOYOBAMBA: PORCENTAJE DE GESTANTE CON VACUNA DE INFLUENCIA ADULTO  - POR MICROREDES : ENERO - FEBRERO 2025</v>
      </c>
      <c r="C171" s="28"/>
      <c r="D171" s="28"/>
      <c r="F171" s="28"/>
      <c r="G171" s="28"/>
      <c r="H171" s="479" t="s">
        <v>511</v>
      </c>
      <c r="I171" s="480"/>
      <c r="J171" s="481"/>
    </row>
    <row r="172" spans="1:10" ht="18" customHeight="1" x14ac:dyDescent="0.25">
      <c r="A172" s="280" t="s">
        <v>608</v>
      </c>
      <c r="C172" s="28"/>
      <c r="D172" s="28"/>
      <c r="F172" s="28"/>
      <c r="G172" s="28"/>
      <c r="H172" s="436">
        <f>+METAS!F36</f>
        <v>13.3</v>
      </c>
      <c r="I172" s="436"/>
      <c r="J172" s="410">
        <f>+METAS!G36</f>
        <v>15</v>
      </c>
    </row>
    <row r="173" spans="1:10" ht="36.75" customHeight="1" x14ac:dyDescent="0.25">
      <c r="A173" s="291" t="s">
        <v>2</v>
      </c>
      <c r="B173" s="85" t="s">
        <v>519</v>
      </c>
      <c r="C173" s="278" t="s">
        <v>517</v>
      </c>
      <c r="D173" s="278" t="s">
        <v>523</v>
      </c>
      <c r="E173" s="277" t="s">
        <v>1</v>
      </c>
      <c r="F173" s="252"/>
      <c r="G173" s="276" t="s">
        <v>10</v>
      </c>
      <c r="H173" s="275" t="str">
        <f>"DEFICIENTE &lt; "&amp;H172</f>
        <v>DEFICIENTE &lt; 13,3</v>
      </c>
      <c r="I173" s="275" t="str">
        <f>"PROCESO &gt;= "&amp;H172&amp;"  -  &lt; "&amp;J172</f>
        <v>PROCESO &gt;= 13,3  -  &lt; 15</v>
      </c>
      <c r="J173" s="275" t="str">
        <f>"OPTIMO &gt;= "&amp;J108</f>
        <v>OPTIMO &gt;= 13,3</v>
      </c>
    </row>
    <row r="174" spans="1:10" ht="18" customHeight="1" thickBot="1" x14ac:dyDescent="0.3">
      <c r="A174" s="269" t="s">
        <v>66</v>
      </c>
      <c r="B174" s="268">
        <f>SUM(B175:B183)</f>
        <v>1197</v>
      </c>
      <c r="C174" s="268">
        <f>SUM(C175:C183)</f>
        <v>200</v>
      </c>
      <c r="D174" s="303">
        <f>SUM(D175:D183)</f>
        <v>88</v>
      </c>
      <c r="E174" s="256">
        <f>+ROUND(Config!$C$9,1)</f>
        <v>16.7</v>
      </c>
      <c r="F174" s="256"/>
      <c r="G174" s="256">
        <f>IFERROR(ROUND(D174*100/B174,1),0)</f>
        <v>7.4</v>
      </c>
      <c r="H174" s="256">
        <f>IFERROR(ROUND(IF(G174&lt;$H$172,G174,""),1),"")</f>
        <v>7.4</v>
      </c>
      <c r="I174" s="256" t="str">
        <f>IFERROR(ROUND(IF(AND(G174&gt;=$H$172,G174&lt;$J$172),G174,""),1),"")</f>
        <v/>
      </c>
      <c r="J174" s="256" t="str">
        <f>IFERROR(ROUND(IF(G174&gt;=$J$172,G174,""),1),"")</f>
        <v/>
      </c>
    </row>
    <row r="175" spans="1:10" ht="18" customHeight="1" thickBot="1" x14ac:dyDescent="0.3">
      <c r="A175" s="262" t="str">
        <f t="shared" ref="A175:A183" si="47">+A217</f>
        <v>HOSP</v>
      </c>
      <c r="B175" s="261">
        <f>+METAS!$AY$36</f>
        <v>0</v>
      </c>
      <c r="C175" s="260">
        <f>ROUND((B175/12)*Config!$C$6,0)</f>
        <v>0</v>
      </c>
      <c r="D175" s="305">
        <f>ACUMULADO!$AU$36</f>
        <v>0</v>
      </c>
      <c r="E175" s="256">
        <f>+ROUND(Config!$C$9,1)</f>
        <v>16.7</v>
      </c>
      <c r="F175" s="256"/>
      <c r="G175" s="256">
        <f t="shared" ref="G175:G183" si="48">IFERROR(ROUND(D175*100/B175,1),0)</f>
        <v>0</v>
      </c>
      <c r="H175" s="256">
        <f t="shared" ref="H175:H183" si="49">IFERROR(ROUND(IF(G175&lt;$H$172,G175,""),1),"")</f>
        <v>0</v>
      </c>
      <c r="I175" s="256" t="str">
        <f t="shared" ref="I175:I183" si="50">IFERROR(ROUND(IF(AND(G175&gt;=$H$172,G175&lt;$J$172),G175,""),1),"")</f>
        <v/>
      </c>
      <c r="J175" s="256" t="str">
        <f t="shared" ref="J175:J183" si="51">IFERROR(ROUND(IF(G175&gt;=$J$172,G175,""),1),"")</f>
        <v/>
      </c>
    </row>
    <row r="176" spans="1:10" ht="18" customHeight="1" thickBot="1" x14ac:dyDescent="0.3">
      <c r="A176" s="262" t="str">
        <f t="shared" si="47"/>
        <v>LLUI</v>
      </c>
      <c r="B176" s="261">
        <f>+METAS!$BA$36</f>
        <v>495</v>
      </c>
      <c r="C176" s="260">
        <f>ROUND((B176/12)*Config!$C$6,0)</f>
        <v>83</v>
      </c>
      <c r="D176" s="305">
        <f>ACUMULADO!$AW$36</f>
        <v>46</v>
      </c>
      <c r="E176" s="256">
        <f>+ROUND(Config!$C$9,1)</f>
        <v>16.7</v>
      </c>
      <c r="F176" s="256"/>
      <c r="G176" s="256">
        <f t="shared" si="48"/>
        <v>9.3000000000000007</v>
      </c>
      <c r="H176" s="256">
        <f t="shared" si="49"/>
        <v>9.3000000000000007</v>
      </c>
      <c r="I176" s="256" t="str">
        <f t="shared" si="50"/>
        <v/>
      </c>
      <c r="J176" s="256" t="str">
        <f t="shared" si="51"/>
        <v/>
      </c>
    </row>
    <row r="177" spans="1:10" ht="18" customHeight="1" thickBot="1" x14ac:dyDescent="0.3">
      <c r="A177" s="262" t="str">
        <f t="shared" si="47"/>
        <v>JERI</v>
      </c>
      <c r="B177" s="261">
        <f>+METAS!$BB$36</f>
        <v>44</v>
      </c>
      <c r="C177" s="260">
        <f>ROUND((B177/12)*Config!$C$6,0)</f>
        <v>7</v>
      </c>
      <c r="D177" s="305">
        <f>ACUMULADO!$AX$36</f>
        <v>4</v>
      </c>
      <c r="E177" s="256">
        <f>+ROUND(Config!$C$9,1)</f>
        <v>16.7</v>
      </c>
      <c r="F177" s="256"/>
      <c r="G177" s="256">
        <f t="shared" si="48"/>
        <v>9.1</v>
      </c>
      <c r="H177" s="256">
        <f t="shared" si="49"/>
        <v>9.1</v>
      </c>
      <c r="I177" s="256" t="str">
        <f t="shared" si="50"/>
        <v/>
      </c>
      <c r="J177" s="256" t="str">
        <f t="shared" si="51"/>
        <v/>
      </c>
    </row>
    <row r="178" spans="1:10" ht="18" customHeight="1" thickBot="1" x14ac:dyDescent="0.3">
      <c r="A178" s="262" t="str">
        <f t="shared" si="47"/>
        <v>YANT</v>
      </c>
      <c r="B178" s="261">
        <f>+METAS!$BC$36</f>
        <v>63</v>
      </c>
      <c r="C178" s="260">
        <f>ROUND((B178/12)*Config!$C$6,0)</f>
        <v>11</v>
      </c>
      <c r="D178" s="305">
        <f>ACUMULADO!$AY$36</f>
        <v>9</v>
      </c>
      <c r="E178" s="256">
        <f>+ROUND(Config!$C$9,1)</f>
        <v>16.7</v>
      </c>
      <c r="F178" s="256"/>
      <c r="G178" s="256">
        <f t="shared" si="48"/>
        <v>14.3</v>
      </c>
      <c r="H178" s="256" t="str">
        <f t="shared" si="49"/>
        <v/>
      </c>
      <c r="I178" s="256">
        <f t="shared" si="50"/>
        <v>14.3</v>
      </c>
      <c r="J178" s="256" t="str">
        <f t="shared" si="51"/>
        <v/>
      </c>
    </row>
    <row r="179" spans="1:10" ht="18" customHeight="1" thickBot="1" x14ac:dyDescent="0.3">
      <c r="A179" s="262" t="str">
        <f t="shared" si="47"/>
        <v>SORI</v>
      </c>
      <c r="B179" s="261">
        <f>+METAS!$BD$36</f>
        <v>254</v>
      </c>
      <c r="C179" s="260">
        <f>ROUND((B179/12)*Config!$C$6,0)</f>
        <v>42</v>
      </c>
      <c r="D179" s="305">
        <f>ACUMULADO!$AZ$36</f>
        <v>5</v>
      </c>
      <c r="E179" s="256">
        <f>+ROUND(Config!$C$9,1)</f>
        <v>16.7</v>
      </c>
      <c r="F179" s="256"/>
      <c r="G179" s="256">
        <f t="shared" si="48"/>
        <v>2</v>
      </c>
      <c r="H179" s="256">
        <f t="shared" si="49"/>
        <v>2</v>
      </c>
      <c r="I179" s="256" t="str">
        <f t="shared" si="50"/>
        <v/>
      </c>
      <c r="J179" s="256" t="str">
        <f t="shared" si="51"/>
        <v/>
      </c>
    </row>
    <row r="180" spans="1:10" ht="18" customHeight="1" thickBot="1" x14ac:dyDescent="0.3">
      <c r="A180" s="262" t="str">
        <f t="shared" si="47"/>
        <v>JEPE</v>
      </c>
      <c r="B180" s="261">
        <f>METAS!$BE$36</f>
        <v>111</v>
      </c>
      <c r="C180" s="260">
        <f>ROUND((B180/12)*Config!$C$6,0)</f>
        <v>19</v>
      </c>
      <c r="D180" s="305">
        <f>ACUMULADO!$BA$36</f>
        <v>4</v>
      </c>
      <c r="E180" s="256">
        <f>+ROUND(Config!$C$9,1)</f>
        <v>16.7</v>
      </c>
      <c r="F180" s="256"/>
      <c r="G180" s="256">
        <f t="shared" si="48"/>
        <v>3.6</v>
      </c>
      <c r="H180" s="256">
        <f t="shared" si="49"/>
        <v>3.6</v>
      </c>
      <c r="I180" s="256" t="str">
        <f t="shared" si="50"/>
        <v/>
      </c>
      <c r="J180" s="256" t="str">
        <f t="shared" si="51"/>
        <v/>
      </c>
    </row>
    <row r="181" spans="1:10" ht="18" customHeight="1" thickBot="1" x14ac:dyDescent="0.3">
      <c r="A181" s="262" t="str">
        <f t="shared" si="47"/>
        <v>ROQU</v>
      </c>
      <c r="B181" s="261">
        <f>+METAS!$BF$36</f>
        <v>84</v>
      </c>
      <c r="C181" s="260">
        <f>ROUND((B181/12)*Config!$C$6,0)</f>
        <v>14</v>
      </c>
      <c r="D181" s="305">
        <f>ACUMULADO!$BB$36</f>
        <v>11</v>
      </c>
      <c r="E181" s="256">
        <f>+ROUND(Config!$C$9,1)</f>
        <v>16.7</v>
      </c>
      <c r="F181" s="256"/>
      <c r="G181" s="256">
        <f t="shared" si="48"/>
        <v>13.1</v>
      </c>
      <c r="H181" s="256">
        <f t="shared" si="49"/>
        <v>13.1</v>
      </c>
      <c r="I181" s="256" t="str">
        <f t="shared" si="50"/>
        <v/>
      </c>
      <c r="J181" s="256" t="str">
        <f t="shared" si="51"/>
        <v/>
      </c>
    </row>
    <row r="182" spans="1:10" ht="18" customHeight="1" thickBot="1" x14ac:dyDescent="0.3">
      <c r="A182" s="262" t="str">
        <f t="shared" si="47"/>
        <v>CALZ</v>
      </c>
      <c r="B182" s="261">
        <f>+METAS!$BG$36</f>
        <v>42</v>
      </c>
      <c r="C182" s="260">
        <f>ROUND((B182/12)*Config!$C$6,0)</f>
        <v>7</v>
      </c>
      <c r="D182" s="305">
        <f>ACUMULADO!$BC$36</f>
        <v>0</v>
      </c>
      <c r="E182" s="256">
        <f>+ROUND(Config!$C$9,1)</f>
        <v>16.7</v>
      </c>
      <c r="F182" s="256"/>
      <c r="G182" s="256">
        <f t="shared" si="48"/>
        <v>0</v>
      </c>
      <c r="H182" s="256">
        <f t="shared" si="49"/>
        <v>0</v>
      </c>
      <c r="I182" s="256" t="str">
        <f t="shared" si="50"/>
        <v/>
      </c>
      <c r="J182" s="256" t="str">
        <f t="shared" si="51"/>
        <v/>
      </c>
    </row>
    <row r="183" spans="1:10" ht="18" customHeight="1" thickBot="1" x14ac:dyDescent="0.3">
      <c r="A183" s="262" t="str">
        <f t="shared" si="47"/>
        <v>PUEB</v>
      </c>
      <c r="B183" s="261">
        <f>+METAS!$BH$36</f>
        <v>104</v>
      </c>
      <c r="C183" s="260">
        <f>ROUND((B183/12)*Config!$C$6,0)</f>
        <v>17</v>
      </c>
      <c r="D183" s="305">
        <f>ACUMULADO!$BD$36</f>
        <v>9</v>
      </c>
      <c r="E183" s="256">
        <f>+ROUND(Config!$C$9,1)</f>
        <v>16.7</v>
      </c>
      <c r="F183" s="256"/>
      <c r="G183" s="256">
        <f t="shared" si="48"/>
        <v>8.6999999999999993</v>
      </c>
      <c r="H183" s="256">
        <f t="shared" si="49"/>
        <v>8.6999999999999993</v>
      </c>
      <c r="I183" s="256" t="str">
        <f t="shared" si="50"/>
        <v/>
      </c>
      <c r="J183" s="256" t="str">
        <f t="shared" si="51"/>
        <v/>
      </c>
    </row>
    <row r="184" spans="1:10" ht="18" customHeight="1" x14ac:dyDescent="0.25">
      <c r="C184" s="28"/>
      <c r="D184" s="28"/>
      <c r="F184" s="28"/>
      <c r="G184" s="28"/>
    </row>
    <row r="185" spans="1:10" ht="18" customHeight="1" x14ac:dyDescent="0.25">
      <c r="C185" s="28"/>
      <c r="D185" s="28"/>
      <c r="F185" s="28"/>
      <c r="G185" s="28"/>
    </row>
    <row r="186" spans="1:10" ht="18" customHeight="1" x14ac:dyDescent="0.25">
      <c r="C186" s="28"/>
      <c r="D186" s="28"/>
      <c r="F186" s="28"/>
      <c r="G186" s="28"/>
    </row>
    <row r="187" spans="1:10" ht="18" customHeight="1" x14ac:dyDescent="0.25">
      <c r="C187" s="28"/>
      <c r="D187" s="28"/>
      <c r="F187" s="28"/>
      <c r="G187" s="28"/>
    </row>
    <row r="188" spans="1:10" ht="18" customHeight="1" x14ac:dyDescent="0.25">
      <c r="C188" s="28"/>
      <c r="D188" s="28"/>
      <c r="F188" s="28"/>
      <c r="G188" s="28"/>
    </row>
    <row r="189" spans="1:10" ht="18" customHeight="1" x14ac:dyDescent="0.25">
      <c r="C189" s="28"/>
      <c r="D189" s="28"/>
      <c r="F189" s="28"/>
      <c r="G189" s="28"/>
    </row>
    <row r="190" spans="1:10" ht="18" customHeight="1" x14ac:dyDescent="0.25">
      <c r="C190" s="28"/>
      <c r="D190" s="28"/>
      <c r="F190" s="28"/>
      <c r="G190" s="28"/>
    </row>
    <row r="191" spans="1:10" ht="18" customHeight="1" x14ac:dyDescent="0.25">
      <c r="A191" s="374" t="str">
        <f>_xlfn.CONCAT(Config!$B$2," PORCENTAJE DE ",'MATERNO-PLANIF-ADOLESC'!A192," ",Config!$B$3,Config!$C$12," - ",Config!$D$12," ",Config!$E$12)</f>
        <v>RED. MOYOBAMBA: PORCENTAJE DE GESTANTE CON VACUNA DPTA - POR MICROREDES : ENERO - FEBRERO 2025</v>
      </c>
      <c r="C191" s="28"/>
      <c r="D191" s="28"/>
      <c r="F191" s="28"/>
      <c r="G191" s="28"/>
      <c r="H191" s="482" t="s">
        <v>511</v>
      </c>
      <c r="I191" s="482"/>
      <c r="J191" s="482"/>
    </row>
    <row r="192" spans="1:10" ht="18" customHeight="1" x14ac:dyDescent="0.25">
      <c r="A192" s="280" t="s">
        <v>609</v>
      </c>
      <c r="C192" s="28"/>
      <c r="D192" s="28"/>
      <c r="F192" s="28"/>
      <c r="G192" s="28"/>
      <c r="H192" s="436">
        <f>+METAS!F37</f>
        <v>13.3</v>
      </c>
      <c r="I192" s="436"/>
      <c r="J192" s="440">
        <f>+METAS!G37</f>
        <v>15</v>
      </c>
    </row>
    <row r="193" spans="1:27" ht="34.5" customHeight="1" x14ac:dyDescent="0.25">
      <c r="A193" s="291" t="s">
        <v>2</v>
      </c>
      <c r="B193" s="85" t="s">
        <v>519</v>
      </c>
      <c r="C193" s="278" t="s">
        <v>517</v>
      </c>
      <c r="D193" s="278" t="s">
        <v>632</v>
      </c>
      <c r="E193" s="277" t="s">
        <v>1</v>
      </c>
      <c r="F193" s="252"/>
      <c r="G193" s="276" t="s">
        <v>10</v>
      </c>
      <c r="H193" s="275" t="str">
        <f>"DEFICIENTE &lt; "&amp;H192</f>
        <v>DEFICIENTE &lt; 13,3</v>
      </c>
      <c r="I193" s="275" t="str">
        <f>"PROCESO &gt;= "&amp;H192&amp;"  -  &lt; "&amp;J192</f>
        <v>PROCESO &gt;= 13,3  -  &lt; 15</v>
      </c>
      <c r="J193" s="275" t="str">
        <f>"OPTIMO &gt;= "&amp;J192</f>
        <v>OPTIMO &gt;= 15</v>
      </c>
    </row>
    <row r="194" spans="1:27" ht="18" customHeight="1" thickBot="1" x14ac:dyDescent="0.3">
      <c r="A194" s="269" t="s">
        <v>66</v>
      </c>
      <c r="B194" s="268">
        <f>SUM(B195:B203)</f>
        <v>1121</v>
      </c>
      <c r="C194" s="268">
        <f>SUM(C195:C203)</f>
        <v>188</v>
      </c>
      <c r="D194" s="303">
        <f>SUM(D195:D203)</f>
        <v>176</v>
      </c>
      <c r="E194" s="256">
        <f>+ROUND(Config!$C$9,1)</f>
        <v>16.7</v>
      </c>
      <c r="F194" s="256"/>
      <c r="G194" s="256">
        <f>IFERROR(ROUND(D194*100/B194,1),0)</f>
        <v>15.7</v>
      </c>
      <c r="H194" s="256" t="str">
        <f>IFERROR(ROUND(IF(G194&lt;$H$192,G194,""),1),"")</f>
        <v/>
      </c>
      <c r="I194" s="256" t="str">
        <f>IFERROR(ROUND(IF(AND(G194&gt;=$H$192,G194&lt;$J$192),G194,""),1),"")</f>
        <v/>
      </c>
      <c r="J194" s="256">
        <f>IFERROR(ROUND(IF(G194&gt;=$J$192,G194,""),1),"")</f>
        <v>15.7</v>
      </c>
    </row>
    <row r="195" spans="1:27" ht="18" customHeight="1" thickBot="1" x14ac:dyDescent="0.3">
      <c r="A195" s="262" t="str">
        <f t="shared" ref="A195:A203" si="52">A175</f>
        <v>HOSP</v>
      </c>
      <c r="B195" s="261">
        <f>+METAS!$AY$37</f>
        <v>0</v>
      </c>
      <c r="C195" s="260">
        <f>ROUND((B195/12)*Config!$C$6,0)</f>
        <v>0</v>
      </c>
      <c r="D195" s="305">
        <f>ACUMULADO!$AU$37</f>
        <v>2</v>
      </c>
      <c r="E195" s="256">
        <f>+ROUND(Config!$C$9,1)</f>
        <v>16.7</v>
      </c>
      <c r="F195" s="256"/>
      <c r="G195" s="256">
        <f t="shared" ref="G195:G203" si="53">IFERROR(ROUND(D195*100/B195,1),0)</f>
        <v>0</v>
      </c>
      <c r="H195" s="256">
        <f t="shared" ref="H195:H203" si="54">IFERROR(ROUND(IF(G195&lt;$H$192,G195,""),1),"")</f>
        <v>0</v>
      </c>
      <c r="I195" s="256" t="str">
        <f t="shared" ref="I195:I203" si="55">IFERROR(ROUND(IF(AND(G195&gt;=$H$192,G195&lt;$J$192),G195,""),1),"")</f>
        <v/>
      </c>
      <c r="J195" s="256" t="str">
        <f t="shared" ref="J195:J203" si="56">IFERROR(ROUND(IF(G195&gt;=$J$192,G195,""),1),"")</f>
        <v/>
      </c>
    </row>
    <row r="196" spans="1:27" ht="18" customHeight="1" thickBot="1" x14ac:dyDescent="0.3">
      <c r="A196" s="262" t="str">
        <f t="shared" si="52"/>
        <v>LLUI</v>
      </c>
      <c r="B196" s="261">
        <f>+METAS!$BA$37</f>
        <v>463</v>
      </c>
      <c r="C196" s="260">
        <f>ROUND((B196/12)*Config!$C$6,0)</f>
        <v>77</v>
      </c>
      <c r="D196" s="305">
        <f>ACUMULADO!$AW$37</f>
        <v>100</v>
      </c>
      <c r="E196" s="256">
        <f>+ROUND(Config!$C$9,1)</f>
        <v>16.7</v>
      </c>
      <c r="F196" s="256"/>
      <c r="G196" s="256">
        <f t="shared" si="53"/>
        <v>21.6</v>
      </c>
      <c r="H196" s="256" t="str">
        <f t="shared" si="54"/>
        <v/>
      </c>
      <c r="I196" s="256" t="str">
        <f t="shared" si="55"/>
        <v/>
      </c>
      <c r="J196" s="256">
        <f t="shared" si="56"/>
        <v>21.6</v>
      </c>
    </row>
    <row r="197" spans="1:27" ht="18" customHeight="1" thickBot="1" x14ac:dyDescent="0.3">
      <c r="A197" s="262" t="str">
        <f t="shared" si="52"/>
        <v>JERI</v>
      </c>
      <c r="B197" s="261">
        <f>+METAS!$BB$37</f>
        <v>41</v>
      </c>
      <c r="C197" s="260">
        <f>ROUND((B197/12)*Config!$C$6,0)</f>
        <v>7</v>
      </c>
      <c r="D197" s="305">
        <f>ACUMULADO!$AX$37</f>
        <v>8</v>
      </c>
      <c r="E197" s="256">
        <f>+ROUND(Config!$C$9,1)</f>
        <v>16.7</v>
      </c>
      <c r="F197" s="256"/>
      <c r="G197" s="256">
        <f t="shared" si="53"/>
        <v>19.5</v>
      </c>
      <c r="H197" s="256" t="str">
        <f t="shared" si="54"/>
        <v/>
      </c>
      <c r="I197" s="256" t="str">
        <f t="shared" si="55"/>
        <v/>
      </c>
      <c r="J197" s="256">
        <f t="shared" si="56"/>
        <v>19.5</v>
      </c>
    </row>
    <row r="198" spans="1:27" ht="18" customHeight="1" thickBot="1" x14ac:dyDescent="0.3">
      <c r="A198" s="262" t="str">
        <f t="shared" si="52"/>
        <v>YANT</v>
      </c>
      <c r="B198" s="261">
        <f>+METAS!$BC$37</f>
        <v>59</v>
      </c>
      <c r="C198" s="260">
        <f>ROUND((B198/12)*Config!$C$6,0)</f>
        <v>10</v>
      </c>
      <c r="D198" s="305">
        <f>ACUMULADO!$AY$37</f>
        <v>9</v>
      </c>
      <c r="E198" s="256">
        <f>+ROUND(Config!$C$9,1)</f>
        <v>16.7</v>
      </c>
      <c r="F198" s="256"/>
      <c r="G198" s="256">
        <f t="shared" si="53"/>
        <v>15.3</v>
      </c>
      <c r="H198" s="256" t="str">
        <f t="shared" si="54"/>
        <v/>
      </c>
      <c r="I198" s="256" t="str">
        <f t="shared" si="55"/>
        <v/>
      </c>
      <c r="J198" s="256">
        <f t="shared" si="56"/>
        <v>15.3</v>
      </c>
      <c r="U198" s="483" t="s">
        <v>657</v>
      </c>
      <c r="V198" s="484"/>
      <c r="W198" s="484"/>
      <c r="X198" s="484"/>
      <c r="Y198" s="484"/>
      <c r="Z198" s="484"/>
      <c r="AA198" s="485"/>
    </row>
    <row r="199" spans="1:27" ht="18" customHeight="1" thickBot="1" x14ac:dyDescent="0.3">
      <c r="A199" s="262" t="str">
        <f t="shared" si="52"/>
        <v>SORI</v>
      </c>
      <c r="B199" s="261">
        <f>+METAS!$BD$37</f>
        <v>238</v>
      </c>
      <c r="C199" s="260">
        <f>ROUND((B199/12)*Config!$C$6,0)</f>
        <v>40</v>
      </c>
      <c r="D199" s="305">
        <f>ACUMULADO!$AZ$37</f>
        <v>13</v>
      </c>
      <c r="E199" s="256">
        <f>+ROUND(Config!$C$9,1)</f>
        <v>16.7</v>
      </c>
      <c r="F199" s="256"/>
      <c r="G199" s="256">
        <f t="shared" si="53"/>
        <v>5.5</v>
      </c>
      <c r="H199" s="256">
        <f t="shared" si="54"/>
        <v>5.5</v>
      </c>
      <c r="I199" s="256" t="str">
        <f t="shared" si="55"/>
        <v/>
      </c>
      <c r="J199" s="256" t="str">
        <f t="shared" si="56"/>
        <v/>
      </c>
      <c r="U199" s="486"/>
      <c r="V199" s="487"/>
      <c r="W199" s="487"/>
      <c r="X199" s="487"/>
      <c r="Y199" s="487"/>
      <c r="Z199" s="487"/>
      <c r="AA199" s="488"/>
    </row>
    <row r="200" spans="1:27" ht="18" customHeight="1" thickBot="1" x14ac:dyDescent="0.3">
      <c r="A200" s="262" t="str">
        <f t="shared" si="52"/>
        <v>JEPE</v>
      </c>
      <c r="B200" s="261">
        <f>METAS!$BE$37</f>
        <v>105</v>
      </c>
      <c r="C200" s="260">
        <f>ROUND((B200/12)*Config!$C$6,0)</f>
        <v>18</v>
      </c>
      <c r="D200" s="305">
        <f>ACUMULADO!$BA$37</f>
        <v>10</v>
      </c>
      <c r="E200" s="256">
        <f>+ROUND(Config!$C$9,1)</f>
        <v>16.7</v>
      </c>
      <c r="F200" s="256"/>
      <c r="G200" s="256">
        <f t="shared" si="53"/>
        <v>9.5</v>
      </c>
      <c r="H200" s="256">
        <f t="shared" si="54"/>
        <v>9.5</v>
      </c>
      <c r="I200" s="256" t="str">
        <f t="shared" si="55"/>
        <v/>
      </c>
      <c r="J200" s="256" t="str">
        <f t="shared" si="56"/>
        <v/>
      </c>
      <c r="U200" s="486"/>
      <c r="V200" s="487"/>
      <c r="W200" s="487"/>
      <c r="X200" s="487"/>
      <c r="Y200" s="487"/>
      <c r="Z200" s="487"/>
      <c r="AA200" s="488"/>
    </row>
    <row r="201" spans="1:27" ht="18" customHeight="1" thickBot="1" x14ac:dyDescent="0.3">
      <c r="A201" s="262" t="str">
        <f t="shared" si="52"/>
        <v>ROQU</v>
      </c>
      <c r="B201" s="261">
        <f>+METAS!$BF$37</f>
        <v>78</v>
      </c>
      <c r="C201" s="260">
        <f>ROUND((B201/12)*Config!$C$6,0)</f>
        <v>13</v>
      </c>
      <c r="D201" s="305">
        <f>ACUMULADO!$BB$37</f>
        <v>14</v>
      </c>
      <c r="E201" s="256">
        <f>+ROUND(Config!$C$9,1)</f>
        <v>16.7</v>
      </c>
      <c r="F201" s="256"/>
      <c r="G201" s="256">
        <f t="shared" si="53"/>
        <v>17.899999999999999</v>
      </c>
      <c r="H201" s="256" t="str">
        <f t="shared" si="54"/>
        <v/>
      </c>
      <c r="I201" s="256" t="str">
        <f t="shared" si="55"/>
        <v/>
      </c>
      <c r="J201" s="256">
        <f t="shared" si="56"/>
        <v>17.899999999999999</v>
      </c>
      <c r="U201" s="489"/>
      <c r="V201" s="490"/>
      <c r="W201" s="490"/>
      <c r="X201" s="490"/>
      <c r="Y201" s="490"/>
      <c r="Z201" s="490"/>
      <c r="AA201" s="491"/>
    </row>
    <row r="202" spans="1:27" ht="18" customHeight="1" thickBot="1" x14ac:dyDescent="0.3">
      <c r="A202" s="262" t="str">
        <f t="shared" si="52"/>
        <v>CALZ</v>
      </c>
      <c r="B202" s="261">
        <f>+METAS!$BG$37</f>
        <v>40</v>
      </c>
      <c r="C202" s="260">
        <f>ROUND((B202/12)*Config!$C$6,0)</f>
        <v>7</v>
      </c>
      <c r="D202" s="305">
        <f>ACUMULADO!$BC$37</f>
        <v>8</v>
      </c>
      <c r="E202" s="256">
        <f>+ROUND(Config!$C$9,1)</f>
        <v>16.7</v>
      </c>
      <c r="F202" s="256"/>
      <c r="G202" s="256">
        <f t="shared" si="53"/>
        <v>20</v>
      </c>
      <c r="H202" s="256" t="str">
        <f t="shared" si="54"/>
        <v/>
      </c>
      <c r="I202" s="256" t="str">
        <f t="shared" si="55"/>
        <v/>
      </c>
      <c r="J202" s="256">
        <f t="shared" si="56"/>
        <v>20</v>
      </c>
    </row>
    <row r="203" spans="1:27" ht="18" customHeight="1" thickBot="1" x14ac:dyDescent="0.3">
      <c r="A203" s="262" t="str">
        <f t="shared" si="52"/>
        <v>PUEB</v>
      </c>
      <c r="B203" s="261">
        <f>+METAS!$BH$37</f>
        <v>97</v>
      </c>
      <c r="C203" s="260">
        <f>ROUND((B203/12)*Config!$C$6,0)</f>
        <v>16</v>
      </c>
      <c r="D203" s="305">
        <f>ACUMULADO!$BD$37</f>
        <v>12</v>
      </c>
      <c r="E203" s="256">
        <f>+ROUND(Config!$C$9,1)</f>
        <v>16.7</v>
      </c>
      <c r="F203" s="256"/>
      <c r="G203" s="256">
        <f t="shared" si="53"/>
        <v>12.4</v>
      </c>
      <c r="H203" s="256">
        <f t="shared" si="54"/>
        <v>12.4</v>
      </c>
      <c r="I203" s="256" t="str">
        <f t="shared" si="55"/>
        <v/>
      </c>
      <c r="J203" s="256" t="str">
        <f t="shared" si="56"/>
        <v/>
      </c>
    </row>
    <row r="204" spans="1:27" ht="18" customHeight="1" x14ac:dyDescent="0.25">
      <c r="C204" s="28"/>
      <c r="D204" s="28"/>
      <c r="F204" s="28"/>
      <c r="G204" s="28"/>
    </row>
    <row r="205" spans="1:27" ht="18" customHeight="1" x14ac:dyDescent="0.25">
      <c r="C205" s="28"/>
      <c r="D205" s="28"/>
      <c r="F205" s="28"/>
      <c r="G205" s="28"/>
    </row>
    <row r="206" spans="1:27" ht="18" customHeight="1" x14ac:dyDescent="0.25">
      <c r="C206" s="28"/>
      <c r="D206" s="28"/>
      <c r="F206" s="28"/>
      <c r="G206" s="28"/>
    </row>
    <row r="207" spans="1:27" ht="18" customHeight="1" x14ac:dyDescent="0.25">
      <c r="C207" s="28"/>
      <c r="D207" s="28"/>
      <c r="F207" s="28"/>
      <c r="G207" s="28"/>
    </row>
    <row r="208" spans="1:27" ht="18" customHeight="1" x14ac:dyDescent="0.25">
      <c r="C208" s="28"/>
      <c r="D208" s="28"/>
      <c r="F208" s="28"/>
      <c r="G208" s="28"/>
    </row>
    <row r="209" spans="1:10" ht="18" customHeight="1" x14ac:dyDescent="0.25">
      <c r="C209" s="28"/>
      <c r="D209" s="28"/>
      <c r="F209" s="28"/>
      <c r="G209" s="28"/>
    </row>
    <row r="210" spans="1:10" ht="18" customHeight="1" x14ac:dyDescent="0.25">
      <c r="C210" s="28"/>
      <c r="D210" s="28"/>
      <c r="F210" s="28"/>
      <c r="G210" s="28"/>
    </row>
    <row r="211" spans="1:10" ht="18" customHeight="1" x14ac:dyDescent="0.25">
      <c r="C211" s="28"/>
      <c r="D211" s="28"/>
      <c r="F211" s="28"/>
      <c r="G211" s="28"/>
    </row>
    <row r="212" spans="1:10" ht="18" customHeight="1" x14ac:dyDescent="0.25">
      <c r="C212" s="28"/>
      <c r="D212" s="28"/>
      <c r="F212" s="28"/>
      <c r="G212" s="28"/>
    </row>
    <row r="213" spans="1:10" ht="18" customHeight="1" x14ac:dyDescent="0.25">
      <c r="A213" s="311" t="str">
        <f>_xlfn.CONCAT(Config!$B$2," PORCENTAJE DE ",'MATERNO-PLANIF-ADOLESC'!A214," ",Config!$B$3,Config!$C$12," - ",Config!$D$12," ",Config!$E$12)</f>
        <v>RED. MOYOBAMBA: PORCENTAJE DE PAREJAS PROTEGIDAS CON METODO DE PLANIFICACION FAMILIAR - POR MICROREDES : ENERO - FEBRERO 2025</v>
      </c>
      <c r="C213" s="28"/>
      <c r="D213" s="28"/>
      <c r="F213" s="28"/>
      <c r="G213" s="28"/>
      <c r="H213" s="482" t="s">
        <v>511</v>
      </c>
      <c r="I213" s="482"/>
      <c r="J213" s="482"/>
    </row>
    <row r="214" spans="1:10" ht="18" customHeight="1" x14ac:dyDescent="0.25">
      <c r="A214" s="280" t="s">
        <v>191</v>
      </c>
      <c r="C214" s="28"/>
      <c r="D214" s="28"/>
      <c r="F214" s="28"/>
      <c r="G214" s="28"/>
      <c r="H214" s="436">
        <f>+METAS!F38</f>
        <v>13.3</v>
      </c>
      <c r="I214" s="436"/>
      <c r="J214" s="436">
        <f>+METAS!G38</f>
        <v>15</v>
      </c>
    </row>
    <row r="215" spans="1:10" ht="32.25" customHeight="1" x14ac:dyDescent="0.25">
      <c r="A215" s="291" t="s">
        <v>2</v>
      </c>
      <c r="B215" s="85" t="s">
        <v>519</v>
      </c>
      <c r="C215" s="278" t="s">
        <v>517</v>
      </c>
      <c r="D215" s="278" t="s">
        <v>550</v>
      </c>
      <c r="E215" s="277" t="s">
        <v>1</v>
      </c>
      <c r="F215" s="252"/>
      <c r="G215" s="276" t="s">
        <v>10</v>
      </c>
      <c r="H215" s="275" t="str">
        <f>"DEFICIENTE &lt; "&amp;H214</f>
        <v>DEFICIENTE &lt; 13,3</v>
      </c>
      <c r="I215" s="275" t="str">
        <f>"PROCESO &gt;= "&amp;H214&amp;"  -  &lt; "&amp;J214</f>
        <v>PROCESO &gt;= 13,3  -  &lt; 15</v>
      </c>
      <c r="J215" s="275" t="str">
        <f>"OPTIMO &gt;= "&amp;J214</f>
        <v>OPTIMO &gt;= 15</v>
      </c>
    </row>
    <row r="216" spans="1:10" ht="23.25" customHeight="1" thickBot="1" x14ac:dyDescent="0.3">
      <c r="A216" s="269" t="s">
        <v>66</v>
      </c>
      <c r="B216" s="268">
        <f>SUM(B217:B225)</f>
        <v>9013</v>
      </c>
      <c r="C216" s="268">
        <f>SUM(C217:C225)</f>
        <v>1503</v>
      </c>
      <c r="D216" s="303">
        <f>SUM(D217:D225)</f>
        <v>1089</v>
      </c>
      <c r="E216" s="256">
        <f>+ROUND(Config!$C$9,1)</f>
        <v>16.7</v>
      </c>
      <c r="F216" s="256"/>
      <c r="G216" s="256">
        <f>IFERROR(ROUND(D216*100/B216,1),0)</f>
        <v>12.1</v>
      </c>
      <c r="H216" s="256">
        <f>IFERROR(ROUND(IF(G216&lt;$H$214,G216,""),1),"")</f>
        <v>12.1</v>
      </c>
      <c r="I216" s="256" t="str">
        <f>IFERROR(ROUND(IF(AND(G216&gt;=$H$214,G216&lt;$J$214),G216,""),1),"")</f>
        <v/>
      </c>
      <c r="J216" s="256" t="str">
        <f>IFERROR(ROUND(IF(G216&gt;=$J$214,G216,""),1),"")</f>
        <v/>
      </c>
    </row>
    <row r="217" spans="1:10" ht="18" customHeight="1" thickBot="1" x14ac:dyDescent="0.3">
      <c r="A217" s="262" t="str">
        <f t="shared" ref="A217:A225" si="57">A153</f>
        <v>HOSP</v>
      </c>
      <c r="B217" s="261">
        <f>+METAS!$AY$38</f>
        <v>938</v>
      </c>
      <c r="C217" s="260">
        <f>ROUND((B217/12)*Config!$C$6,0)</f>
        <v>156</v>
      </c>
      <c r="D217" s="305">
        <f>ACUMULADO!$AU$38</f>
        <v>102</v>
      </c>
      <c r="E217" s="256">
        <f>+ROUND(Config!$C$9,1)</f>
        <v>16.7</v>
      </c>
      <c r="F217" s="256"/>
      <c r="G217" s="256">
        <f t="shared" ref="G217:G225" si="58">IFERROR(ROUND(D217*100/B217,1),0)</f>
        <v>10.9</v>
      </c>
      <c r="H217" s="256">
        <f t="shared" ref="H217:H225" si="59">IFERROR(ROUND(IF(G217&lt;$H$214,G217,""),1),"")</f>
        <v>10.9</v>
      </c>
      <c r="I217" s="256" t="str">
        <f t="shared" ref="I217:I225" si="60">IFERROR(ROUND(IF(AND(G217&gt;=$H$214,G217&lt;$J$214),G217,""),1),"")</f>
        <v/>
      </c>
      <c r="J217" s="256" t="str">
        <f t="shared" ref="J217:J225" si="61">IFERROR(ROUND(IF(G217&gt;=$J$214,G217,""),1),"")</f>
        <v/>
      </c>
    </row>
    <row r="218" spans="1:10" ht="18" customHeight="1" thickBot="1" x14ac:dyDescent="0.3">
      <c r="A218" s="262" t="str">
        <f t="shared" si="57"/>
        <v>LLUI</v>
      </c>
      <c r="B218" s="261">
        <f>+METAS!$BA$38</f>
        <v>3385</v>
      </c>
      <c r="C218" s="260">
        <f>ROUND((B218/12)*Config!$C$6,0)</f>
        <v>564</v>
      </c>
      <c r="D218" s="305">
        <f>ACUMULADO!$AW$38</f>
        <v>306</v>
      </c>
      <c r="E218" s="256">
        <f>+ROUND(Config!$C$9,1)</f>
        <v>16.7</v>
      </c>
      <c r="F218" s="256"/>
      <c r="G218" s="256">
        <f t="shared" si="58"/>
        <v>9</v>
      </c>
      <c r="H218" s="256">
        <f t="shared" si="59"/>
        <v>9</v>
      </c>
      <c r="I218" s="256" t="str">
        <f t="shared" si="60"/>
        <v/>
      </c>
      <c r="J218" s="256" t="str">
        <f t="shared" si="61"/>
        <v/>
      </c>
    </row>
    <row r="219" spans="1:10" ht="18" customHeight="1" thickBot="1" x14ac:dyDescent="0.3">
      <c r="A219" s="262" t="str">
        <f t="shared" si="57"/>
        <v>JERI</v>
      </c>
      <c r="B219" s="261">
        <f>+METAS!$BB$38</f>
        <v>300</v>
      </c>
      <c r="C219" s="260">
        <f>ROUND((B219/12)*Config!$C$6,0)</f>
        <v>50</v>
      </c>
      <c r="D219" s="305">
        <f>ACUMULADO!$AX$38</f>
        <v>54</v>
      </c>
      <c r="E219" s="256">
        <f>+ROUND(Config!$C$9,1)</f>
        <v>16.7</v>
      </c>
      <c r="F219" s="256"/>
      <c r="G219" s="256">
        <f t="shared" si="58"/>
        <v>18</v>
      </c>
      <c r="H219" s="256" t="str">
        <f t="shared" si="59"/>
        <v/>
      </c>
      <c r="I219" s="256" t="str">
        <f t="shared" si="60"/>
        <v/>
      </c>
      <c r="J219" s="256">
        <f t="shared" si="61"/>
        <v>18</v>
      </c>
    </row>
    <row r="220" spans="1:10" ht="18" customHeight="1" thickBot="1" x14ac:dyDescent="0.3">
      <c r="A220" s="262" t="str">
        <f t="shared" si="57"/>
        <v>YANT</v>
      </c>
      <c r="B220" s="261">
        <f>+METAS!$BC$38</f>
        <v>491</v>
      </c>
      <c r="C220" s="260">
        <f>ROUND((B220/12)*Config!$C$6,0)</f>
        <v>82</v>
      </c>
      <c r="D220" s="305">
        <f>ACUMULADO!$AY$38</f>
        <v>77</v>
      </c>
      <c r="E220" s="256">
        <f>+ROUND(Config!$C$9,1)</f>
        <v>16.7</v>
      </c>
      <c r="F220" s="256"/>
      <c r="G220" s="256">
        <f t="shared" si="58"/>
        <v>15.7</v>
      </c>
      <c r="H220" s="256" t="str">
        <f t="shared" si="59"/>
        <v/>
      </c>
      <c r="I220" s="256" t="str">
        <f t="shared" si="60"/>
        <v/>
      </c>
      <c r="J220" s="256">
        <f t="shared" si="61"/>
        <v>15.7</v>
      </c>
    </row>
    <row r="221" spans="1:10" ht="18" customHeight="1" thickBot="1" x14ac:dyDescent="0.3">
      <c r="A221" s="262" t="str">
        <f t="shared" si="57"/>
        <v>SORI</v>
      </c>
      <c r="B221" s="261">
        <f>+METAS!$BD$38</f>
        <v>1669</v>
      </c>
      <c r="C221" s="260">
        <f>ROUND((B221/12)*Config!$C$6,0)</f>
        <v>278</v>
      </c>
      <c r="D221" s="305">
        <f>ACUMULADO!$AZ$38</f>
        <v>206</v>
      </c>
      <c r="E221" s="256">
        <f>+ROUND(Config!$C$9,1)</f>
        <v>16.7</v>
      </c>
      <c r="F221" s="256"/>
      <c r="G221" s="256">
        <f t="shared" si="58"/>
        <v>12.3</v>
      </c>
      <c r="H221" s="256">
        <f t="shared" si="59"/>
        <v>12.3</v>
      </c>
      <c r="I221" s="256" t="str">
        <f t="shared" si="60"/>
        <v/>
      </c>
      <c r="J221" s="256" t="str">
        <f t="shared" si="61"/>
        <v/>
      </c>
    </row>
    <row r="222" spans="1:10" ht="18" customHeight="1" thickBot="1" x14ac:dyDescent="0.3">
      <c r="A222" s="262" t="str">
        <f t="shared" si="57"/>
        <v>JEPE</v>
      </c>
      <c r="B222" s="261">
        <f>METAS!$BE$38</f>
        <v>711</v>
      </c>
      <c r="C222" s="260">
        <f>ROUND((B222/12)*Config!$C$6,0)</f>
        <v>119</v>
      </c>
      <c r="D222" s="305">
        <f>ACUMULADO!$BA$38</f>
        <v>106</v>
      </c>
      <c r="E222" s="256">
        <f>+ROUND(Config!$C$9,1)</f>
        <v>16.7</v>
      </c>
      <c r="F222" s="256"/>
      <c r="G222" s="256">
        <f t="shared" si="58"/>
        <v>14.9</v>
      </c>
      <c r="H222" s="256" t="str">
        <f t="shared" si="59"/>
        <v/>
      </c>
      <c r="I222" s="256">
        <f t="shared" si="60"/>
        <v>14.9</v>
      </c>
      <c r="J222" s="256" t="str">
        <f t="shared" si="61"/>
        <v/>
      </c>
    </row>
    <row r="223" spans="1:10" ht="18" customHeight="1" thickBot="1" x14ac:dyDescent="0.3">
      <c r="A223" s="262" t="str">
        <f t="shared" si="57"/>
        <v>ROQU</v>
      </c>
      <c r="B223" s="261">
        <f>+METAS!$BF$38</f>
        <v>423</v>
      </c>
      <c r="C223" s="260">
        <f>ROUND((B223/12)*Config!$C$6,0)</f>
        <v>71</v>
      </c>
      <c r="D223" s="305">
        <f>ACUMULADO!$BB$38</f>
        <v>86</v>
      </c>
      <c r="E223" s="256">
        <f>+ROUND(Config!$C$9,1)</f>
        <v>16.7</v>
      </c>
      <c r="F223" s="256"/>
      <c r="G223" s="256">
        <f t="shared" si="58"/>
        <v>20.3</v>
      </c>
      <c r="H223" s="256" t="str">
        <f t="shared" si="59"/>
        <v/>
      </c>
      <c r="I223" s="256" t="str">
        <f t="shared" si="60"/>
        <v/>
      </c>
      <c r="J223" s="256">
        <f t="shared" si="61"/>
        <v>20.3</v>
      </c>
    </row>
    <row r="224" spans="1:10" ht="18" customHeight="1" thickBot="1" x14ac:dyDescent="0.3">
      <c r="A224" s="262" t="str">
        <f t="shared" si="57"/>
        <v>CALZ</v>
      </c>
      <c r="B224" s="261">
        <f>+METAS!$BG$38</f>
        <v>375</v>
      </c>
      <c r="C224" s="260">
        <f>ROUND((B224/12)*Config!$C$6,0)</f>
        <v>63</v>
      </c>
      <c r="D224" s="305">
        <f>ACUMULADO!$BC$38</f>
        <v>80</v>
      </c>
      <c r="E224" s="256">
        <f>+ROUND(Config!$C$9,1)</f>
        <v>16.7</v>
      </c>
      <c r="F224" s="256"/>
      <c r="G224" s="256">
        <f t="shared" si="58"/>
        <v>21.3</v>
      </c>
      <c r="H224" s="256" t="str">
        <f t="shared" si="59"/>
        <v/>
      </c>
      <c r="I224" s="256" t="str">
        <f t="shared" si="60"/>
        <v/>
      </c>
      <c r="J224" s="256">
        <f t="shared" si="61"/>
        <v>21.3</v>
      </c>
    </row>
    <row r="225" spans="1:10" ht="18" customHeight="1" thickBot="1" x14ac:dyDescent="0.3">
      <c r="A225" s="262" t="str">
        <f t="shared" si="57"/>
        <v>PUEB</v>
      </c>
      <c r="B225" s="261">
        <f>+METAS!$BH$38</f>
        <v>721</v>
      </c>
      <c r="C225" s="260">
        <f>ROUND((B225/12)*Config!$C$6,0)</f>
        <v>120</v>
      </c>
      <c r="D225" s="305">
        <f>ACUMULADO!$BD$38</f>
        <v>72</v>
      </c>
      <c r="E225" s="256">
        <f>+ROUND(Config!$C$9,1)</f>
        <v>16.7</v>
      </c>
      <c r="F225" s="256"/>
      <c r="G225" s="256">
        <f t="shared" si="58"/>
        <v>10</v>
      </c>
      <c r="H225" s="256">
        <f t="shared" si="59"/>
        <v>10</v>
      </c>
      <c r="I225" s="256" t="str">
        <f t="shared" si="60"/>
        <v/>
      </c>
      <c r="J225" s="256" t="str">
        <f t="shared" si="61"/>
        <v/>
      </c>
    </row>
    <row r="226" spans="1:10" ht="18" customHeight="1" x14ac:dyDescent="0.25">
      <c r="C226" s="28"/>
      <c r="D226" s="28"/>
      <c r="F226" s="28"/>
      <c r="G226" s="28"/>
    </row>
    <row r="227" spans="1:10" ht="18" customHeight="1" x14ac:dyDescent="0.25">
      <c r="C227" s="28"/>
      <c r="D227" s="28"/>
      <c r="F227" s="28"/>
      <c r="G227" s="28"/>
    </row>
    <row r="228" spans="1:10" ht="18" customHeight="1" x14ac:dyDescent="0.25">
      <c r="C228" s="28"/>
      <c r="D228" s="28"/>
      <c r="F228" s="28"/>
      <c r="G228" s="28"/>
    </row>
    <row r="229" spans="1:10" ht="18" customHeight="1" x14ac:dyDescent="0.25">
      <c r="C229" s="28"/>
      <c r="D229" s="28"/>
      <c r="F229" s="28"/>
      <c r="G229" s="28"/>
    </row>
    <row r="230" spans="1:10" ht="18" customHeight="1" x14ac:dyDescent="0.25">
      <c r="C230" s="28"/>
      <c r="D230" s="28"/>
      <c r="F230" s="28"/>
      <c r="G230" s="28"/>
    </row>
    <row r="231" spans="1:10" ht="18" customHeight="1" x14ac:dyDescent="0.25">
      <c r="C231" s="28"/>
      <c r="D231" s="28"/>
      <c r="F231" s="28"/>
      <c r="G231" s="28"/>
    </row>
    <row r="232" spans="1:10" ht="18" customHeight="1" x14ac:dyDescent="0.25">
      <c r="C232" s="28"/>
      <c r="D232" s="28"/>
      <c r="F232" s="28"/>
      <c r="G232" s="28"/>
    </row>
    <row r="233" spans="1:10" ht="18" customHeight="1" x14ac:dyDescent="0.25">
      <c r="C233" s="28"/>
      <c r="D233" s="28"/>
      <c r="F233" s="28"/>
      <c r="G233" s="28"/>
    </row>
    <row r="234" spans="1:10" ht="18" customHeight="1" x14ac:dyDescent="0.25">
      <c r="A234" s="438" t="str">
        <f>_xlfn.CONCAT(Config!$B$2," PORCENTAJE DE ",'MATERNO-PLANIF-ADOLESC'!A235," ",Config!$B$3,Config!$C$12," - ",Config!$D$12," ",Config!$E$12)</f>
        <v>RED. MOYOBAMBA: PORCENTAJE DE PERSONAS PROTEGIDAS CON METODOS MODERNOS - POR MICROREDES : ENERO - FEBRERO 2025</v>
      </c>
      <c r="C234" s="28"/>
      <c r="D234" s="28"/>
      <c r="F234" s="28"/>
      <c r="G234" s="28"/>
      <c r="H234" s="479" t="s">
        <v>511</v>
      </c>
      <c r="I234" s="480"/>
      <c r="J234" s="481"/>
    </row>
    <row r="235" spans="1:10" ht="18" customHeight="1" x14ac:dyDescent="0.25">
      <c r="A235" s="280" t="s">
        <v>658</v>
      </c>
      <c r="C235" s="28"/>
      <c r="D235" s="28"/>
      <c r="F235" s="28"/>
      <c r="G235" s="28"/>
      <c r="H235" s="410">
        <f>+METAS!F39</f>
        <v>10</v>
      </c>
      <c r="I235" s="410"/>
      <c r="J235" s="410">
        <f>+METAS!G39</f>
        <v>13.3</v>
      </c>
    </row>
    <row r="236" spans="1:10" ht="28.5" customHeight="1" x14ac:dyDescent="0.25">
      <c r="A236" s="291" t="s">
        <v>2</v>
      </c>
      <c r="B236" s="85" t="s">
        <v>519</v>
      </c>
      <c r="C236" s="278" t="s">
        <v>517</v>
      </c>
      <c r="D236" s="278" t="s">
        <v>691</v>
      </c>
      <c r="E236" s="277" t="s">
        <v>1</v>
      </c>
      <c r="F236" s="252"/>
      <c r="G236" s="276" t="s">
        <v>10</v>
      </c>
      <c r="H236" s="275" t="str">
        <f>"DEFICIENTE &lt; "&amp;H235</f>
        <v>DEFICIENTE &lt; 10</v>
      </c>
      <c r="I236" s="275" t="str">
        <f>"PROCESO &gt;= "&amp;H235&amp;"  -  &lt; "&amp;J235</f>
        <v>PROCESO &gt;= 10  -  &lt; 13,3</v>
      </c>
      <c r="J236" s="275" t="str">
        <f>"OPTIMO &gt;= "&amp;J235</f>
        <v>OPTIMO &gt;= 13,3</v>
      </c>
    </row>
    <row r="237" spans="1:10" ht="18" customHeight="1" thickBot="1" x14ac:dyDescent="0.3">
      <c r="A237" s="269" t="s">
        <v>66</v>
      </c>
      <c r="B237" s="268">
        <f>SUM(B238:B246)</f>
        <v>6673</v>
      </c>
      <c r="C237" s="268">
        <f>SUM(C238:C246)</f>
        <v>1114</v>
      </c>
      <c r="D237" s="303">
        <f>SUM(D238:D246)</f>
        <v>831</v>
      </c>
      <c r="E237" s="256">
        <f>+ROUND(Config!$C$9,1)</f>
        <v>16.7</v>
      </c>
      <c r="F237" s="256"/>
      <c r="G237" s="256">
        <f>IFERROR(ROUND(D237*100/B237,1),0)</f>
        <v>12.5</v>
      </c>
      <c r="H237" s="256" t="str">
        <f>IFERROR(ROUND(IF(G237&lt;$H$235,G237,""),1),"")</f>
        <v/>
      </c>
      <c r="I237" s="256">
        <f>IFERROR(ROUND(IF(AND(G237&gt;=$H$235,G237&lt;$J$235),G237,""),1),"")</f>
        <v>12.5</v>
      </c>
      <c r="J237" s="256" t="str">
        <f>IFERROR(ROUND(IF(G237&gt;=$J$235,G237,""),1),"")</f>
        <v/>
      </c>
    </row>
    <row r="238" spans="1:10" ht="18" customHeight="1" thickBot="1" x14ac:dyDescent="0.3">
      <c r="A238" s="262" t="str">
        <f>+A217</f>
        <v>HOSP</v>
      </c>
      <c r="B238" s="261">
        <f>+METAS!$AY$39</f>
        <v>397</v>
      </c>
      <c r="C238" s="260">
        <f>ROUND((B238/12)*Config!$C$6,0)</f>
        <v>66</v>
      </c>
      <c r="D238" s="305">
        <f>ACUMULADO!$AU$39</f>
        <v>0</v>
      </c>
      <c r="E238" s="256">
        <f>+E237</f>
        <v>16.7</v>
      </c>
      <c r="F238" s="256"/>
      <c r="G238" s="256">
        <f t="shared" ref="G238:G246" si="62">IFERROR(ROUND(D238*100/B238,1),0)</f>
        <v>0</v>
      </c>
      <c r="H238" s="256">
        <f t="shared" ref="H238:H246" si="63">IFERROR(ROUND(IF(G238&lt;$H$235,G238,""),1),"")</f>
        <v>0</v>
      </c>
      <c r="I238" s="256" t="str">
        <f t="shared" ref="I238:I246" si="64">IFERROR(ROUND(IF(AND(G238&gt;=$H$235,G238&lt;$J$235),G238,""),1),"")</f>
        <v/>
      </c>
      <c r="J238" s="256" t="str">
        <f t="shared" ref="J238:J246" si="65">IFERROR(ROUND(IF(G238&gt;=$J$235,G238,""),1),"")</f>
        <v/>
      </c>
    </row>
    <row r="239" spans="1:10" ht="18" customHeight="1" thickBot="1" x14ac:dyDescent="0.3">
      <c r="A239" s="262" t="str">
        <f t="shared" ref="A239:A246" si="66">+A218</f>
        <v>LLUI</v>
      </c>
      <c r="B239" s="261">
        <f>+METAS!$BA$39</f>
        <v>2062</v>
      </c>
      <c r="C239" s="260">
        <f>ROUND((B239/12)*Config!$C$6,0)</f>
        <v>344</v>
      </c>
      <c r="D239" s="305">
        <f>ACUMULADO!$AW$39</f>
        <v>420</v>
      </c>
      <c r="E239" s="256">
        <f t="shared" ref="E239:E246" si="67">+E238</f>
        <v>16.7</v>
      </c>
      <c r="F239" s="256"/>
      <c r="G239" s="256">
        <f t="shared" si="62"/>
        <v>20.399999999999999</v>
      </c>
      <c r="H239" s="256" t="str">
        <f t="shared" si="63"/>
        <v/>
      </c>
      <c r="I239" s="256" t="str">
        <f t="shared" si="64"/>
        <v/>
      </c>
      <c r="J239" s="256">
        <f t="shared" si="65"/>
        <v>20.399999999999999</v>
      </c>
    </row>
    <row r="240" spans="1:10" ht="18" customHeight="1" thickBot="1" x14ac:dyDescent="0.3">
      <c r="A240" s="262" t="str">
        <f t="shared" si="66"/>
        <v>JERI</v>
      </c>
      <c r="B240" s="261">
        <f>+METAS!$BB$39</f>
        <v>378</v>
      </c>
      <c r="C240" s="260">
        <f>ROUND((B240/12)*Config!$C$6,0)</f>
        <v>63</v>
      </c>
      <c r="D240" s="305">
        <f>ACUMULADO!$AX$39</f>
        <v>42</v>
      </c>
      <c r="E240" s="256">
        <f t="shared" si="67"/>
        <v>16.7</v>
      </c>
      <c r="F240" s="256"/>
      <c r="G240" s="256">
        <f t="shared" si="62"/>
        <v>11.1</v>
      </c>
      <c r="H240" s="256" t="str">
        <f t="shared" si="63"/>
        <v/>
      </c>
      <c r="I240" s="256">
        <f t="shared" si="64"/>
        <v>11.1</v>
      </c>
      <c r="J240" s="256" t="str">
        <f t="shared" si="65"/>
        <v/>
      </c>
    </row>
    <row r="241" spans="1:10" ht="18" customHeight="1" thickBot="1" x14ac:dyDescent="0.3">
      <c r="A241" s="262" t="str">
        <f t="shared" si="66"/>
        <v>YANT</v>
      </c>
      <c r="B241" s="261">
        <f>+METAS!$BC$39</f>
        <v>425</v>
      </c>
      <c r="C241" s="260">
        <f>ROUND((B241/12)*Config!$C$6,0)</f>
        <v>71</v>
      </c>
      <c r="D241" s="305">
        <f>ACUMULADO!$AY$39</f>
        <v>88</v>
      </c>
      <c r="E241" s="256">
        <f t="shared" si="67"/>
        <v>16.7</v>
      </c>
      <c r="F241" s="256"/>
      <c r="G241" s="256">
        <f t="shared" si="62"/>
        <v>20.7</v>
      </c>
      <c r="H241" s="256" t="str">
        <f t="shared" si="63"/>
        <v/>
      </c>
      <c r="I241" s="256" t="str">
        <f t="shared" si="64"/>
        <v/>
      </c>
      <c r="J241" s="256">
        <f t="shared" si="65"/>
        <v>20.7</v>
      </c>
    </row>
    <row r="242" spans="1:10" ht="18" customHeight="1" thickBot="1" x14ac:dyDescent="0.3">
      <c r="A242" s="262" t="str">
        <f t="shared" si="66"/>
        <v>SORI</v>
      </c>
      <c r="B242" s="261">
        <f>+METAS!$BD$39</f>
        <v>1282</v>
      </c>
      <c r="C242" s="260">
        <f>ROUND((B242/12)*Config!$C$6,0)</f>
        <v>214</v>
      </c>
      <c r="D242" s="305">
        <f>ACUMULADO!$AZ$39</f>
        <v>39</v>
      </c>
      <c r="E242" s="256">
        <f t="shared" si="67"/>
        <v>16.7</v>
      </c>
      <c r="F242" s="256"/>
      <c r="G242" s="256">
        <f t="shared" si="62"/>
        <v>3</v>
      </c>
      <c r="H242" s="256">
        <f t="shared" si="63"/>
        <v>3</v>
      </c>
      <c r="I242" s="256" t="str">
        <f t="shared" si="64"/>
        <v/>
      </c>
      <c r="J242" s="256" t="str">
        <f t="shared" si="65"/>
        <v/>
      </c>
    </row>
    <row r="243" spans="1:10" ht="18" customHeight="1" thickBot="1" x14ac:dyDescent="0.3">
      <c r="A243" s="262" t="str">
        <f t="shared" si="66"/>
        <v>JEPE</v>
      </c>
      <c r="B243" s="261">
        <f>METAS!$BE$39</f>
        <v>817</v>
      </c>
      <c r="C243" s="260">
        <f>ROUND((B243/12)*Config!$C$6,0)</f>
        <v>136</v>
      </c>
      <c r="D243" s="305">
        <f>ACUMULADO!$BA$39</f>
        <v>68</v>
      </c>
      <c r="E243" s="256">
        <f t="shared" si="67"/>
        <v>16.7</v>
      </c>
      <c r="F243" s="256"/>
      <c r="G243" s="256">
        <f t="shared" si="62"/>
        <v>8.3000000000000007</v>
      </c>
      <c r="H243" s="256">
        <f t="shared" si="63"/>
        <v>8.3000000000000007</v>
      </c>
      <c r="I243" s="256" t="str">
        <f t="shared" si="64"/>
        <v/>
      </c>
      <c r="J243" s="256" t="str">
        <f t="shared" si="65"/>
        <v/>
      </c>
    </row>
    <row r="244" spans="1:10" ht="18" customHeight="1" thickBot="1" x14ac:dyDescent="0.3">
      <c r="A244" s="262" t="str">
        <f t="shared" si="66"/>
        <v>ROQU</v>
      </c>
      <c r="B244" s="261">
        <f>+METAS!$BF$39</f>
        <v>429</v>
      </c>
      <c r="C244" s="260">
        <f>ROUND((B244/12)*Config!$C$6,0)</f>
        <v>72</v>
      </c>
      <c r="D244" s="305">
        <f>ACUMULADO!$BB$39</f>
        <v>109</v>
      </c>
      <c r="E244" s="256">
        <f t="shared" si="67"/>
        <v>16.7</v>
      </c>
      <c r="F244" s="256"/>
      <c r="G244" s="256">
        <f t="shared" si="62"/>
        <v>25.4</v>
      </c>
      <c r="H244" s="256" t="str">
        <f t="shared" si="63"/>
        <v/>
      </c>
      <c r="I244" s="256" t="str">
        <f t="shared" si="64"/>
        <v/>
      </c>
      <c r="J244" s="256">
        <f t="shared" si="65"/>
        <v>25.4</v>
      </c>
    </row>
    <row r="245" spans="1:10" ht="18" customHeight="1" thickBot="1" x14ac:dyDescent="0.3">
      <c r="A245" s="262" t="str">
        <f t="shared" si="66"/>
        <v>CALZ</v>
      </c>
      <c r="B245" s="261">
        <f>+METAS!$BG$39</f>
        <v>363</v>
      </c>
      <c r="C245" s="260">
        <f>ROUND((B245/12)*Config!$C$6,0)</f>
        <v>61</v>
      </c>
      <c r="D245" s="305">
        <f>ACUMULADO!$BC$39</f>
        <v>48</v>
      </c>
      <c r="E245" s="256">
        <f t="shared" si="67"/>
        <v>16.7</v>
      </c>
      <c r="F245" s="256"/>
      <c r="G245" s="256">
        <f t="shared" si="62"/>
        <v>13.2</v>
      </c>
      <c r="H245" s="256" t="str">
        <f t="shared" si="63"/>
        <v/>
      </c>
      <c r="I245" s="256">
        <f t="shared" si="64"/>
        <v>13.2</v>
      </c>
      <c r="J245" s="256" t="str">
        <f t="shared" si="65"/>
        <v/>
      </c>
    </row>
    <row r="246" spans="1:10" ht="18" customHeight="1" thickBot="1" x14ac:dyDescent="0.3">
      <c r="A246" s="262" t="str">
        <f t="shared" si="66"/>
        <v>PUEB</v>
      </c>
      <c r="B246" s="261">
        <f>+METAS!$BH$39</f>
        <v>520</v>
      </c>
      <c r="C246" s="260">
        <f>ROUND((B246/12)*Config!$C$6,0)</f>
        <v>87</v>
      </c>
      <c r="D246" s="305">
        <f>ACUMULADO!$BD$39</f>
        <v>17</v>
      </c>
      <c r="E246" s="256">
        <f t="shared" si="67"/>
        <v>16.7</v>
      </c>
      <c r="F246" s="256"/>
      <c r="G246" s="256">
        <f t="shared" si="62"/>
        <v>3.3</v>
      </c>
      <c r="H246" s="256">
        <f t="shared" si="63"/>
        <v>3.3</v>
      </c>
      <c r="I246" s="256" t="str">
        <f t="shared" si="64"/>
        <v/>
      </c>
      <c r="J246" s="256" t="str">
        <f t="shared" si="65"/>
        <v/>
      </c>
    </row>
    <row r="247" spans="1:10" ht="18" customHeight="1" x14ac:dyDescent="0.25">
      <c r="C247" s="28"/>
      <c r="D247" s="28"/>
      <c r="F247" s="28"/>
      <c r="G247" s="28"/>
    </row>
    <row r="248" spans="1:10" ht="18" customHeight="1" x14ac:dyDescent="0.25">
      <c r="C248" s="28"/>
      <c r="D248" s="28"/>
      <c r="F248" s="28"/>
      <c r="G248" s="28"/>
    </row>
    <row r="249" spans="1:10" ht="18" customHeight="1" x14ac:dyDescent="0.25">
      <c r="C249" s="28"/>
      <c r="D249" s="28"/>
      <c r="F249" s="28"/>
      <c r="G249" s="28"/>
    </row>
    <row r="250" spans="1:10" ht="18" customHeight="1" x14ac:dyDescent="0.25">
      <c r="C250" s="28"/>
      <c r="D250" s="28"/>
      <c r="F250" s="28"/>
      <c r="G250" s="28"/>
    </row>
    <row r="251" spans="1:10" ht="18" customHeight="1" x14ac:dyDescent="0.25">
      <c r="C251" s="28"/>
      <c r="D251" s="28"/>
      <c r="F251" s="28"/>
      <c r="G251" s="28"/>
    </row>
    <row r="252" spans="1:10" ht="18" customHeight="1" x14ac:dyDescent="0.25">
      <c r="C252" s="28"/>
      <c r="D252" s="28"/>
      <c r="F252" s="28"/>
      <c r="G252" s="28"/>
    </row>
    <row r="253" spans="1:10" ht="18" customHeight="1" x14ac:dyDescent="0.25">
      <c r="C253" s="28"/>
      <c r="D253" s="28"/>
      <c r="F253" s="28"/>
      <c r="G253" s="28"/>
    </row>
    <row r="254" spans="1:10" ht="18" customHeight="1" x14ac:dyDescent="0.25">
      <c r="C254" s="28"/>
      <c r="D254" s="28"/>
      <c r="F254" s="28"/>
      <c r="G254" s="28"/>
    </row>
    <row r="255" spans="1:10" ht="18" customHeight="1" x14ac:dyDescent="0.25">
      <c r="C255" s="28"/>
      <c r="D255" s="28"/>
      <c r="F255" s="28"/>
      <c r="G255" s="28"/>
    </row>
    <row r="256" spans="1:10" ht="18" customHeight="1" x14ac:dyDescent="0.25">
      <c r="C256" s="28"/>
      <c r="D256" s="28"/>
      <c r="F256" s="28"/>
      <c r="G256" s="28"/>
    </row>
    <row r="257" spans="1:26" ht="18" customHeight="1" x14ac:dyDescent="0.25">
      <c r="C257" s="28"/>
      <c r="D257" s="28"/>
      <c r="F257" s="28"/>
      <c r="G257" s="28"/>
    </row>
    <row r="258" spans="1:26" ht="18" customHeight="1" x14ac:dyDescent="0.25">
      <c r="A258" s="4" t="str">
        <f>_xlfn.CONCAT(Config!$B$2," PORCENTAJE DE ",'MATERNO-PLANIF-ADOLESC'!A259," ",Config!$B$3,Config!$C$12," - ",Config!$D$12," ",Config!$E$12)</f>
        <v>RED. MOYOBAMBA: PORCENTAJE DE ADOLESCENTE CON SUPLEMENTO DE ACIDO FOLICO+ SULFATO FERROSO - POR MICROREDES : ENERO - FEBRERO 2025</v>
      </c>
      <c r="C258" s="28"/>
      <c r="D258" s="28"/>
      <c r="F258" s="28"/>
      <c r="G258" s="28"/>
      <c r="H258" s="482" t="s">
        <v>511</v>
      </c>
      <c r="I258" s="482"/>
      <c r="J258" s="482"/>
    </row>
    <row r="259" spans="1:26" ht="18" customHeight="1" x14ac:dyDescent="0.25">
      <c r="A259" s="280" t="s">
        <v>554</v>
      </c>
      <c r="C259" s="28"/>
      <c r="D259" s="28"/>
      <c r="F259" s="28"/>
      <c r="G259" s="28"/>
      <c r="H259" s="436">
        <f>+METAS!F40</f>
        <v>13.3</v>
      </c>
      <c r="I259" s="436"/>
      <c r="J259" s="436">
        <f>+METAS!G40</f>
        <v>15</v>
      </c>
    </row>
    <row r="260" spans="1:26" ht="30" x14ac:dyDescent="0.25">
      <c r="A260" s="291" t="s">
        <v>2</v>
      </c>
      <c r="B260" s="85" t="s">
        <v>519</v>
      </c>
      <c r="C260" s="278" t="s">
        <v>517</v>
      </c>
      <c r="D260" s="278" t="s">
        <v>555</v>
      </c>
      <c r="E260" s="277" t="s">
        <v>1</v>
      </c>
      <c r="F260" s="252"/>
      <c r="G260" s="276" t="s">
        <v>10</v>
      </c>
      <c r="H260" s="275" t="str">
        <f>"DEFICIENTE &lt; "&amp;H259</f>
        <v>DEFICIENTE &lt; 13,3</v>
      </c>
      <c r="I260" s="275" t="str">
        <f>"PROCESO &gt;= "&amp;H259&amp;"  -  &lt; "&amp;J259</f>
        <v>PROCESO &gt;= 13,3  -  &lt; 15</v>
      </c>
      <c r="J260" s="275" t="str">
        <f>"OPTIMO &gt;= "&amp;J259</f>
        <v>OPTIMO &gt;= 15</v>
      </c>
    </row>
    <row r="261" spans="1:26" ht="15.75" thickBot="1" x14ac:dyDescent="0.3">
      <c r="A261" s="269" t="s">
        <v>66</v>
      </c>
      <c r="B261" s="268">
        <f>SUM(B262:B270)</f>
        <v>6151</v>
      </c>
      <c r="C261" s="268">
        <f>SUM(C262:C270)</f>
        <v>1028</v>
      </c>
      <c r="D261" s="268">
        <f>SUM(D262:D270)</f>
        <v>278</v>
      </c>
      <c r="E261" s="256">
        <f>+ROUND(Config!$C$9,1)</f>
        <v>16.7</v>
      </c>
      <c r="F261" s="256"/>
      <c r="G261" s="256">
        <f>IFERROR(ROUND(D261*100/B261,1),0)</f>
        <v>4.5</v>
      </c>
      <c r="H261" s="406">
        <f>IFERROR(ROUND(IF(G261&lt;$H$259,G261,""),1),"")</f>
        <v>4.5</v>
      </c>
      <c r="I261" s="406" t="str">
        <f>IFERROR(ROUND(IF(AND(G261&gt;=$H$259,G261&lt;$J$259),G261,""),1),"")</f>
        <v/>
      </c>
      <c r="J261" s="406" t="str">
        <f>IFERROR(ROUND(IF(G261&gt;=$J$259,G261,""),1),"")</f>
        <v/>
      </c>
    </row>
    <row r="262" spans="1:26" ht="15.75" thickBot="1" x14ac:dyDescent="0.3">
      <c r="A262" s="262" t="str">
        <f t="shared" ref="A262:A270" si="68">+A217</f>
        <v>HOSP</v>
      </c>
      <c r="B262" s="261">
        <f>+METAS!$AY$40</f>
        <v>0</v>
      </c>
      <c r="C262" s="260">
        <f>ROUND((B262/12)*Config!$C$6,0)</f>
        <v>0</v>
      </c>
      <c r="D262" s="283">
        <f>ACUMULADO!$AU$40</f>
        <v>0</v>
      </c>
      <c r="E262" s="256">
        <f>+ROUND(Config!$C$9,1)</f>
        <v>16.7</v>
      </c>
      <c r="F262" s="256"/>
      <c r="G262" s="256">
        <f t="shared" ref="G262:G270" si="69">IFERROR(ROUND(D262*100/B262,1),0)</f>
        <v>0</v>
      </c>
      <c r="H262" s="406">
        <f t="shared" ref="H262:H270" si="70">IFERROR(ROUND(IF(G262&lt;$H$259,G262,""),1),"")</f>
        <v>0</v>
      </c>
      <c r="I262" s="406" t="str">
        <f t="shared" ref="I262:I270" si="71">IFERROR(ROUND(IF(AND(G262&gt;=$H$259,G262&lt;$J$259),G262,""),1),"")</f>
        <v/>
      </c>
      <c r="J262" s="406" t="str">
        <f t="shared" ref="J262:J270" si="72">IFERROR(ROUND(IF(G262&gt;=$J$259,G262,""),1),"")</f>
        <v/>
      </c>
    </row>
    <row r="263" spans="1:26" ht="15.75" thickBot="1" x14ac:dyDescent="0.3">
      <c r="A263" s="262" t="str">
        <f t="shared" si="68"/>
        <v>LLUI</v>
      </c>
      <c r="B263" s="261">
        <f>+METAS!$BA$40</f>
        <v>2789</v>
      </c>
      <c r="C263" s="260">
        <f>ROUND((B263/12)*Config!$C$6,0)</f>
        <v>465</v>
      </c>
      <c r="D263" s="283">
        <f>ACUMULADO!$AW$40</f>
        <v>68</v>
      </c>
      <c r="E263" s="256">
        <f>+ROUND(Config!$C$9,1)</f>
        <v>16.7</v>
      </c>
      <c r="F263" s="256"/>
      <c r="G263" s="256">
        <f t="shared" si="69"/>
        <v>2.4</v>
      </c>
      <c r="H263" s="406">
        <f t="shared" si="70"/>
        <v>2.4</v>
      </c>
      <c r="I263" s="406" t="str">
        <f t="shared" si="71"/>
        <v/>
      </c>
      <c r="J263" s="406" t="str">
        <f t="shared" si="72"/>
        <v/>
      </c>
    </row>
    <row r="264" spans="1:26" ht="15.75" thickBot="1" x14ac:dyDescent="0.3">
      <c r="A264" s="262" t="str">
        <f t="shared" si="68"/>
        <v>JERI</v>
      </c>
      <c r="B264" s="261">
        <f>+METAS!$BB$40</f>
        <v>288</v>
      </c>
      <c r="C264" s="260">
        <f>ROUND((B264/12)*Config!$C$6,0)</f>
        <v>48</v>
      </c>
      <c r="D264" s="283">
        <f>ACUMULADO!$AX$40</f>
        <v>15</v>
      </c>
      <c r="E264" s="256">
        <f>+ROUND(Config!$C$9,1)</f>
        <v>16.7</v>
      </c>
      <c r="F264" s="256"/>
      <c r="G264" s="256">
        <f t="shared" si="69"/>
        <v>5.2</v>
      </c>
      <c r="H264" s="406">
        <f t="shared" si="70"/>
        <v>5.2</v>
      </c>
      <c r="I264" s="406" t="str">
        <f t="shared" si="71"/>
        <v/>
      </c>
      <c r="J264" s="406" t="str">
        <f t="shared" si="72"/>
        <v/>
      </c>
    </row>
    <row r="265" spans="1:26" ht="15.75" thickBot="1" x14ac:dyDescent="0.3">
      <c r="A265" s="262" t="str">
        <f t="shared" si="68"/>
        <v>YANT</v>
      </c>
      <c r="B265" s="261">
        <f>+METAS!$BC$40</f>
        <v>389</v>
      </c>
      <c r="C265" s="260">
        <f>ROUND((B265/12)*Config!$C$6,0)</f>
        <v>65</v>
      </c>
      <c r="D265" s="283">
        <f>ACUMULADO!$AY$40</f>
        <v>1</v>
      </c>
      <c r="E265" s="256">
        <f>+ROUND(Config!$C$9,1)</f>
        <v>16.7</v>
      </c>
      <c r="F265" s="256"/>
      <c r="G265" s="256">
        <f t="shared" si="69"/>
        <v>0.3</v>
      </c>
      <c r="H265" s="406">
        <f t="shared" si="70"/>
        <v>0.3</v>
      </c>
      <c r="I265" s="406" t="str">
        <f t="shared" si="71"/>
        <v/>
      </c>
      <c r="J265" s="406" t="str">
        <f t="shared" si="72"/>
        <v/>
      </c>
      <c r="T265" s="483" t="s">
        <v>516</v>
      </c>
      <c r="U265" s="484"/>
      <c r="V265" s="484"/>
      <c r="W265" s="484"/>
      <c r="X265" s="484"/>
      <c r="Y265" s="484"/>
      <c r="Z265" s="485"/>
    </row>
    <row r="266" spans="1:26" ht="15.75" thickBot="1" x14ac:dyDescent="0.3">
      <c r="A266" s="262" t="str">
        <f t="shared" si="68"/>
        <v>SORI</v>
      </c>
      <c r="B266" s="261">
        <f>+METAS!$BD$40</f>
        <v>1125</v>
      </c>
      <c r="C266" s="260">
        <f>ROUND((B266/12)*Config!$C$6,0)</f>
        <v>188</v>
      </c>
      <c r="D266" s="283">
        <f>ACUMULADO!$AZ$40</f>
        <v>4</v>
      </c>
      <c r="E266" s="256">
        <f>+ROUND(Config!$C$9,1)</f>
        <v>16.7</v>
      </c>
      <c r="F266" s="256"/>
      <c r="G266" s="256">
        <f t="shared" si="69"/>
        <v>0.4</v>
      </c>
      <c r="H266" s="406">
        <f t="shared" si="70"/>
        <v>0.4</v>
      </c>
      <c r="I266" s="406" t="str">
        <f t="shared" si="71"/>
        <v/>
      </c>
      <c r="J266" s="406" t="str">
        <f t="shared" si="72"/>
        <v/>
      </c>
      <c r="T266" s="486"/>
      <c r="U266" s="487"/>
      <c r="V266" s="487"/>
      <c r="W266" s="487"/>
      <c r="X266" s="487"/>
      <c r="Y266" s="487"/>
      <c r="Z266" s="488"/>
    </row>
    <row r="267" spans="1:26" ht="15.75" thickBot="1" x14ac:dyDescent="0.3">
      <c r="A267" s="262" t="str">
        <f t="shared" si="68"/>
        <v>JEPE</v>
      </c>
      <c r="B267" s="261">
        <f>METAS!$BE$40</f>
        <v>645</v>
      </c>
      <c r="C267" s="260">
        <f>ROUND((B267/12)*Config!$C$6,0)</f>
        <v>108</v>
      </c>
      <c r="D267" s="283">
        <f>ACUMULADO!$BA$40</f>
        <v>146</v>
      </c>
      <c r="E267" s="256">
        <f>+ROUND(Config!$C$9,1)</f>
        <v>16.7</v>
      </c>
      <c r="F267" s="256"/>
      <c r="G267" s="256">
        <f t="shared" si="69"/>
        <v>22.6</v>
      </c>
      <c r="H267" s="406" t="str">
        <f t="shared" si="70"/>
        <v/>
      </c>
      <c r="I267" s="406" t="str">
        <f t="shared" si="71"/>
        <v/>
      </c>
      <c r="J267" s="406">
        <f t="shared" si="72"/>
        <v>22.6</v>
      </c>
      <c r="T267" s="486"/>
      <c r="U267" s="487"/>
      <c r="V267" s="487"/>
      <c r="W267" s="487"/>
      <c r="X267" s="487"/>
      <c r="Y267" s="487"/>
      <c r="Z267" s="488"/>
    </row>
    <row r="268" spans="1:26" ht="15.75" thickBot="1" x14ac:dyDescent="0.3">
      <c r="A268" s="262" t="str">
        <f t="shared" si="68"/>
        <v>ROQU</v>
      </c>
      <c r="B268" s="261">
        <f>+METAS!$BF$40</f>
        <v>303</v>
      </c>
      <c r="C268" s="260">
        <f>ROUND((B268/12)*Config!$C$6,0)</f>
        <v>51</v>
      </c>
      <c r="D268" s="283">
        <f>ACUMULADO!$BB$40</f>
        <v>12</v>
      </c>
      <c r="E268" s="256">
        <f>+ROUND(Config!$C$9,1)</f>
        <v>16.7</v>
      </c>
      <c r="F268" s="256"/>
      <c r="G268" s="256">
        <f t="shared" si="69"/>
        <v>4</v>
      </c>
      <c r="H268" s="406">
        <f t="shared" si="70"/>
        <v>4</v>
      </c>
      <c r="I268" s="406" t="str">
        <f t="shared" si="71"/>
        <v/>
      </c>
      <c r="J268" s="406" t="str">
        <f t="shared" si="72"/>
        <v/>
      </c>
      <c r="T268" s="489"/>
      <c r="U268" s="490"/>
      <c r="V268" s="490"/>
      <c r="W268" s="490"/>
      <c r="X268" s="490"/>
      <c r="Y268" s="490"/>
      <c r="Z268" s="491"/>
    </row>
    <row r="269" spans="1:26" ht="15.75" thickBot="1" x14ac:dyDescent="0.3">
      <c r="A269" s="262" t="str">
        <f t="shared" si="68"/>
        <v>CALZ</v>
      </c>
      <c r="B269" s="261">
        <f>+METAS!$BG$40</f>
        <v>303</v>
      </c>
      <c r="C269" s="260">
        <f>ROUND((B269/12)*Config!$C$6,0)</f>
        <v>51</v>
      </c>
      <c r="D269" s="283">
        <f>ACUMULADO!$BC$40</f>
        <v>16</v>
      </c>
      <c r="E269" s="256">
        <f>+ROUND(Config!$C$9,1)</f>
        <v>16.7</v>
      </c>
      <c r="F269" s="256"/>
      <c r="G269" s="256">
        <f t="shared" si="69"/>
        <v>5.3</v>
      </c>
      <c r="H269" s="406">
        <f t="shared" si="70"/>
        <v>5.3</v>
      </c>
      <c r="I269" s="406" t="str">
        <f t="shared" si="71"/>
        <v/>
      </c>
      <c r="J269" s="406" t="str">
        <f t="shared" si="72"/>
        <v/>
      </c>
    </row>
    <row r="270" spans="1:26" ht="15.75" thickBot="1" x14ac:dyDescent="0.3">
      <c r="A270" s="262" t="str">
        <f t="shared" si="68"/>
        <v>PUEB</v>
      </c>
      <c r="B270" s="261">
        <f>+METAS!$BH$40</f>
        <v>309</v>
      </c>
      <c r="C270" s="260">
        <f>ROUND((B270/12)*Config!$C$6,0)</f>
        <v>52</v>
      </c>
      <c r="D270" s="283">
        <f>ACUMULADO!$BD$40</f>
        <v>16</v>
      </c>
      <c r="E270" s="256">
        <f>+ROUND(Config!$C$9,1)</f>
        <v>16.7</v>
      </c>
      <c r="F270" s="256"/>
      <c r="G270" s="256">
        <f t="shared" si="69"/>
        <v>5.2</v>
      </c>
      <c r="H270" s="406">
        <f t="shared" si="70"/>
        <v>5.2</v>
      </c>
      <c r="I270" s="406" t="str">
        <f t="shared" si="71"/>
        <v/>
      </c>
      <c r="J270" s="406" t="str">
        <f t="shared" si="72"/>
        <v/>
      </c>
    </row>
    <row r="282" spans="1:10" x14ac:dyDescent="0.25">
      <c r="A282" s="438" t="str">
        <f>_xlfn.CONCAT(Config!$B$2," PORCENTAJE DE ",'MATERNO-PLANIF-ADOLESC'!A283," ",Config!$B$3,Config!$C$12," - ",Config!$D$12," ",Config!$E$12)</f>
        <v>RED. MOYOBAMBA: PORCENTAJE DE ADOLESCENTE CON DOSAJE DE HEMOGLOBINA  - POR MICROREDES : ENERO - FEBRERO 2025</v>
      </c>
      <c r="C282" s="28"/>
      <c r="D282" s="28"/>
      <c r="F282" s="28"/>
      <c r="G282" s="28"/>
      <c r="H282" s="482" t="s">
        <v>511</v>
      </c>
      <c r="I282" s="482"/>
      <c r="J282" s="482"/>
    </row>
    <row r="283" spans="1:10" x14ac:dyDescent="0.25">
      <c r="A283" s="280" t="s">
        <v>610</v>
      </c>
      <c r="C283" s="28"/>
      <c r="D283" s="28"/>
      <c r="F283" s="28"/>
      <c r="G283" s="28"/>
      <c r="H283" s="436">
        <f>+METAS!F41</f>
        <v>13.3</v>
      </c>
      <c r="I283" s="436"/>
      <c r="J283" s="436">
        <f>+METAS!G41</f>
        <v>15</v>
      </c>
    </row>
    <row r="284" spans="1:10" ht="30" x14ac:dyDescent="0.25">
      <c r="A284" s="291" t="s">
        <v>2</v>
      </c>
      <c r="B284" s="85" t="s">
        <v>519</v>
      </c>
      <c r="C284" s="278" t="s">
        <v>517</v>
      </c>
      <c r="D284" s="278" t="s">
        <v>611</v>
      </c>
      <c r="E284" s="277" t="s">
        <v>1</v>
      </c>
      <c r="F284" s="252"/>
      <c r="G284" s="276" t="s">
        <v>10</v>
      </c>
      <c r="H284" s="275" t="str">
        <f>"DEFICIENTE &lt; "&amp;H283</f>
        <v>DEFICIENTE &lt; 13,3</v>
      </c>
      <c r="I284" s="275" t="str">
        <f>"PROCESO &gt;= "&amp;H283&amp;"  -  &lt; "&amp;J283</f>
        <v>PROCESO &gt;= 13,3  -  &lt; 15</v>
      </c>
      <c r="J284" s="275" t="str">
        <f>"OPTIMO &gt;= "&amp;J283</f>
        <v>OPTIMO &gt;= 15</v>
      </c>
    </row>
    <row r="285" spans="1:10" ht="15.75" thickBot="1" x14ac:dyDescent="0.3">
      <c r="A285" s="269" t="s">
        <v>66</v>
      </c>
      <c r="B285" s="268">
        <f>SUM(B286:B294)</f>
        <v>6151</v>
      </c>
      <c r="C285" s="268">
        <f>SUM(C286:C294)</f>
        <v>1028</v>
      </c>
      <c r="D285" s="268">
        <f>SUM(D286:D294)</f>
        <v>1470</v>
      </c>
      <c r="E285" s="256">
        <f>+ROUND(Config!$C$9,1)</f>
        <v>16.7</v>
      </c>
      <c r="F285" s="256"/>
      <c r="G285" s="256">
        <f>IFERROR(ROUND(D285*100/B285,1),0)</f>
        <v>23.9</v>
      </c>
      <c r="H285" s="256" t="str">
        <f>IFERROR(ROUND(IF(G285&lt;$H$283,G285,""),1),"")</f>
        <v/>
      </c>
      <c r="I285" s="256" t="str">
        <f>IFERROR(ROUND(IF(AND(G285&gt;=$H$283,G285&lt;$J$283),G285,""),1),"")</f>
        <v/>
      </c>
      <c r="J285" s="256">
        <f>IFERROR(ROUND(IF(G285&gt;=$J$283,G285,""),1),"")</f>
        <v>23.9</v>
      </c>
    </row>
    <row r="286" spans="1:10" ht="15.75" thickBot="1" x14ac:dyDescent="0.3">
      <c r="A286" s="262" t="str">
        <f t="shared" ref="A286:A294" si="73">A262</f>
        <v>HOSP</v>
      </c>
      <c r="B286" s="261">
        <f>+METAS!$AY$41</f>
        <v>0</v>
      </c>
      <c r="C286" s="260">
        <f>ROUND((B286/12)*Config!$C$6,0)</f>
        <v>0</v>
      </c>
      <c r="D286" s="283">
        <f>ACUMULADO!$AU$41</f>
        <v>0</v>
      </c>
      <c r="E286" s="256">
        <f>+ROUND(Config!$C$9,1)</f>
        <v>16.7</v>
      </c>
      <c r="F286" s="256"/>
      <c r="G286" s="256">
        <f t="shared" ref="G286:G294" si="74">IFERROR(ROUND(D286*100/B286,1),0)</f>
        <v>0</v>
      </c>
      <c r="H286" s="256">
        <f t="shared" ref="H286:H294" si="75">IFERROR(ROUND(IF(G286&lt;$H$283,G286,""),1),"")</f>
        <v>0</v>
      </c>
      <c r="I286" s="256" t="str">
        <f t="shared" ref="I286:I294" si="76">IFERROR(ROUND(IF(AND(G286&gt;=$H$283,G286&lt;$J$283),G286,""),1),"")</f>
        <v/>
      </c>
      <c r="J286" s="256" t="str">
        <f t="shared" ref="J286:J294" si="77">IFERROR(ROUND(IF(G286&gt;=$J$283,G286,""),1),"")</f>
        <v/>
      </c>
    </row>
    <row r="287" spans="1:10" ht="15.75" thickBot="1" x14ac:dyDescent="0.3">
      <c r="A287" s="262" t="str">
        <f t="shared" si="73"/>
        <v>LLUI</v>
      </c>
      <c r="B287" s="261">
        <f>+METAS!$BA$41</f>
        <v>2789</v>
      </c>
      <c r="C287" s="260">
        <f>ROUND((B287/12)*Config!$C$6,0)</f>
        <v>465</v>
      </c>
      <c r="D287" s="283">
        <f>ACUMULADO!$AW$41</f>
        <v>438</v>
      </c>
      <c r="E287" s="256">
        <f>+ROUND(Config!$C$9,1)</f>
        <v>16.7</v>
      </c>
      <c r="F287" s="256"/>
      <c r="G287" s="256">
        <f t="shared" si="74"/>
        <v>15.7</v>
      </c>
      <c r="H287" s="256" t="str">
        <f t="shared" si="75"/>
        <v/>
      </c>
      <c r="I287" s="256" t="str">
        <f t="shared" si="76"/>
        <v/>
      </c>
      <c r="J287" s="256">
        <f t="shared" si="77"/>
        <v>15.7</v>
      </c>
    </row>
    <row r="288" spans="1:10" ht="15.75" thickBot="1" x14ac:dyDescent="0.3">
      <c r="A288" s="262" t="str">
        <f t="shared" si="73"/>
        <v>JERI</v>
      </c>
      <c r="B288" s="261">
        <f>+METAS!$BB$41</f>
        <v>288</v>
      </c>
      <c r="C288" s="260">
        <f>ROUND((B288/12)*Config!$C$6,0)</f>
        <v>48</v>
      </c>
      <c r="D288" s="283">
        <f>ACUMULADO!$AX$41</f>
        <v>122</v>
      </c>
      <c r="E288" s="256">
        <f>+ROUND(Config!$C$9,1)</f>
        <v>16.7</v>
      </c>
      <c r="F288" s="256"/>
      <c r="G288" s="256">
        <f t="shared" si="74"/>
        <v>42.4</v>
      </c>
      <c r="H288" s="256" t="str">
        <f t="shared" si="75"/>
        <v/>
      </c>
      <c r="I288" s="256" t="str">
        <f t="shared" si="76"/>
        <v/>
      </c>
      <c r="J288" s="256">
        <f t="shared" si="77"/>
        <v>42.4</v>
      </c>
    </row>
    <row r="289" spans="1:10" ht="15.75" thickBot="1" x14ac:dyDescent="0.3">
      <c r="A289" s="262" t="str">
        <f t="shared" si="73"/>
        <v>YANT</v>
      </c>
      <c r="B289" s="261">
        <f>+METAS!$BC$41</f>
        <v>389</v>
      </c>
      <c r="C289" s="260">
        <f>ROUND((B289/12)*Config!$C$6,0)</f>
        <v>65</v>
      </c>
      <c r="D289" s="283">
        <f>ACUMULADO!$AY$41</f>
        <v>157</v>
      </c>
      <c r="E289" s="256">
        <f>+ROUND(Config!$C$9,1)</f>
        <v>16.7</v>
      </c>
      <c r="F289" s="256"/>
      <c r="G289" s="256">
        <f t="shared" si="74"/>
        <v>40.4</v>
      </c>
      <c r="H289" s="256" t="str">
        <f t="shared" si="75"/>
        <v/>
      </c>
      <c r="I289" s="256" t="str">
        <f t="shared" si="76"/>
        <v/>
      </c>
      <c r="J289" s="256">
        <f t="shared" si="77"/>
        <v>40.4</v>
      </c>
    </row>
    <row r="290" spans="1:10" ht="15.75" thickBot="1" x14ac:dyDescent="0.3">
      <c r="A290" s="262" t="str">
        <f t="shared" si="73"/>
        <v>SORI</v>
      </c>
      <c r="B290" s="261">
        <f>+METAS!$BD$41</f>
        <v>1125</v>
      </c>
      <c r="C290" s="260">
        <f>ROUND((B290/12)*Config!$C$6,0)</f>
        <v>188</v>
      </c>
      <c r="D290" s="283">
        <f>ACUMULADO!$AZ$41</f>
        <v>247</v>
      </c>
      <c r="E290" s="256">
        <f>+ROUND(Config!$C$9,1)</f>
        <v>16.7</v>
      </c>
      <c r="F290" s="256"/>
      <c r="G290" s="256">
        <f t="shared" si="74"/>
        <v>22</v>
      </c>
      <c r="H290" s="256" t="str">
        <f t="shared" si="75"/>
        <v/>
      </c>
      <c r="I290" s="256" t="str">
        <f t="shared" si="76"/>
        <v/>
      </c>
      <c r="J290" s="256">
        <f t="shared" si="77"/>
        <v>22</v>
      </c>
    </row>
    <row r="291" spans="1:10" ht="15.75" thickBot="1" x14ac:dyDescent="0.3">
      <c r="A291" s="262" t="str">
        <f t="shared" si="73"/>
        <v>JEPE</v>
      </c>
      <c r="B291" s="261">
        <f>METAS!$BE$41</f>
        <v>645</v>
      </c>
      <c r="C291" s="260">
        <f>ROUND((B291/12)*Config!$C$6,0)</f>
        <v>108</v>
      </c>
      <c r="D291" s="283">
        <f>ACUMULADO!$BA$41</f>
        <v>198</v>
      </c>
      <c r="E291" s="256">
        <f>+ROUND(Config!$C$9,1)</f>
        <v>16.7</v>
      </c>
      <c r="F291" s="256"/>
      <c r="G291" s="256">
        <f t="shared" si="74"/>
        <v>30.7</v>
      </c>
      <c r="H291" s="256" t="str">
        <f t="shared" si="75"/>
        <v/>
      </c>
      <c r="I291" s="256" t="str">
        <f t="shared" si="76"/>
        <v/>
      </c>
      <c r="J291" s="256">
        <f t="shared" si="77"/>
        <v>30.7</v>
      </c>
    </row>
    <row r="292" spans="1:10" ht="15.75" thickBot="1" x14ac:dyDescent="0.3">
      <c r="A292" s="262" t="str">
        <f t="shared" si="73"/>
        <v>ROQU</v>
      </c>
      <c r="B292" s="261">
        <f>+METAS!$BF$41</f>
        <v>303</v>
      </c>
      <c r="C292" s="260">
        <f>ROUND((B292/12)*Config!$C$6,0)</f>
        <v>51</v>
      </c>
      <c r="D292" s="283">
        <f>ACUMULADO!$BB$41</f>
        <v>118</v>
      </c>
      <c r="E292" s="256">
        <f>+ROUND(Config!$C$9,1)</f>
        <v>16.7</v>
      </c>
      <c r="F292" s="256"/>
      <c r="G292" s="256">
        <f t="shared" si="74"/>
        <v>38.9</v>
      </c>
      <c r="H292" s="256" t="str">
        <f t="shared" si="75"/>
        <v/>
      </c>
      <c r="I292" s="256" t="str">
        <f t="shared" si="76"/>
        <v/>
      </c>
      <c r="J292" s="256">
        <f t="shared" si="77"/>
        <v>38.9</v>
      </c>
    </row>
    <row r="293" spans="1:10" ht="15.75" thickBot="1" x14ac:dyDescent="0.3">
      <c r="A293" s="262" t="str">
        <f t="shared" si="73"/>
        <v>CALZ</v>
      </c>
      <c r="B293" s="261">
        <f>+METAS!$BG$41</f>
        <v>303</v>
      </c>
      <c r="C293" s="260">
        <f>ROUND((B293/12)*Config!$C$6,0)</f>
        <v>51</v>
      </c>
      <c r="D293" s="283">
        <f>ACUMULADO!$BC$41</f>
        <v>100</v>
      </c>
      <c r="E293" s="256">
        <f>+ROUND(Config!$C$9,1)</f>
        <v>16.7</v>
      </c>
      <c r="F293" s="256"/>
      <c r="G293" s="256">
        <f t="shared" si="74"/>
        <v>33</v>
      </c>
      <c r="H293" s="256" t="str">
        <f t="shared" si="75"/>
        <v/>
      </c>
      <c r="I293" s="256" t="str">
        <f t="shared" si="76"/>
        <v/>
      </c>
      <c r="J293" s="256">
        <f t="shared" si="77"/>
        <v>33</v>
      </c>
    </row>
    <row r="294" spans="1:10" ht="15.75" thickBot="1" x14ac:dyDescent="0.3">
      <c r="A294" s="262" t="str">
        <f t="shared" si="73"/>
        <v>PUEB</v>
      </c>
      <c r="B294" s="261">
        <f>+METAS!$BH$41</f>
        <v>309</v>
      </c>
      <c r="C294" s="260">
        <f>ROUND((B294/12)*Config!$C$6,0)</f>
        <v>52</v>
      </c>
      <c r="D294" s="283">
        <f>ACUMULADO!$BD$41</f>
        <v>90</v>
      </c>
      <c r="E294" s="256">
        <f>+ROUND(Config!$C$9,1)</f>
        <v>16.7</v>
      </c>
      <c r="F294" s="256"/>
      <c r="G294" s="256">
        <f t="shared" si="74"/>
        <v>29.1</v>
      </c>
      <c r="H294" s="256" t="str">
        <f t="shared" si="75"/>
        <v/>
      </c>
      <c r="I294" s="256" t="str">
        <f t="shared" si="76"/>
        <v/>
      </c>
      <c r="J294" s="256">
        <f t="shared" si="77"/>
        <v>29.1</v>
      </c>
    </row>
    <row r="310" spans="1:10" x14ac:dyDescent="0.25">
      <c r="A310" s="441" t="str">
        <f>_xlfn.CONCAT(Config!$B$2," PORCENTAJE DE ",'MATERNO-PLANIF-ADOLESC'!A311," ",Config!$B$3,Config!$C$12," - ",Config!$D$12," ",Config!$E$12)</f>
        <v>RED. MOYOBAMBA: PORCENTAJE DE ADOLESCENTE CON PAQUETO BASICO COMPLETO DE CUIDADO INTEGRAL  - POR MICROREDES : ENERO - FEBRERO 2025</v>
      </c>
      <c r="C310" s="28"/>
      <c r="D310" s="28"/>
      <c r="F310" s="28"/>
      <c r="G310" s="28"/>
      <c r="H310" s="482" t="s">
        <v>511</v>
      </c>
      <c r="I310" s="482"/>
      <c r="J310" s="482"/>
    </row>
    <row r="311" spans="1:10" x14ac:dyDescent="0.25">
      <c r="A311" s="280" t="s">
        <v>656</v>
      </c>
      <c r="C311" s="28"/>
      <c r="D311" s="28"/>
      <c r="F311" s="28"/>
      <c r="G311" s="28"/>
      <c r="H311" s="436">
        <f>+METAS!F42</f>
        <v>10</v>
      </c>
      <c r="I311" s="436"/>
      <c r="J311" s="436">
        <f>+METAS!G42</f>
        <v>15</v>
      </c>
    </row>
    <row r="312" spans="1:10" ht="30" x14ac:dyDescent="0.25">
      <c r="A312" s="291" t="s">
        <v>2</v>
      </c>
      <c r="B312" s="85" t="s">
        <v>519</v>
      </c>
      <c r="C312" s="278" t="s">
        <v>517</v>
      </c>
      <c r="D312" s="278" t="s">
        <v>555</v>
      </c>
      <c r="E312" s="277" t="s">
        <v>1</v>
      </c>
      <c r="F312" s="252"/>
      <c r="G312" s="276" t="s">
        <v>10</v>
      </c>
      <c r="H312" s="275" t="str">
        <f>"DEFICIENTE &lt; "&amp;H311</f>
        <v>DEFICIENTE &lt; 10</v>
      </c>
      <c r="I312" s="275" t="str">
        <f>"PROCESO &gt;= "&amp;H311&amp;"  -  &lt; "&amp;J311</f>
        <v>PROCESO &gt;= 10  -  &lt; 15</v>
      </c>
      <c r="J312" s="275" t="str">
        <f>"OPTIMO &gt;= "&amp;J311</f>
        <v>OPTIMO &gt;= 15</v>
      </c>
    </row>
    <row r="313" spans="1:10" ht="15.75" thickBot="1" x14ac:dyDescent="0.3">
      <c r="A313" s="269" t="s">
        <v>66</v>
      </c>
      <c r="B313" s="268">
        <f>SUM(B314:B322)</f>
        <v>7551</v>
      </c>
      <c r="C313" s="268">
        <f>SUM(C314:C322)</f>
        <v>1259</v>
      </c>
      <c r="D313" s="268">
        <f>SUM(D314:D322)</f>
        <v>0</v>
      </c>
      <c r="E313" s="256">
        <f>+ROUND(Config!$C$9,1)</f>
        <v>16.7</v>
      </c>
      <c r="F313" s="256"/>
      <c r="G313" s="256">
        <f>IFERROR(ROUND(D313*100/B313,1),0)</f>
        <v>0</v>
      </c>
      <c r="H313" s="256">
        <f>IFERROR(ROUND(IF(G313&lt;$H$311,G313,""),1),"")</f>
        <v>0</v>
      </c>
      <c r="I313" s="256" t="str">
        <f>IFERROR(ROUND(IF(AND(G313&gt;=$H$311,G313&lt;$J$311),G313,""),1),"")</f>
        <v/>
      </c>
      <c r="J313" s="256" t="str">
        <f>IFERROR(ROUND(IF(G313&gt;=$J$311,G313,""),1),"")</f>
        <v/>
      </c>
    </row>
    <row r="314" spans="1:10" ht="15.75" thickBot="1" x14ac:dyDescent="0.3">
      <c r="A314" s="262" t="str">
        <f>+A286</f>
        <v>HOSP</v>
      </c>
      <c r="B314" s="261">
        <f>+METAS!$AY$42</f>
        <v>0</v>
      </c>
      <c r="C314" s="260">
        <f>ROUND((B314/12)*Config!$C$6,0)</f>
        <v>0</v>
      </c>
      <c r="D314" s="283">
        <f>ACUMULADO!$AU$42</f>
        <v>0</v>
      </c>
      <c r="E314" s="256">
        <f>+ROUND(Config!$C$9,1)</f>
        <v>16.7</v>
      </c>
      <c r="F314" s="256"/>
      <c r="G314" s="256">
        <f t="shared" ref="G314:G322" si="78">IFERROR(ROUND(D314*100/B314,1),0)</f>
        <v>0</v>
      </c>
      <c r="H314" s="256">
        <f t="shared" ref="H314:H322" si="79">IFERROR(ROUND(IF(G314&lt;$H$311,G314,""),1),"")</f>
        <v>0</v>
      </c>
      <c r="I314" s="256" t="str">
        <f t="shared" ref="I314:I322" si="80">IFERROR(ROUND(IF(AND(G314&gt;=$H$311,G314&lt;$J$311),G314,""),1),"")</f>
        <v/>
      </c>
      <c r="J314" s="256" t="str">
        <f t="shared" ref="J314:J322" si="81">IFERROR(ROUND(IF(G314&gt;=$J$311,G314,""),1),"")</f>
        <v/>
      </c>
    </row>
    <row r="315" spans="1:10" ht="15.75" thickBot="1" x14ac:dyDescent="0.3">
      <c r="A315" s="262" t="str">
        <f t="shared" ref="A315:A322" si="82">+A287</f>
        <v>LLUI</v>
      </c>
      <c r="B315" s="261">
        <f>+METAS!$BA$42</f>
        <v>3407</v>
      </c>
      <c r="C315" s="260">
        <f>ROUND((B315/12)*Config!$C$6,0)</f>
        <v>568</v>
      </c>
      <c r="D315" s="283">
        <f>ACUMULADO!$AW$42</f>
        <v>0</v>
      </c>
      <c r="E315" s="256">
        <f>+ROUND(Config!$C$9,1)</f>
        <v>16.7</v>
      </c>
      <c r="F315" s="256"/>
      <c r="G315" s="256">
        <f t="shared" si="78"/>
        <v>0</v>
      </c>
      <c r="H315" s="256">
        <f t="shared" si="79"/>
        <v>0</v>
      </c>
      <c r="I315" s="256" t="str">
        <f t="shared" si="80"/>
        <v/>
      </c>
      <c r="J315" s="256" t="str">
        <f t="shared" si="81"/>
        <v/>
      </c>
    </row>
    <row r="316" spans="1:10" ht="15.75" thickBot="1" x14ac:dyDescent="0.3">
      <c r="A316" s="262" t="str">
        <f t="shared" si="82"/>
        <v>JERI</v>
      </c>
      <c r="B316" s="261">
        <f>+METAS!$BB$42</f>
        <v>424</v>
      </c>
      <c r="C316" s="260">
        <f>ROUND((B316/12)*Config!$C$6,0)</f>
        <v>71</v>
      </c>
      <c r="D316" s="283">
        <f>ACUMULADO!$AX$42</f>
        <v>0</v>
      </c>
      <c r="E316" s="256">
        <f>+ROUND(Config!$C$9,1)</f>
        <v>16.7</v>
      </c>
      <c r="F316" s="256"/>
      <c r="G316" s="256">
        <f t="shared" si="78"/>
        <v>0</v>
      </c>
      <c r="H316" s="256">
        <f t="shared" si="79"/>
        <v>0</v>
      </c>
      <c r="I316" s="256" t="str">
        <f>IFERROR(ROUND(IF(AND(G316&gt;=$H$311,G316&lt;$J$311),G316,""),1),"")</f>
        <v/>
      </c>
      <c r="J316" s="256" t="str">
        <f t="shared" si="81"/>
        <v/>
      </c>
    </row>
    <row r="317" spans="1:10" ht="15.75" thickBot="1" x14ac:dyDescent="0.3">
      <c r="A317" s="262" t="str">
        <f t="shared" si="82"/>
        <v>YANT</v>
      </c>
      <c r="B317" s="261">
        <f>+METAS!$BC$42</f>
        <v>524</v>
      </c>
      <c r="C317" s="260">
        <f>ROUND((B317/12)*Config!$C$6,0)</f>
        <v>87</v>
      </c>
      <c r="D317" s="283">
        <f>ACUMULADO!$AY$42</f>
        <v>0</v>
      </c>
      <c r="E317" s="256">
        <f>+ROUND(Config!$C$9,1)</f>
        <v>16.7</v>
      </c>
      <c r="F317" s="256"/>
      <c r="G317" s="256">
        <f t="shared" si="78"/>
        <v>0</v>
      </c>
      <c r="H317" s="256">
        <f t="shared" si="79"/>
        <v>0</v>
      </c>
      <c r="I317" s="256" t="str">
        <f t="shared" si="80"/>
        <v/>
      </c>
      <c r="J317" s="256" t="str">
        <f t="shared" si="81"/>
        <v/>
      </c>
    </row>
    <row r="318" spans="1:10" ht="15.75" thickBot="1" x14ac:dyDescent="0.3">
      <c r="A318" s="262" t="str">
        <f t="shared" si="82"/>
        <v>SORI</v>
      </c>
      <c r="B318" s="261">
        <f>+METAS!$BD$42</f>
        <v>1301</v>
      </c>
      <c r="C318" s="260">
        <f>ROUND((B318/12)*Config!$C$6,0)</f>
        <v>217</v>
      </c>
      <c r="D318" s="283">
        <f>ACUMULADO!$AZ$42</f>
        <v>0</v>
      </c>
      <c r="E318" s="256">
        <f>+ROUND(Config!$C$9,1)</f>
        <v>16.7</v>
      </c>
      <c r="F318" s="256"/>
      <c r="G318" s="256">
        <f t="shared" si="78"/>
        <v>0</v>
      </c>
      <c r="H318" s="256">
        <f t="shared" si="79"/>
        <v>0</v>
      </c>
      <c r="I318" s="256" t="str">
        <f t="shared" si="80"/>
        <v/>
      </c>
      <c r="J318" s="256" t="str">
        <f t="shared" si="81"/>
        <v/>
      </c>
    </row>
    <row r="319" spans="1:10" ht="15.75" thickBot="1" x14ac:dyDescent="0.3">
      <c r="A319" s="262" t="str">
        <f t="shared" si="82"/>
        <v>JEPE</v>
      </c>
      <c r="B319" s="261">
        <f>METAS!$BE$42</f>
        <v>715</v>
      </c>
      <c r="C319" s="260">
        <f>ROUND((B319/12)*Config!$C$6,0)</f>
        <v>119</v>
      </c>
      <c r="D319" s="283">
        <f>ACUMULADO!$BA$42</f>
        <v>0</v>
      </c>
      <c r="E319" s="256">
        <f>+ROUND(Config!$C$9,1)</f>
        <v>16.7</v>
      </c>
      <c r="F319" s="256"/>
      <c r="G319" s="256">
        <f t="shared" si="78"/>
        <v>0</v>
      </c>
      <c r="H319" s="256">
        <f t="shared" si="79"/>
        <v>0</v>
      </c>
      <c r="I319" s="256" t="str">
        <f t="shared" si="80"/>
        <v/>
      </c>
      <c r="J319" s="256" t="str">
        <f t="shared" si="81"/>
        <v/>
      </c>
    </row>
    <row r="320" spans="1:10" ht="15.75" thickBot="1" x14ac:dyDescent="0.3">
      <c r="A320" s="262" t="str">
        <f t="shared" si="82"/>
        <v>ROQU</v>
      </c>
      <c r="B320" s="261">
        <f>+METAS!$BF$42</f>
        <v>352</v>
      </c>
      <c r="C320" s="260">
        <f>ROUND((B320/12)*Config!$C$6,0)</f>
        <v>59</v>
      </c>
      <c r="D320" s="283">
        <f>ACUMULADO!$BB$42</f>
        <v>0</v>
      </c>
      <c r="E320" s="256">
        <f>+ROUND(Config!$C$9,1)</f>
        <v>16.7</v>
      </c>
      <c r="F320" s="256"/>
      <c r="G320" s="256">
        <f t="shared" si="78"/>
        <v>0</v>
      </c>
      <c r="H320" s="256">
        <f t="shared" si="79"/>
        <v>0</v>
      </c>
      <c r="I320" s="256" t="str">
        <f t="shared" si="80"/>
        <v/>
      </c>
      <c r="J320" s="256" t="str">
        <f t="shared" si="81"/>
        <v/>
      </c>
    </row>
    <row r="321" spans="1:10" ht="15.75" thickBot="1" x14ac:dyDescent="0.3">
      <c r="A321" s="262" t="str">
        <f t="shared" si="82"/>
        <v>CALZ</v>
      </c>
      <c r="B321" s="261">
        <f>+METAS!$BG$42</f>
        <v>476</v>
      </c>
      <c r="C321" s="260">
        <f>ROUND((B321/12)*Config!$C$6,0)</f>
        <v>79</v>
      </c>
      <c r="D321" s="283">
        <f>ACUMULADO!$BC$42</f>
        <v>0</v>
      </c>
      <c r="E321" s="256">
        <f>+ROUND(Config!$C$9,1)</f>
        <v>16.7</v>
      </c>
      <c r="F321" s="256"/>
      <c r="G321" s="256">
        <f t="shared" si="78"/>
        <v>0</v>
      </c>
      <c r="H321" s="256">
        <f t="shared" si="79"/>
        <v>0</v>
      </c>
      <c r="I321" s="256" t="str">
        <f t="shared" si="80"/>
        <v/>
      </c>
      <c r="J321" s="256" t="str">
        <f t="shared" si="81"/>
        <v/>
      </c>
    </row>
    <row r="322" spans="1:10" ht="15.75" thickBot="1" x14ac:dyDescent="0.3">
      <c r="A322" s="262" t="str">
        <f t="shared" si="82"/>
        <v>PUEB</v>
      </c>
      <c r="B322" s="261">
        <f>+METAS!$BH$42</f>
        <v>352</v>
      </c>
      <c r="C322" s="260">
        <f>ROUND((B322/12)*Config!$C$6,0)</f>
        <v>59</v>
      </c>
      <c r="D322" s="283">
        <f>ACUMULADO!$BD$42</f>
        <v>0</v>
      </c>
      <c r="E322" s="256">
        <f>+ROUND(Config!$C$9,1)</f>
        <v>16.7</v>
      </c>
      <c r="F322" s="256"/>
      <c r="G322" s="256">
        <f t="shared" si="78"/>
        <v>0</v>
      </c>
      <c r="H322" s="256">
        <f t="shared" si="79"/>
        <v>0</v>
      </c>
      <c r="I322" s="256" t="str">
        <f t="shared" si="80"/>
        <v/>
      </c>
      <c r="J322" s="256" t="str">
        <f t="shared" si="81"/>
        <v/>
      </c>
    </row>
  </sheetData>
  <mergeCells count="25">
    <mergeCell ref="H310:J310"/>
    <mergeCell ref="T16:Z19"/>
    <mergeCell ref="T32:Z35"/>
    <mergeCell ref="T53:Z56"/>
    <mergeCell ref="H23:J23"/>
    <mergeCell ref="H44:J44"/>
    <mergeCell ref="T72:Z75"/>
    <mergeCell ref="T93:Z96"/>
    <mergeCell ref="U198:AA201"/>
    <mergeCell ref="H85:J85"/>
    <mergeCell ref="H107:J107"/>
    <mergeCell ref="T265:Z268"/>
    <mergeCell ref="U115:AA118"/>
    <mergeCell ref="H127:J127"/>
    <mergeCell ref="H149:J149"/>
    <mergeCell ref="H5:J5"/>
    <mergeCell ref="H66:J66"/>
    <mergeCell ref="H191:J191"/>
    <mergeCell ref="H213:J213"/>
    <mergeCell ref="H282:J282"/>
    <mergeCell ref="H234:J234"/>
    <mergeCell ref="H258:J258"/>
    <mergeCell ref="T135:Z138"/>
    <mergeCell ref="T157:Z160"/>
    <mergeCell ref="H171:J171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</sheetPr>
  <dimension ref="A1:CH199"/>
  <sheetViews>
    <sheetView showGridLines="0" zoomScaleNormal="100" zoomScaleSheetLayoutView="85" workbookViewId="0">
      <selection activeCell="F38" sqref="F38"/>
    </sheetView>
  </sheetViews>
  <sheetFormatPr baseColWidth="10" defaultColWidth="11.42578125" defaultRowHeight="15" x14ac:dyDescent="0.25"/>
  <cols>
    <col min="1" max="1" width="17.5703125" style="4" bestFit="1" customWidth="1"/>
    <col min="2" max="2" width="13.5703125" style="28" customWidth="1"/>
    <col min="3" max="3" width="9.5703125" style="250" customWidth="1"/>
    <col min="4" max="6" width="9.5703125" style="249" customWidth="1"/>
    <col min="7" max="7" width="9.5703125" style="248" customWidth="1"/>
    <col min="8" max="10" width="9.5703125" style="28" customWidth="1"/>
    <col min="11" max="12" width="9.5703125" customWidth="1"/>
    <col min="13" max="14" width="12.5703125" bestFit="1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A1" s="28"/>
      <c r="C1" s="28"/>
      <c r="D1" s="28"/>
      <c r="E1" s="28"/>
      <c r="F1" s="28"/>
      <c r="G1" s="28"/>
      <c r="S1" s="24"/>
      <c r="T1" s="24" t="str">
        <f>Config!$B$2</f>
        <v>RED. MOYOBAMBA:</v>
      </c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A2" s="28"/>
      <c r="C2" s="28"/>
      <c r="D2" s="28"/>
      <c r="E2" s="28"/>
      <c r="F2" s="28"/>
      <c r="G2" s="28"/>
      <c r="S2" s="24"/>
      <c r="T2" s="24" t="str">
        <f>Config!$C$12&amp;" - " &amp; Config!$D$12  &amp;" "&amp;Config!$E$12</f>
        <v>ENERO - FEBRERO 2025</v>
      </c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A3" s="28"/>
      <c r="C3" s="28"/>
      <c r="D3" s="28"/>
      <c r="E3" s="28"/>
      <c r="F3" s="28"/>
      <c r="G3" s="28"/>
      <c r="S3" s="24"/>
      <c r="T3" s="24" t="str">
        <f>Config!$B$3</f>
        <v xml:space="preserve">- POR MICROREDES : </v>
      </c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A4" s="28"/>
      <c r="C4" s="28"/>
      <c r="D4" s="28"/>
      <c r="E4" s="28"/>
      <c r="F4" s="28"/>
      <c r="G4" s="28"/>
      <c r="J4" s="28" t="s">
        <v>499</v>
      </c>
      <c r="T4" s="8" t="str">
        <f>Config!$B$4</f>
        <v>FUENTE: HISMINSA - Oficina de Gestión de la  Información Red. Moyobamba</v>
      </c>
    </row>
    <row r="5" spans="1:86" ht="18" customHeight="1" x14ac:dyDescent="0.25">
      <c r="A5" s="492" t="str">
        <f>_xlfn.CONCAT(Config!$B$2," PORCENTAJE DE ",CANCER!A6," ",Config!$B$3,Config!$C$12," - ",Config!$D$12," ",Config!$E$12)</f>
        <v>RED. MOYOBAMBA: PORCENTAJE DE TAMIZAJE CON PAPANICOLAOU PARA DETECCION DE CANCER DE CUELLO UTERINO - POR MICROREDES : ENERO - FEBRERO 2025</v>
      </c>
      <c r="B5" s="492"/>
      <c r="C5" s="492"/>
      <c r="D5" s="492"/>
      <c r="E5" s="492"/>
      <c r="F5" s="492"/>
      <c r="G5" s="492"/>
      <c r="H5" s="482" t="s">
        <v>511</v>
      </c>
      <c r="I5" s="482"/>
      <c r="J5" s="482"/>
    </row>
    <row r="6" spans="1:86" ht="18" customHeight="1" x14ac:dyDescent="0.25">
      <c r="A6" s="280" t="str">
        <f>+METAS!B4</f>
        <v>TAMIZAJE CON PAPANICOLAOU PARA DETECCION DE CANCER DE CUELLO UTERINO</v>
      </c>
      <c r="C6" s="28"/>
      <c r="D6" s="28"/>
      <c r="F6" s="28"/>
      <c r="G6" s="28"/>
      <c r="H6" s="436">
        <f>+METAS!F4</f>
        <v>13.3</v>
      </c>
      <c r="I6" s="436"/>
      <c r="J6" s="436">
        <f>+METAS!G4</f>
        <v>15</v>
      </c>
      <c r="T6" s="8">
        <f>B6</f>
        <v>0</v>
      </c>
      <c r="AC6" t="str">
        <f t="shared" ref="AC6:AC17" si="0">A6</f>
        <v>TAMIZAJE CON PAPANICOLAOU PARA DETECCION DE CANCER DE CUELLO UTERINO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515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 t="str">
        <f>$V$1&amp;"  "&amp;T6&amp;"  "&amp;$V$3&amp;"  "&amp;$V$2</f>
        <v xml:space="preserve">  0    </v>
      </c>
      <c r="U7" s="263"/>
      <c r="AC7" s="274" t="str">
        <f t="shared" si="0"/>
        <v>ESTABLECIMIENTOS</v>
      </c>
      <c r="AD7" s="273" t="s">
        <v>508</v>
      </c>
      <c r="AE7" s="272" t="str">
        <f t="shared" ref="AE7:AE17" si="1">C7</f>
        <v>META Actual</v>
      </c>
      <c r="AF7" s="271" t="str">
        <f t="shared" ref="AF7:AF17" si="2">D7</f>
        <v>PAP</v>
      </c>
      <c r="AG7" s="270" t="s">
        <v>507</v>
      </c>
      <c r="AH7" s="270" t="s">
        <v>506</v>
      </c>
    </row>
    <row r="8" spans="1:86" ht="18" customHeight="1" x14ac:dyDescent="0.25">
      <c r="A8" s="404" t="s">
        <v>66</v>
      </c>
      <c r="B8" s="405">
        <f>SUM(B9:B17)</f>
        <v>2768</v>
      </c>
      <c r="C8" s="405">
        <f>SUM(C9:C17)</f>
        <v>462</v>
      </c>
      <c r="D8" s="405">
        <f>SUM(D9:D17)</f>
        <v>76</v>
      </c>
      <c r="E8" s="406">
        <f>+Config!C9</f>
        <v>16.666666666666668</v>
      </c>
      <c r="F8" s="405"/>
      <c r="G8" s="406">
        <f>IFERROR(ROUND(D8*100/B8,1),0)</f>
        <v>2.7</v>
      </c>
      <c r="H8" s="406">
        <f>IFERROR(ROUND(IF(G8&lt;$H$6,G8,""),1),"")</f>
        <v>2.7</v>
      </c>
      <c r="I8" s="406" t="str">
        <f>IFERROR(ROUND(IF(AND(G8&gt;=$H$6,G8&lt;$J$6),G8,""),1),"")</f>
        <v/>
      </c>
      <c r="J8" s="406" t="str">
        <f>IFERROR(ROUND(IF(G8&gt;=$J$6,G8,""),1),"")</f>
        <v/>
      </c>
      <c r="K8" s="251"/>
      <c r="AB8" s="251"/>
      <c r="AC8" s="267" t="str">
        <f t="shared" si="0"/>
        <v>RED</v>
      </c>
      <c r="AD8" s="265">
        <v>375.83333333333331</v>
      </c>
      <c r="AE8" s="266">
        <f t="shared" si="1"/>
        <v>462</v>
      </c>
      <c r="AF8" s="265">
        <f t="shared" si="2"/>
        <v>76</v>
      </c>
      <c r="AG8" s="264">
        <f t="shared" ref="AG8:AG17" si="3">AE8-AF8</f>
        <v>386</v>
      </c>
      <c r="AH8" s="264">
        <f t="shared" ref="AH8:AH17" si="4">AD8+AG8</f>
        <v>761.83333333333326</v>
      </c>
    </row>
    <row r="9" spans="1:86" ht="18" customHeight="1" x14ac:dyDescent="0.25">
      <c r="A9" s="407" t="s">
        <v>559</v>
      </c>
      <c r="B9" s="408">
        <f>METAS!AY4</f>
        <v>0</v>
      </c>
      <c r="C9" s="408">
        <f>ROUND((B9/12)*Config!$C$6,0)</f>
        <v>0</v>
      </c>
      <c r="D9" s="408">
        <f>ACUMULADO!AU4</f>
        <v>15</v>
      </c>
      <c r="E9" s="284">
        <f t="shared" ref="E9:E17" si="5">E8</f>
        <v>16.666666666666668</v>
      </c>
      <c r="F9" s="283"/>
      <c r="G9" s="300">
        <f t="shared" ref="G9:G17" si="6">IFERROR(ROUND(D9*100/B9,2),0)</f>
        <v>0</v>
      </c>
      <c r="H9" s="406">
        <f t="shared" ref="H9:H17" si="7">IFERROR(ROUND(IF(G9&lt;$H$6,G9,""),1),"")</f>
        <v>0</v>
      </c>
      <c r="I9" s="406" t="str">
        <f t="shared" ref="I9:I17" si="8">IFERROR(ROUND(IF(AND(G9&gt;=$H$6,G9&lt;$J$6),G9,""),1),"")</f>
        <v/>
      </c>
      <c r="J9" s="406" t="str">
        <f t="shared" ref="J9:J17" si="9">IFERROR(ROUND(IF(G9&gt;=$J$6,G9,""),1),"")</f>
        <v/>
      </c>
      <c r="K9" s="251"/>
      <c r="T9" s="8" t="str">
        <f>IF(E7&lt;=$E$3,"DEFICIENTE",IF(E7&gt;$E$3,IF(E7&lt;$F$3,"en PROCESO",IF(E7&gt;=$F$3,"OPTIMO",""))))</f>
        <v>OPTIMO</v>
      </c>
      <c r="AB9" s="251"/>
      <c r="AC9" s="255" t="str">
        <f t="shared" si="0"/>
        <v>HOSP</v>
      </c>
      <c r="AD9" s="253">
        <v>0</v>
      </c>
      <c r="AE9" s="254">
        <f t="shared" si="1"/>
        <v>0</v>
      </c>
      <c r="AF9" s="253">
        <f t="shared" si="2"/>
        <v>15</v>
      </c>
      <c r="AG9" s="252">
        <f t="shared" si="3"/>
        <v>-15</v>
      </c>
      <c r="AH9" s="252">
        <f t="shared" si="4"/>
        <v>-15</v>
      </c>
    </row>
    <row r="10" spans="1:86" ht="18" customHeight="1" x14ac:dyDescent="0.25">
      <c r="A10" s="407" t="s">
        <v>560</v>
      </c>
      <c r="B10" s="408">
        <f>METAS!BA4</f>
        <v>1277</v>
      </c>
      <c r="C10" s="408">
        <f>ROUND((B10/12)*Config!$C$6,0)</f>
        <v>213</v>
      </c>
      <c r="D10" s="408">
        <f>ACUMULADO!AW4</f>
        <v>36</v>
      </c>
      <c r="E10" s="257">
        <f t="shared" si="5"/>
        <v>16.666666666666668</v>
      </c>
      <c r="F10" s="283"/>
      <c r="G10" s="409">
        <f t="shared" si="6"/>
        <v>2.82</v>
      </c>
      <c r="H10" s="406">
        <f t="shared" si="7"/>
        <v>2.8</v>
      </c>
      <c r="I10" s="406" t="str">
        <f t="shared" si="8"/>
        <v/>
      </c>
      <c r="J10" s="406" t="str">
        <f t="shared" si="9"/>
        <v/>
      </c>
      <c r="K10" s="251"/>
      <c r="AB10" s="251"/>
      <c r="AC10" s="255" t="str">
        <f t="shared" si="0"/>
        <v>LLUI</v>
      </c>
      <c r="AD10" s="253">
        <v>169.91666666666666</v>
      </c>
      <c r="AE10" s="254">
        <f t="shared" si="1"/>
        <v>213</v>
      </c>
      <c r="AF10" s="253">
        <f t="shared" si="2"/>
        <v>36</v>
      </c>
      <c r="AG10" s="252">
        <f t="shared" si="3"/>
        <v>177</v>
      </c>
      <c r="AH10" s="252">
        <f t="shared" si="4"/>
        <v>346.91666666666663</v>
      </c>
    </row>
    <row r="11" spans="1:86" ht="18" customHeight="1" thickBot="1" x14ac:dyDescent="0.3">
      <c r="A11" s="407" t="s">
        <v>561</v>
      </c>
      <c r="B11" s="408">
        <f>METAS!BB4</f>
        <v>84</v>
      </c>
      <c r="C11" s="408">
        <f>ROUND((B11/12)*Config!$C$6,0)</f>
        <v>14</v>
      </c>
      <c r="D11" s="408">
        <f>ACUMULADO!AX4</f>
        <v>6</v>
      </c>
      <c r="E11" s="257">
        <f t="shared" si="5"/>
        <v>16.666666666666668</v>
      </c>
      <c r="F11" s="283"/>
      <c r="G11" s="300">
        <f t="shared" si="6"/>
        <v>7.14</v>
      </c>
      <c r="H11" s="406">
        <f t="shared" si="7"/>
        <v>7.1</v>
      </c>
      <c r="I11" s="406" t="str">
        <f t="shared" si="8"/>
        <v/>
      </c>
      <c r="J11" s="406" t="str">
        <f t="shared" si="9"/>
        <v/>
      </c>
      <c r="K11" s="251"/>
      <c r="AB11" s="251"/>
      <c r="AC11" s="255" t="str">
        <f t="shared" si="0"/>
        <v>JERI</v>
      </c>
      <c r="AD11" s="253">
        <v>13.25</v>
      </c>
      <c r="AE11" s="254">
        <f t="shared" si="1"/>
        <v>14</v>
      </c>
      <c r="AF11" s="253">
        <f t="shared" si="2"/>
        <v>6</v>
      </c>
      <c r="AG11" s="252">
        <f t="shared" si="3"/>
        <v>8</v>
      </c>
      <c r="AH11" s="252">
        <f t="shared" si="4"/>
        <v>21.25</v>
      </c>
    </row>
    <row r="12" spans="1:86" ht="18" customHeight="1" x14ac:dyDescent="0.25">
      <c r="A12" s="407" t="s">
        <v>562</v>
      </c>
      <c r="B12" s="408">
        <f>METAS!BC4</f>
        <v>131</v>
      </c>
      <c r="C12" s="408">
        <f>ROUND((B12/12)*Config!$C$6,0)</f>
        <v>22</v>
      </c>
      <c r="D12" s="408">
        <f>ACUMULADO!AY4</f>
        <v>10</v>
      </c>
      <c r="E12" s="257">
        <f t="shared" si="5"/>
        <v>16.666666666666668</v>
      </c>
      <c r="F12" s="283"/>
      <c r="G12" s="300">
        <f t="shared" si="6"/>
        <v>7.63</v>
      </c>
      <c r="H12" s="406">
        <f t="shared" si="7"/>
        <v>7.6</v>
      </c>
      <c r="I12" s="406" t="str">
        <f t="shared" si="8"/>
        <v/>
      </c>
      <c r="J12" s="406" t="str">
        <f t="shared" si="9"/>
        <v/>
      </c>
      <c r="K12" s="251"/>
      <c r="T12" s="483" t="s">
        <v>514</v>
      </c>
      <c r="U12" s="484"/>
      <c r="V12" s="484"/>
      <c r="W12" s="484"/>
      <c r="X12" s="484"/>
      <c r="Y12" s="484"/>
      <c r="Z12" s="485"/>
      <c r="AC12" s="255" t="str">
        <f t="shared" si="0"/>
        <v>YANT</v>
      </c>
      <c r="AD12" s="253">
        <v>28.75</v>
      </c>
      <c r="AE12" s="254">
        <f t="shared" si="1"/>
        <v>22</v>
      </c>
      <c r="AF12" s="253">
        <f t="shared" si="2"/>
        <v>10</v>
      </c>
      <c r="AG12" s="252">
        <f t="shared" si="3"/>
        <v>12</v>
      </c>
      <c r="AH12" s="252">
        <f t="shared" si="4"/>
        <v>40.75</v>
      </c>
    </row>
    <row r="13" spans="1:86" ht="18" customHeight="1" x14ac:dyDescent="0.25">
      <c r="A13" s="407" t="s">
        <v>563</v>
      </c>
      <c r="B13" s="408">
        <f>METAS!BD4</f>
        <v>587</v>
      </c>
      <c r="C13" s="408">
        <f>ROUND((B13/12)*Config!$C$6,0)</f>
        <v>98</v>
      </c>
      <c r="D13" s="408">
        <f>ACUMULADO!AZ4</f>
        <v>4</v>
      </c>
      <c r="E13" s="257">
        <f t="shared" si="5"/>
        <v>16.666666666666668</v>
      </c>
      <c r="F13" s="283"/>
      <c r="G13" s="300">
        <f t="shared" si="6"/>
        <v>0.68</v>
      </c>
      <c r="H13" s="406">
        <f t="shared" si="7"/>
        <v>0.7</v>
      </c>
      <c r="I13" s="406" t="str">
        <f t="shared" si="8"/>
        <v/>
      </c>
      <c r="J13" s="406" t="str">
        <f t="shared" si="9"/>
        <v/>
      </c>
      <c r="K13" s="251"/>
      <c r="T13" s="486"/>
      <c r="U13" s="487"/>
      <c r="V13" s="487"/>
      <c r="W13" s="487"/>
      <c r="X13" s="487"/>
      <c r="Y13" s="487"/>
      <c r="Z13" s="488"/>
      <c r="AC13" s="255" t="str">
        <f t="shared" si="0"/>
        <v>SORI</v>
      </c>
      <c r="AD13" s="253">
        <v>67.333333333333329</v>
      </c>
      <c r="AE13" s="254">
        <f t="shared" si="1"/>
        <v>98</v>
      </c>
      <c r="AF13" s="253">
        <f t="shared" si="2"/>
        <v>4</v>
      </c>
      <c r="AG13" s="252">
        <f t="shared" si="3"/>
        <v>94</v>
      </c>
      <c r="AH13" s="252">
        <f t="shared" si="4"/>
        <v>161.33333333333331</v>
      </c>
    </row>
    <row r="14" spans="1:86" ht="18" customHeight="1" x14ac:dyDescent="0.25">
      <c r="A14" s="407" t="s">
        <v>564</v>
      </c>
      <c r="B14" s="408">
        <f>METAS!BE4</f>
        <v>274</v>
      </c>
      <c r="C14" s="408">
        <f>ROUND((B14/12)*Config!$C$6,0)</f>
        <v>46</v>
      </c>
      <c r="D14" s="408">
        <f>ACUMULADO!BA4</f>
        <v>3</v>
      </c>
      <c r="E14" s="257">
        <f t="shared" si="5"/>
        <v>16.666666666666668</v>
      </c>
      <c r="F14" s="283"/>
      <c r="G14" s="300">
        <f t="shared" si="6"/>
        <v>1.0900000000000001</v>
      </c>
      <c r="H14" s="406">
        <f t="shared" si="7"/>
        <v>1.1000000000000001</v>
      </c>
      <c r="I14" s="406" t="str">
        <f t="shared" si="8"/>
        <v/>
      </c>
      <c r="J14" s="406" t="str">
        <f t="shared" si="9"/>
        <v/>
      </c>
      <c r="K14" s="251"/>
      <c r="T14" s="486"/>
      <c r="U14" s="487"/>
      <c r="V14" s="487"/>
      <c r="W14" s="487"/>
      <c r="X14" s="487"/>
      <c r="Y14" s="487"/>
      <c r="Z14" s="488"/>
      <c r="AC14" s="255" t="str">
        <f t="shared" si="0"/>
        <v>JEPE</v>
      </c>
      <c r="AD14" s="253">
        <v>25.75</v>
      </c>
      <c r="AE14" s="254">
        <f t="shared" si="1"/>
        <v>46</v>
      </c>
      <c r="AF14" s="253">
        <f t="shared" si="2"/>
        <v>3</v>
      </c>
      <c r="AG14" s="252">
        <f t="shared" si="3"/>
        <v>43</v>
      </c>
      <c r="AH14" s="252">
        <f t="shared" si="4"/>
        <v>68.75</v>
      </c>
    </row>
    <row r="15" spans="1:86" ht="18" customHeight="1" thickBot="1" x14ac:dyDescent="0.3">
      <c r="A15" s="407" t="s">
        <v>565</v>
      </c>
      <c r="B15" s="408">
        <f>METAS!BF4</f>
        <v>212</v>
      </c>
      <c r="C15" s="408">
        <f>ROUND((B15/12)*Config!$C$6,0)</f>
        <v>35</v>
      </c>
      <c r="D15" s="408">
        <f>ACUMULADO!BB4</f>
        <v>0</v>
      </c>
      <c r="E15" s="257">
        <f t="shared" si="5"/>
        <v>16.666666666666668</v>
      </c>
      <c r="F15" s="283"/>
      <c r="G15" s="300">
        <f t="shared" si="6"/>
        <v>0</v>
      </c>
      <c r="H15" s="406">
        <f t="shared" si="7"/>
        <v>0</v>
      </c>
      <c r="I15" s="406" t="str">
        <f t="shared" si="8"/>
        <v/>
      </c>
      <c r="J15" s="406" t="str">
        <f t="shared" si="9"/>
        <v/>
      </c>
      <c r="K15" s="251"/>
      <c r="T15" s="489"/>
      <c r="U15" s="490"/>
      <c r="V15" s="490"/>
      <c r="W15" s="490"/>
      <c r="X15" s="490"/>
      <c r="Y15" s="490"/>
      <c r="Z15" s="491"/>
      <c r="AC15" s="255" t="str">
        <f t="shared" si="0"/>
        <v>ROQU</v>
      </c>
      <c r="AD15" s="253">
        <v>22.833333333333332</v>
      </c>
      <c r="AE15" s="254">
        <f t="shared" si="1"/>
        <v>35</v>
      </c>
      <c r="AF15" s="253">
        <f t="shared" si="2"/>
        <v>0</v>
      </c>
      <c r="AG15" s="252">
        <f t="shared" si="3"/>
        <v>35</v>
      </c>
      <c r="AH15" s="252">
        <f t="shared" si="4"/>
        <v>57.833333333333329</v>
      </c>
    </row>
    <row r="16" spans="1:86" ht="18" customHeight="1" x14ac:dyDescent="0.25">
      <c r="A16" s="407" t="s">
        <v>566</v>
      </c>
      <c r="B16" s="408">
        <f>METAS!BG4</f>
        <v>110</v>
      </c>
      <c r="C16" s="408">
        <f>ROUND((B16/12)*Config!$C$6,0)</f>
        <v>18</v>
      </c>
      <c r="D16" s="408">
        <f>ACUMULADO!BC4</f>
        <v>2</v>
      </c>
      <c r="E16" s="257">
        <f t="shared" si="5"/>
        <v>16.666666666666668</v>
      </c>
      <c r="F16" s="283"/>
      <c r="G16" s="300">
        <f t="shared" si="6"/>
        <v>1.82</v>
      </c>
      <c r="H16" s="406">
        <f t="shared" si="7"/>
        <v>1.8</v>
      </c>
      <c r="I16" s="406" t="str">
        <f t="shared" si="8"/>
        <v/>
      </c>
      <c r="J16" s="406" t="str">
        <f t="shared" si="9"/>
        <v/>
      </c>
      <c r="K16" s="251"/>
      <c r="T16"/>
      <c r="AC16" s="255" t="str">
        <f t="shared" si="0"/>
        <v>CALZ</v>
      </c>
      <c r="AD16" s="253">
        <v>21</v>
      </c>
      <c r="AE16" s="254">
        <f t="shared" si="1"/>
        <v>18</v>
      </c>
      <c r="AF16" s="253">
        <f t="shared" si="2"/>
        <v>2</v>
      </c>
      <c r="AG16" s="252">
        <f t="shared" si="3"/>
        <v>16</v>
      </c>
      <c r="AH16" s="252">
        <f t="shared" si="4"/>
        <v>37</v>
      </c>
    </row>
    <row r="17" spans="1:34" ht="18" customHeight="1" x14ac:dyDescent="0.25">
      <c r="A17" s="407" t="s">
        <v>567</v>
      </c>
      <c r="B17" s="408">
        <f>METAS!BH4</f>
        <v>93</v>
      </c>
      <c r="C17" s="408">
        <f>ROUND((B17/12)*Config!$C$6,0)</f>
        <v>16</v>
      </c>
      <c r="D17" s="408">
        <f>ACUMULADO!BD4</f>
        <v>0</v>
      </c>
      <c r="E17" s="257">
        <f t="shared" si="5"/>
        <v>16.666666666666668</v>
      </c>
      <c r="F17" s="283"/>
      <c r="G17" s="300">
        <f t="shared" si="6"/>
        <v>0</v>
      </c>
      <c r="H17" s="406">
        <f t="shared" si="7"/>
        <v>0</v>
      </c>
      <c r="I17" s="406" t="str">
        <f t="shared" si="8"/>
        <v/>
      </c>
      <c r="J17" s="406" t="str">
        <f t="shared" si="9"/>
        <v/>
      </c>
      <c r="T17"/>
      <c r="AC17" s="255" t="str">
        <f t="shared" si="0"/>
        <v>PUEB</v>
      </c>
      <c r="AD17" s="253">
        <v>27</v>
      </c>
      <c r="AE17" s="254">
        <f t="shared" si="1"/>
        <v>16</v>
      </c>
      <c r="AF17" s="253">
        <f t="shared" si="2"/>
        <v>0</v>
      </c>
      <c r="AG17" s="252">
        <f t="shared" si="3"/>
        <v>16</v>
      </c>
      <c r="AH17" s="252">
        <f t="shared" si="4"/>
        <v>43</v>
      </c>
    </row>
    <row r="18" spans="1:34" ht="18" customHeight="1" x14ac:dyDescent="0.25">
      <c r="A18" s="5"/>
      <c r="C18" s="28"/>
      <c r="D18" s="28"/>
      <c r="E18" s="28"/>
      <c r="F18" s="28"/>
      <c r="G18" s="28"/>
      <c r="T18"/>
      <c r="AG18" s="251"/>
    </row>
    <row r="19" spans="1:34" ht="18" customHeight="1" x14ac:dyDescent="0.25">
      <c r="C19" s="28"/>
      <c r="D19" s="28"/>
      <c r="E19" s="28"/>
      <c r="F19" s="28"/>
      <c r="G19" s="28"/>
      <c r="H19" s="249"/>
      <c r="AG19" s="251"/>
    </row>
    <row r="20" spans="1:34" ht="18" customHeight="1" x14ac:dyDescent="0.25">
      <c r="C20" s="28"/>
      <c r="D20" s="28"/>
      <c r="E20" s="28"/>
      <c r="F20" s="28"/>
      <c r="G20" s="28"/>
      <c r="AG20" s="251"/>
    </row>
    <row r="21" spans="1:34" ht="18" customHeight="1" x14ac:dyDescent="0.25">
      <c r="C21" s="28"/>
      <c r="D21" s="28"/>
      <c r="E21" s="28"/>
      <c r="F21" s="28"/>
      <c r="G21" s="28"/>
      <c r="J21" s="28" t="s">
        <v>499</v>
      </c>
      <c r="AG21" s="251"/>
    </row>
    <row r="22" spans="1:34" ht="18" customHeight="1" x14ac:dyDescent="0.25">
      <c r="C22" s="28"/>
      <c r="D22" s="28"/>
      <c r="F22" s="28"/>
      <c r="G22" s="28"/>
      <c r="AG22" s="251"/>
    </row>
    <row r="23" spans="1:34" ht="24.75" customHeight="1" x14ac:dyDescent="0.25">
      <c r="A23" s="323" t="str">
        <f>_xlfn.CONCAT(Config!$B$2," PORCENTAJE DE ",CANCER!A24," ",Config!$B$3,Config!$C$12," - ",Config!$D$12," ",Config!$E$12)</f>
        <v>RED. MOYOBAMBA: PORCENTAJE DE TAMIZAJE CON INSPECCION VISUAL CON ACIDO ACETICO PARA DETECCION DE CANCER DE CUELLO UTERINO - POR MICROREDES : ENERO - FEBRERO 2025</v>
      </c>
      <c r="B23" s="322"/>
      <c r="C23" s="322"/>
      <c r="D23" s="322"/>
      <c r="E23" s="322"/>
      <c r="F23" s="322"/>
      <c r="G23" s="322"/>
      <c r="H23" s="482" t="s">
        <v>511</v>
      </c>
      <c r="I23" s="482"/>
      <c r="J23" s="482"/>
      <c r="AG23" s="251"/>
    </row>
    <row r="24" spans="1:34" ht="18" customHeight="1" x14ac:dyDescent="0.25">
      <c r="A24" s="280" t="str">
        <f>+METAS!B5</f>
        <v>TAMIZAJE CON INSPECCION VISUAL CON ACIDO ACETICO PARA DETECCION DE CANCER DE CUELLO UTERINO</v>
      </c>
      <c r="C24" s="28"/>
      <c r="D24" s="28"/>
      <c r="F24" s="28"/>
      <c r="G24" s="28"/>
      <c r="H24" s="436">
        <f>+METAS!F5</f>
        <v>13.3</v>
      </c>
      <c r="I24" s="436"/>
      <c r="J24" s="436">
        <f>+METAS!G5</f>
        <v>15</v>
      </c>
      <c r="AC24" t="str">
        <f t="shared" ref="AC24:AC35" si="10">A24</f>
        <v>TAMIZAJE CON INSPECCION VISUAL CON ACIDO ACETICO PARA DETECCION DE CANCER DE CUELLO UTERINO</v>
      </c>
      <c r="AG24" s="251"/>
    </row>
    <row r="25" spans="1:34" s="4" customFormat="1" ht="39.950000000000003" customHeight="1" x14ac:dyDescent="0.25">
      <c r="A25" s="279" t="s">
        <v>2</v>
      </c>
      <c r="B25" s="278" t="s">
        <v>513</v>
      </c>
      <c r="C25" s="278" t="s">
        <v>69</v>
      </c>
      <c r="D25" s="277" t="s">
        <v>512</v>
      </c>
      <c r="E25" s="282" t="s">
        <v>1</v>
      </c>
      <c r="F25" s="252"/>
      <c r="G25" s="276" t="s">
        <v>10</v>
      </c>
      <c r="H25" s="275" t="str">
        <f>"DEFICIENTE &lt; "&amp;H24</f>
        <v>DEFICIENTE &lt; 13,3</v>
      </c>
      <c r="I25" s="275" t="str">
        <f>"PROCESO &gt;= "&amp;H24&amp;"  -  &lt; "&amp;J24</f>
        <v>PROCESO &gt;= 13,3  -  &lt; 15</v>
      </c>
      <c r="J25" s="275" t="str">
        <f>"OPTIMO &gt;= "&amp;J24</f>
        <v>OPTIMO &gt;= 15</v>
      </c>
      <c r="S25" s="263"/>
      <c r="T25" s="263"/>
      <c r="U25" s="263"/>
      <c r="AC25" s="274" t="str">
        <f t="shared" si="10"/>
        <v>ESTABLECIMIENTOS</v>
      </c>
      <c r="AD25" s="273" t="s">
        <v>508</v>
      </c>
      <c r="AE25" s="272" t="str">
        <f t="shared" ref="AE25:AE35" si="11">C25</f>
        <v>META Actual</v>
      </c>
      <c r="AF25" s="271" t="str">
        <f t="shared" ref="AF25:AF35" si="12">D25</f>
        <v>IVAA</v>
      </c>
      <c r="AG25" s="270" t="s">
        <v>507</v>
      </c>
      <c r="AH25" s="270" t="s">
        <v>506</v>
      </c>
    </row>
    <row r="26" spans="1:34" ht="18" customHeight="1" thickBot="1" x14ac:dyDescent="0.3">
      <c r="A26" s="269" t="s">
        <v>66</v>
      </c>
      <c r="B26" s="268">
        <f>SUM(B27:B35)</f>
        <v>809</v>
      </c>
      <c r="C26" s="268">
        <f>SUM(C27:C35)</f>
        <v>135</v>
      </c>
      <c r="D26" s="343">
        <f>SUM(D27:D35)</f>
        <v>31</v>
      </c>
      <c r="E26" s="256">
        <f t="shared" ref="E26:E35" si="13">$E$8</f>
        <v>16.666666666666668</v>
      </c>
      <c r="F26" s="268"/>
      <c r="G26" s="256">
        <f t="shared" ref="G26:G35" si="14">IFERROR(ROUND(D26*100/B26,1),0)</f>
        <v>3.8</v>
      </c>
      <c r="H26" s="256">
        <f>IFERROR(ROUND(IF(G26&lt;$H$24,G26,""),1),"")</f>
        <v>3.8</v>
      </c>
      <c r="I26" s="256" t="str">
        <f>IFERROR(ROUND(IF(AND(G26&gt;=$H$24,G26&lt;$J$24),G26,""),1),"")</f>
        <v/>
      </c>
      <c r="J26" s="256" t="str">
        <f>IFERROR(ROUND(IF(G26&gt;=$J$24,G26,""),1),"")</f>
        <v/>
      </c>
      <c r="K26" s="251">
        <f>IFERROR(ROUND(IF(H26&gt;=$D$3,H26,""),1),"")</f>
        <v>3.8</v>
      </c>
      <c r="AC26" s="267" t="str">
        <f t="shared" si="10"/>
        <v>RED</v>
      </c>
      <c r="AD26" s="265">
        <v>216.08333333333334</v>
      </c>
      <c r="AE26" s="266">
        <f t="shared" si="11"/>
        <v>135</v>
      </c>
      <c r="AF26" s="265">
        <f t="shared" si="12"/>
        <v>31</v>
      </c>
      <c r="AG26" s="264">
        <f t="shared" ref="AG26:AG35" si="15">AE26-AF26</f>
        <v>104</v>
      </c>
      <c r="AH26" s="264">
        <f t="shared" ref="AH26:AH35" si="16">AD26+AG26</f>
        <v>320.08333333333337</v>
      </c>
    </row>
    <row r="27" spans="1:34" ht="18" customHeight="1" thickBot="1" x14ac:dyDescent="0.3">
      <c r="A27" s="262" t="str">
        <f t="shared" ref="A27:A35" si="17">+A9</f>
        <v>HOSP</v>
      </c>
      <c r="B27" s="281">
        <f>METAS!AY5</f>
        <v>0</v>
      </c>
      <c r="C27" s="260">
        <f>ROUND((B27/12)*Config!$C$6,0)</f>
        <v>0</v>
      </c>
      <c r="D27" s="344">
        <f>ACUMULADO!AU5</f>
        <v>0</v>
      </c>
      <c r="E27" s="258">
        <f t="shared" si="13"/>
        <v>16.666666666666668</v>
      </c>
      <c r="F27" s="257"/>
      <c r="G27" s="256">
        <f t="shared" si="14"/>
        <v>0</v>
      </c>
      <c r="H27" s="256">
        <f t="shared" ref="H27:H35" si="18">IFERROR(ROUND(IF(G27&lt;$H$24,G27,""),1),"")</f>
        <v>0</v>
      </c>
      <c r="I27" s="256" t="str">
        <f t="shared" ref="I27:I35" si="19">IFERROR(ROUND(IF(AND(G27&gt;=$H$24,G27&lt;$J$24),G27,""),1),"")</f>
        <v/>
      </c>
      <c r="J27" s="256" t="str">
        <f t="shared" ref="J27:J35" si="20">IFERROR(ROUND(IF(G27&gt;=$J$24,G27,""),1),"")</f>
        <v/>
      </c>
      <c r="K27" s="251"/>
      <c r="AC27" s="255" t="str">
        <f t="shared" si="10"/>
        <v>HOSP</v>
      </c>
      <c r="AD27" s="253">
        <v>0</v>
      </c>
      <c r="AE27" s="254">
        <f t="shared" si="11"/>
        <v>0</v>
      </c>
      <c r="AF27" s="253">
        <f t="shared" si="12"/>
        <v>0</v>
      </c>
      <c r="AG27" s="252">
        <f t="shared" si="15"/>
        <v>0</v>
      </c>
      <c r="AH27" s="252">
        <f t="shared" si="16"/>
        <v>0</v>
      </c>
    </row>
    <row r="28" spans="1:34" ht="18" customHeight="1" thickBot="1" x14ac:dyDescent="0.3">
      <c r="A28" s="262" t="str">
        <f t="shared" si="17"/>
        <v>LLUI</v>
      </c>
      <c r="B28" s="281">
        <f>METAS!BA5</f>
        <v>127</v>
      </c>
      <c r="C28" s="260">
        <f>ROUND((B28/12)*Config!$C$6,0)</f>
        <v>21</v>
      </c>
      <c r="D28" s="344">
        <f>ACUMULADO!AW5</f>
        <v>10</v>
      </c>
      <c r="E28" s="258">
        <f t="shared" si="13"/>
        <v>16.666666666666668</v>
      </c>
      <c r="F28" s="257"/>
      <c r="G28" s="256">
        <f t="shared" si="14"/>
        <v>7.9</v>
      </c>
      <c r="H28" s="256">
        <f t="shared" si="18"/>
        <v>7.9</v>
      </c>
      <c r="I28" s="256" t="str">
        <f t="shared" si="19"/>
        <v/>
      </c>
      <c r="J28" s="256" t="str">
        <f t="shared" si="20"/>
        <v/>
      </c>
      <c r="K28" s="251"/>
      <c r="AC28" s="255" t="str">
        <f t="shared" si="10"/>
        <v>LLUI</v>
      </c>
      <c r="AD28" s="253">
        <v>97.75</v>
      </c>
      <c r="AE28" s="254">
        <f t="shared" si="11"/>
        <v>21</v>
      </c>
      <c r="AF28" s="253">
        <f t="shared" si="12"/>
        <v>10</v>
      </c>
      <c r="AG28" s="252">
        <f t="shared" si="15"/>
        <v>11</v>
      </c>
      <c r="AH28" s="252">
        <f t="shared" si="16"/>
        <v>108.75</v>
      </c>
    </row>
    <row r="29" spans="1:34" ht="18" customHeight="1" thickBot="1" x14ac:dyDescent="0.3">
      <c r="A29" s="262" t="str">
        <f t="shared" si="17"/>
        <v>JERI</v>
      </c>
      <c r="B29" s="281">
        <f>METAS!BB5</f>
        <v>22</v>
      </c>
      <c r="C29" s="260">
        <f>ROUND((B29/12)*Config!$C$6,0)</f>
        <v>4</v>
      </c>
      <c r="D29" s="344">
        <f>ACUMULADO!AX5</f>
        <v>3</v>
      </c>
      <c r="E29" s="258">
        <f t="shared" si="13"/>
        <v>16.666666666666668</v>
      </c>
      <c r="F29" s="257"/>
      <c r="G29" s="256">
        <f t="shared" si="14"/>
        <v>13.6</v>
      </c>
      <c r="H29" s="256" t="str">
        <f t="shared" si="18"/>
        <v/>
      </c>
      <c r="I29" s="256">
        <f t="shared" si="19"/>
        <v>13.6</v>
      </c>
      <c r="J29" s="256" t="str">
        <f t="shared" si="20"/>
        <v/>
      </c>
      <c r="K29" s="251"/>
      <c r="AC29" s="255" t="str">
        <f t="shared" si="10"/>
        <v>JERI</v>
      </c>
      <c r="AD29" s="253">
        <v>7.583333333333333</v>
      </c>
      <c r="AE29" s="254">
        <f t="shared" si="11"/>
        <v>4</v>
      </c>
      <c r="AF29" s="253">
        <f t="shared" si="12"/>
        <v>3</v>
      </c>
      <c r="AG29" s="252">
        <f t="shared" si="15"/>
        <v>1</v>
      </c>
      <c r="AH29" s="252">
        <f t="shared" si="16"/>
        <v>8.5833333333333321</v>
      </c>
    </row>
    <row r="30" spans="1:34" ht="18" customHeight="1" thickBot="1" x14ac:dyDescent="0.3">
      <c r="A30" s="262" t="str">
        <f t="shared" si="17"/>
        <v>YANT</v>
      </c>
      <c r="B30" s="281">
        <f>METAS!BC5</f>
        <v>79</v>
      </c>
      <c r="C30" s="260">
        <f>ROUND((B30/12)*Config!$C$6,0)</f>
        <v>13</v>
      </c>
      <c r="D30" s="344">
        <f>ACUMULADO!AY5</f>
        <v>18</v>
      </c>
      <c r="E30" s="258">
        <f t="shared" si="13"/>
        <v>16.666666666666668</v>
      </c>
      <c r="F30" s="257"/>
      <c r="G30" s="256">
        <f t="shared" si="14"/>
        <v>22.8</v>
      </c>
      <c r="H30" s="256" t="str">
        <f t="shared" si="18"/>
        <v/>
      </c>
      <c r="I30" s="256" t="str">
        <f t="shared" si="19"/>
        <v/>
      </c>
      <c r="J30" s="256">
        <f t="shared" si="20"/>
        <v>22.8</v>
      </c>
      <c r="K30" s="251"/>
      <c r="AC30" s="255" t="str">
        <f t="shared" si="10"/>
        <v>YANT</v>
      </c>
      <c r="AD30" s="253">
        <v>16.583333333333332</v>
      </c>
      <c r="AE30" s="254">
        <f t="shared" si="11"/>
        <v>13</v>
      </c>
      <c r="AF30" s="253">
        <f t="shared" si="12"/>
        <v>18</v>
      </c>
      <c r="AG30" s="252">
        <f t="shared" si="15"/>
        <v>-5</v>
      </c>
      <c r="AH30" s="252">
        <f t="shared" si="16"/>
        <v>11.583333333333332</v>
      </c>
    </row>
    <row r="31" spans="1:34" ht="18" customHeight="1" thickBot="1" x14ac:dyDescent="0.3">
      <c r="A31" s="262" t="str">
        <f t="shared" si="17"/>
        <v>SORI</v>
      </c>
      <c r="B31" s="281">
        <f>METAS!BD5</f>
        <v>179</v>
      </c>
      <c r="C31" s="260">
        <f>ROUND((B31/12)*Config!$C$6,0)</f>
        <v>30</v>
      </c>
      <c r="D31" s="344">
        <f>ACUMULADO!AZ5</f>
        <v>0</v>
      </c>
      <c r="E31" s="258">
        <f t="shared" si="13"/>
        <v>16.666666666666668</v>
      </c>
      <c r="F31" s="257"/>
      <c r="G31" s="256">
        <f t="shared" si="14"/>
        <v>0</v>
      </c>
      <c r="H31" s="256">
        <f t="shared" si="18"/>
        <v>0</v>
      </c>
      <c r="I31" s="256" t="str">
        <f t="shared" si="19"/>
        <v/>
      </c>
      <c r="J31" s="256" t="str">
        <f t="shared" si="20"/>
        <v/>
      </c>
      <c r="K31" s="251"/>
      <c r="T31" s="483" t="s">
        <v>505</v>
      </c>
      <c r="U31" s="484"/>
      <c r="V31" s="484"/>
      <c r="W31" s="484"/>
      <c r="X31" s="484"/>
      <c r="Y31" s="484"/>
      <c r="Z31" s="485"/>
      <c r="AC31" s="255" t="str">
        <f t="shared" si="10"/>
        <v>SORI</v>
      </c>
      <c r="AD31" s="253">
        <v>38.916666666666664</v>
      </c>
      <c r="AE31" s="254">
        <f t="shared" si="11"/>
        <v>30</v>
      </c>
      <c r="AF31" s="253">
        <f t="shared" si="12"/>
        <v>0</v>
      </c>
      <c r="AG31" s="252">
        <f t="shared" si="15"/>
        <v>30</v>
      </c>
      <c r="AH31" s="252">
        <f t="shared" si="16"/>
        <v>68.916666666666657</v>
      </c>
    </row>
    <row r="32" spans="1:34" ht="18" customHeight="1" thickBot="1" x14ac:dyDescent="0.3">
      <c r="A32" s="262" t="str">
        <f t="shared" si="17"/>
        <v>JEPE</v>
      </c>
      <c r="B32" s="281">
        <f>METAS!BE5</f>
        <v>172</v>
      </c>
      <c r="C32" s="260">
        <f>ROUND((B32/12)*Config!$C$6,0)</f>
        <v>29</v>
      </c>
      <c r="D32" s="344">
        <f>ACUMULADO!BA5</f>
        <v>0</v>
      </c>
      <c r="E32" s="258">
        <f t="shared" si="13"/>
        <v>16.666666666666668</v>
      </c>
      <c r="F32" s="257"/>
      <c r="G32" s="256">
        <f t="shared" si="14"/>
        <v>0</v>
      </c>
      <c r="H32" s="256">
        <f t="shared" si="18"/>
        <v>0</v>
      </c>
      <c r="I32" s="256" t="str">
        <f t="shared" si="19"/>
        <v/>
      </c>
      <c r="J32" s="256" t="str">
        <f t="shared" si="20"/>
        <v/>
      </c>
      <c r="K32" s="251"/>
      <c r="T32" s="486"/>
      <c r="U32" s="487"/>
      <c r="V32" s="487"/>
      <c r="W32" s="487"/>
      <c r="X32" s="487"/>
      <c r="Y32" s="487"/>
      <c r="Z32" s="488"/>
      <c r="AC32" s="255" t="str">
        <f t="shared" si="10"/>
        <v>JEPE</v>
      </c>
      <c r="AD32" s="253">
        <v>14.75</v>
      </c>
      <c r="AE32" s="254">
        <f t="shared" si="11"/>
        <v>29</v>
      </c>
      <c r="AF32" s="253">
        <f t="shared" si="12"/>
        <v>0</v>
      </c>
      <c r="AG32" s="252">
        <f t="shared" si="15"/>
        <v>29</v>
      </c>
      <c r="AH32" s="252">
        <f t="shared" si="16"/>
        <v>43.75</v>
      </c>
    </row>
    <row r="33" spans="1:34" ht="18" customHeight="1" thickBot="1" x14ac:dyDescent="0.3">
      <c r="A33" s="262" t="str">
        <f t="shared" si="17"/>
        <v>ROQU</v>
      </c>
      <c r="B33" s="281">
        <f>METAS!BF5</f>
        <v>49</v>
      </c>
      <c r="C33" s="260">
        <f>ROUND((B33/12)*Config!$C$6,0)</f>
        <v>8</v>
      </c>
      <c r="D33" s="344">
        <f>ACUMULADO!BB5</f>
        <v>0</v>
      </c>
      <c r="E33" s="258">
        <f t="shared" si="13"/>
        <v>16.666666666666668</v>
      </c>
      <c r="F33" s="257"/>
      <c r="G33" s="256">
        <f t="shared" si="14"/>
        <v>0</v>
      </c>
      <c r="H33" s="256">
        <f t="shared" si="18"/>
        <v>0</v>
      </c>
      <c r="I33" s="256" t="str">
        <f t="shared" si="19"/>
        <v/>
      </c>
      <c r="J33" s="256" t="str">
        <f t="shared" si="20"/>
        <v/>
      </c>
      <c r="K33" s="251"/>
      <c r="T33" s="486"/>
      <c r="U33" s="487"/>
      <c r="V33" s="487"/>
      <c r="W33" s="487"/>
      <c r="X33" s="487"/>
      <c r="Y33" s="487"/>
      <c r="Z33" s="488"/>
      <c r="AC33" s="255" t="str">
        <f t="shared" si="10"/>
        <v>ROQU</v>
      </c>
      <c r="AD33" s="253">
        <v>13.25</v>
      </c>
      <c r="AE33" s="254">
        <f t="shared" si="11"/>
        <v>8</v>
      </c>
      <c r="AF33" s="253">
        <f t="shared" si="12"/>
        <v>0</v>
      </c>
      <c r="AG33" s="252">
        <f t="shared" si="15"/>
        <v>8</v>
      </c>
      <c r="AH33" s="252">
        <f t="shared" si="16"/>
        <v>21.25</v>
      </c>
    </row>
    <row r="34" spans="1:34" ht="18" customHeight="1" thickBot="1" x14ac:dyDescent="0.3">
      <c r="A34" s="262" t="str">
        <f t="shared" si="17"/>
        <v>CALZ</v>
      </c>
      <c r="B34" s="281">
        <f>METAS!BG5</f>
        <v>32</v>
      </c>
      <c r="C34" s="260">
        <f>ROUND((B34/12)*Config!$C$6,0)</f>
        <v>5</v>
      </c>
      <c r="D34" s="344">
        <f>ACUMULADO!BC5</f>
        <v>0</v>
      </c>
      <c r="E34" s="258">
        <f t="shared" si="13"/>
        <v>16.666666666666668</v>
      </c>
      <c r="F34" s="257"/>
      <c r="G34" s="256">
        <f t="shared" si="14"/>
        <v>0</v>
      </c>
      <c r="H34" s="256">
        <f t="shared" si="18"/>
        <v>0</v>
      </c>
      <c r="I34" s="256" t="str">
        <f t="shared" si="19"/>
        <v/>
      </c>
      <c r="J34" s="256" t="str">
        <f t="shared" si="20"/>
        <v/>
      </c>
      <c r="K34" s="251"/>
      <c r="T34" s="489"/>
      <c r="U34" s="490"/>
      <c r="V34" s="490"/>
      <c r="W34" s="490"/>
      <c r="X34" s="490"/>
      <c r="Y34" s="490"/>
      <c r="Z34" s="491"/>
      <c r="AC34" s="255" t="str">
        <f t="shared" si="10"/>
        <v>CALZ</v>
      </c>
      <c r="AD34" s="253">
        <v>11.75</v>
      </c>
      <c r="AE34" s="254">
        <f t="shared" si="11"/>
        <v>5</v>
      </c>
      <c r="AF34" s="253">
        <f t="shared" si="12"/>
        <v>0</v>
      </c>
      <c r="AG34" s="252">
        <f t="shared" si="15"/>
        <v>5</v>
      </c>
      <c r="AH34" s="252">
        <f t="shared" si="16"/>
        <v>16.75</v>
      </c>
    </row>
    <row r="35" spans="1:34" ht="18" customHeight="1" thickBot="1" x14ac:dyDescent="0.3">
      <c r="A35" s="262" t="str">
        <f t="shared" si="17"/>
        <v>PUEB</v>
      </c>
      <c r="B35" s="281">
        <f>METAS!BH5</f>
        <v>149</v>
      </c>
      <c r="C35" s="260">
        <f>ROUND((B35/12)*Config!$C$6,0)</f>
        <v>25</v>
      </c>
      <c r="D35" s="344">
        <f>ACUMULADO!BD5</f>
        <v>0</v>
      </c>
      <c r="E35" s="258">
        <f t="shared" si="13"/>
        <v>16.666666666666668</v>
      </c>
      <c r="F35" s="257"/>
      <c r="G35" s="256">
        <f t="shared" si="14"/>
        <v>0</v>
      </c>
      <c r="H35" s="256">
        <f t="shared" si="18"/>
        <v>0</v>
      </c>
      <c r="I35" s="256" t="str">
        <f t="shared" si="19"/>
        <v/>
      </c>
      <c r="J35" s="256" t="str">
        <f t="shared" si="20"/>
        <v/>
      </c>
      <c r="AC35" s="255" t="str">
        <f t="shared" si="10"/>
        <v>PUEB</v>
      </c>
      <c r="AD35" s="253">
        <v>15.5</v>
      </c>
      <c r="AE35" s="254">
        <f t="shared" si="11"/>
        <v>25</v>
      </c>
      <c r="AF35" s="253">
        <f t="shared" si="12"/>
        <v>0</v>
      </c>
      <c r="AG35" s="252">
        <f t="shared" si="15"/>
        <v>25</v>
      </c>
      <c r="AH35" s="252">
        <f t="shared" si="16"/>
        <v>40.5</v>
      </c>
    </row>
    <row r="36" spans="1:34" ht="18" customHeight="1" x14ac:dyDescent="0.25">
      <c r="C36" s="28"/>
      <c r="D36" s="28"/>
      <c r="F36" s="28"/>
      <c r="G36" s="28"/>
      <c r="AG36" s="251"/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C43" s="28"/>
      <c r="D43" s="28"/>
      <c r="F43" s="28"/>
      <c r="G43" s="28"/>
      <c r="AG43" s="251"/>
    </row>
    <row r="44" spans="1:34" ht="18" customHeight="1" x14ac:dyDescent="0.25">
      <c r="A44" s="321" t="str">
        <f>_xlfn.CONCAT(Config!$B$2," PORCENTAJE DE ",CANCER!A45," ",Config!$B$3,Config!$C$12," - ",Config!$D$12," ",Config!$E$12)</f>
        <v>RED. MOYOBAMBA: PORCENTAJE DE DETECCION MOLECULAR DE VIRUS PAPILOMA HUMANO - POR MICROREDES : ENERO - FEBRERO 2025</v>
      </c>
      <c r="C44" s="28"/>
      <c r="D44" s="28"/>
      <c r="F44" s="28"/>
      <c r="G44" s="28"/>
      <c r="H44" s="479" t="s">
        <v>511</v>
      </c>
      <c r="I44" s="480"/>
      <c r="J44" s="481"/>
      <c r="AG44" s="251"/>
    </row>
    <row r="45" spans="1:34" ht="18" customHeight="1" x14ac:dyDescent="0.25">
      <c r="A45" s="280" t="str">
        <f>+METAS!B6</f>
        <v>DETECCION MOLECULAR DE VIRUS PAPILOMA HUMANO</v>
      </c>
      <c r="C45" s="28"/>
      <c r="D45" s="28"/>
      <c r="F45" s="28"/>
      <c r="G45" s="28"/>
      <c r="H45" s="410">
        <f>+METAS!F6</f>
        <v>13.3</v>
      </c>
      <c r="I45" s="410"/>
      <c r="J45" s="410">
        <f>+METAS!G6</f>
        <v>15</v>
      </c>
      <c r="AC45" t="str">
        <f t="shared" ref="AC45:AC56" si="21">A45</f>
        <v>DETECCION MOLECULAR DE VIRUS PAPILOMA HUMANO</v>
      </c>
      <c r="AG45" s="251"/>
    </row>
    <row r="46" spans="1:34" ht="48.75" customHeight="1" x14ac:dyDescent="0.25">
      <c r="A46" s="279" t="s">
        <v>2</v>
      </c>
      <c r="B46" s="278" t="s">
        <v>513</v>
      </c>
      <c r="C46" s="278" t="s">
        <v>69</v>
      </c>
      <c r="D46" s="278" t="s">
        <v>509</v>
      </c>
      <c r="E46" s="277" t="s">
        <v>1</v>
      </c>
      <c r="F46" s="252"/>
      <c r="G46" s="276" t="s">
        <v>10</v>
      </c>
      <c r="H46" s="275" t="str">
        <f>"DEFICIENTE &lt; "&amp;H45</f>
        <v>DEFICIENTE &lt; 13,3</v>
      </c>
      <c r="I46" s="275" t="str">
        <f>"PROCESO &gt;= "&amp;H45&amp;"  -  &lt; "&amp;J45</f>
        <v>PROCESO &gt;= 13,3  -  &lt; 15</v>
      </c>
      <c r="J46" s="275" t="str">
        <f>"OPTIMO &gt;= "&amp;J45</f>
        <v>OPTIMO &gt;= 15</v>
      </c>
      <c r="AC46" s="274" t="str">
        <f t="shared" si="21"/>
        <v>ESTABLECIMIENTOS</v>
      </c>
      <c r="AD46" s="273" t="s">
        <v>508</v>
      </c>
      <c r="AE46" s="272" t="str">
        <f t="shared" ref="AE46:AE56" si="22">C46</f>
        <v>META Actual</v>
      </c>
      <c r="AF46" s="271" t="str">
        <f t="shared" ref="AF46:AF56" si="23">D46</f>
        <v>EXAM.
MAMAS</v>
      </c>
      <c r="AG46" s="270" t="s">
        <v>507</v>
      </c>
      <c r="AH46" s="270" t="s">
        <v>506</v>
      </c>
    </row>
    <row r="47" spans="1:34" ht="18" customHeight="1" thickBot="1" x14ac:dyDescent="0.3">
      <c r="A47" s="269" t="s">
        <v>66</v>
      </c>
      <c r="B47" s="268">
        <f>SUM(B48:B56)</f>
        <v>2938</v>
      </c>
      <c r="C47" s="268">
        <f>SUM(C48:C56)</f>
        <v>490</v>
      </c>
      <c r="D47" s="268">
        <f>SUM(D48:D56)</f>
        <v>159</v>
      </c>
      <c r="E47" s="256">
        <f t="shared" ref="E47:E56" si="24">$E$8</f>
        <v>16.666666666666668</v>
      </c>
      <c r="F47" s="268"/>
      <c r="G47" s="256">
        <f t="shared" ref="G47:G56" si="25">IFERROR(ROUND(D47*100/B47,1),0)</f>
        <v>5.4</v>
      </c>
      <c r="H47" s="256">
        <f>IFERROR(ROUND(IF(G47&lt;$H$45,G47,""),1),"")</f>
        <v>5.4</v>
      </c>
      <c r="I47" s="256" t="str">
        <f>IFERROR(ROUND(IF(AND(G47&gt;=$H$45,G47&lt;$J$45),G47,""),1),"")</f>
        <v/>
      </c>
      <c r="J47" s="256" t="str">
        <f>IFERROR(ROUND(IF(G47&gt;=$J$45,G47,""),1),"")</f>
        <v/>
      </c>
      <c r="AC47" s="267" t="str">
        <f t="shared" si="21"/>
        <v>RED</v>
      </c>
      <c r="AD47" s="265">
        <v>276.58333333333331</v>
      </c>
      <c r="AE47" s="266">
        <f t="shared" si="22"/>
        <v>490</v>
      </c>
      <c r="AF47" s="265">
        <f t="shared" si="23"/>
        <v>159</v>
      </c>
      <c r="AG47" s="264">
        <f t="shared" ref="AG47:AG56" si="26">AE47-AF47</f>
        <v>331</v>
      </c>
      <c r="AH47" s="264">
        <f t="shared" ref="AH47:AH56" si="27">AD47+AG47</f>
        <v>607.58333333333326</v>
      </c>
    </row>
    <row r="48" spans="1:34" ht="18" customHeight="1" thickBot="1" x14ac:dyDescent="0.3">
      <c r="A48" s="262" t="str">
        <f t="shared" ref="A48:A56" si="28">+A27</f>
        <v>HOSP</v>
      </c>
      <c r="B48" s="261">
        <f>METAS!AY6</f>
        <v>0</v>
      </c>
      <c r="C48" s="260">
        <f>ROUND((B48/12)*Config!$C$6,0)</f>
        <v>0</v>
      </c>
      <c r="D48" s="259">
        <f>ACUMULADO!AU6</f>
        <v>0</v>
      </c>
      <c r="E48" s="258">
        <f t="shared" si="24"/>
        <v>16.666666666666668</v>
      </c>
      <c r="F48" s="257"/>
      <c r="G48" s="256">
        <f t="shared" si="25"/>
        <v>0</v>
      </c>
      <c r="H48" s="256">
        <f t="shared" ref="H48:H56" si="29">IFERROR(ROUND(IF(G48&lt;$H$45,G48,""),1),"")</f>
        <v>0</v>
      </c>
      <c r="I48" s="256" t="str">
        <f t="shared" ref="I48:I56" si="30">IFERROR(ROUND(IF(AND(G48&gt;=$H$45,G48&lt;$J$45),G48,""),1),"")</f>
        <v/>
      </c>
      <c r="J48" s="256" t="str">
        <f t="shared" ref="J48:J56" si="31">IFERROR(ROUND(IF(G48&gt;=$J$45,G48,""),1),"")</f>
        <v/>
      </c>
      <c r="AC48" s="255" t="str">
        <f t="shared" si="21"/>
        <v>HOSP</v>
      </c>
      <c r="AD48" s="253">
        <v>0</v>
      </c>
      <c r="AE48" s="254">
        <f t="shared" si="22"/>
        <v>0</v>
      </c>
      <c r="AF48" s="253">
        <f t="shared" si="23"/>
        <v>0</v>
      </c>
      <c r="AG48" s="252">
        <f t="shared" si="26"/>
        <v>0</v>
      </c>
      <c r="AH48" s="252">
        <f t="shared" si="27"/>
        <v>0</v>
      </c>
    </row>
    <row r="49" spans="1:34" ht="18" customHeight="1" thickBot="1" x14ac:dyDescent="0.3">
      <c r="A49" s="262" t="str">
        <f t="shared" si="28"/>
        <v>LLUI</v>
      </c>
      <c r="B49" s="261">
        <f>METAS!BA6</f>
        <v>1550</v>
      </c>
      <c r="C49" s="260">
        <f>ROUND((B49/12)*Config!$C$6,0)</f>
        <v>258</v>
      </c>
      <c r="D49" s="259">
        <f>ACUMULADO!AW6</f>
        <v>62</v>
      </c>
      <c r="E49" s="258">
        <f t="shared" si="24"/>
        <v>16.666666666666668</v>
      </c>
      <c r="F49" s="257"/>
      <c r="G49" s="256">
        <f t="shared" si="25"/>
        <v>4</v>
      </c>
      <c r="H49" s="256">
        <f t="shared" si="29"/>
        <v>4</v>
      </c>
      <c r="I49" s="256" t="str">
        <f t="shared" si="30"/>
        <v/>
      </c>
      <c r="J49" s="256" t="str">
        <f t="shared" si="31"/>
        <v/>
      </c>
      <c r="AC49" s="255" t="str">
        <f t="shared" si="21"/>
        <v>LLUI</v>
      </c>
      <c r="AD49" s="253">
        <v>126.08333333333333</v>
      </c>
      <c r="AE49" s="254">
        <f t="shared" si="22"/>
        <v>258</v>
      </c>
      <c r="AF49" s="253">
        <f t="shared" si="23"/>
        <v>62</v>
      </c>
      <c r="AG49" s="252">
        <f t="shared" si="26"/>
        <v>196</v>
      </c>
      <c r="AH49" s="252">
        <f t="shared" si="27"/>
        <v>322.08333333333331</v>
      </c>
    </row>
    <row r="50" spans="1:34" ht="18" customHeight="1" thickBot="1" x14ac:dyDescent="0.3">
      <c r="A50" s="262" t="str">
        <f t="shared" si="28"/>
        <v>JERI</v>
      </c>
      <c r="B50" s="261">
        <f>METAS!BB6</f>
        <v>94</v>
      </c>
      <c r="C50" s="260">
        <f>ROUND((B50/12)*Config!$C$6,0)</f>
        <v>16</v>
      </c>
      <c r="D50" s="259">
        <f>ACUMULADO!AX6</f>
        <v>23</v>
      </c>
      <c r="E50" s="258">
        <f t="shared" si="24"/>
        <v>16.666666666666668</v>
      </c>
      <c r="F50" s="257"/>
      <c r="G50" s="256">
        <f t="shared" si="25"/>
        <v>24.5</v>
      </c>
      <c r="H50" s="256" t="str">
        <f t="shared" si="29"/>
        <v/>
      </c>
      <c r="I50" s="256" t="str">
        <f t="shared" si="30"/>
        <v/>
      </c>
      <c r="J50" s="256">
        <f t="shared" si="31"/>
        <v>24.5</v>
      </c>
      <c r="T50" s="483"/>
      <c r="U50" s="484"/>
      <c r="V50" s="484"/>
      <c r="W50" s="484"/>
      <c r="X50" s="484"/>
      <c r="Y50" s="484"/>
      <c r="Z50" s="485"/>
      <c r="AC50" s="255" t="str">
        <f t="shared" si="21"/>
        <v>JERI</v>
      </c>
      <c r="AD50" s="253">
        <v>9.6666666666666661</v>
      </c>
      <c r="AE50" s="254">
        <f t="shared" si="22"/>
        <v>16</v>
      </c>
      <c r="AF50" s="253">
        <f t="shared" si="23"/>
        <v>23</v>
      </c>
      <c r="AG50" s="252">
        <f t="shared" si="26"/>
        <v>-7</v>
      </c>
      <c r="AH50" s="252">
        <f t="shared" si="27"/>
        <v>2.6666666666666661</v>
      </c>
    </row>
    <row r="51" spans="1:34" s="4" customFormat="1" ht="15.75" thickBot="1" x14ac:dyDescent="0.3">
      <c r="A51" s="262" t="str">
        <f t="shared" si="28"/>
        <v>YANT</v>
      </c>
      <c r="B51" s="261">
        <f>METAS!BC6</f>
        <v>104</v>
      </c>
      <c r="C51" s="260">
        <f>ROUND((B51/12)*Config!$C$6,0)</f>
        <v>17</v>
      </c>
      <c r="D51" s="259">
        <f>ACUMULADO!AY6</f>
        <v>24</v>
      </c>
      <c r="E51" s="258">
        <f t="shared" si="24"/>
        <v>16.666666666666668</v>
      </c>
      <c r="F51" s="257"/>
      <c r="G51" s="256">
        <f t="shared" si="25"/>
        <v>23.1</v>
      </c>
      <c r="H51" s="256" t="str">
        <f t="shared" si="29"/>
        <v/>
      </c>
      <c r="I51" s="256" t="str">
        <f t="shared" si="30"/>
        <v/>
      </c>
      <c r="J51" s="256">
        <f t="shared" si="31"/>
        <v>23.1</v>
      </c>
      <c r="S51" s="263"/>
      <c r="T51" s="486"/>
      <c r="U51" s="487"/>
      <c r="V51" s="487"/>
      <c r="W51" s="487"/>
      <c r="X51" s="487"/>
      <c r="Y51" s="487"/>
      <c r="Z51" s="488"/>
      <c r="AC51" s="255" t="str">
        <f t="shared" si="21"/>
        <v>YANT</v>
      </c>
      <c r="AD51" s="253">
        <v>21</v>
      </c>
      <c r="AE51" s="254">
        <f t="shared" si="22"/>
        <v>17</v>
      </c>
      <c r="AF51" s="253">
        <f t="shared" si="23"/>
        <v>24</v>
      </c>
      <c r="AG51" s="252">
        <f t="shared" si="26"/>
        <v>-7</v>
      </c>
      <c r="AH51" s="252">
        <f t="shared" si="27"/>
        <v>14</v>
      </c>
    </row>
    <row r="52" spans="1:34" ht="18" customHeight="1" thickBot="1" x14ac:dyDescent="0.3">
      <c r="A52" s="262" t="str">
        <f t="shared" si="28"/>
        <v>SORI</v>
      </c>
      <c r="B52" s="261">
        <f>METAS!BD6</f>
        <v>609</v>
      </c>
      <c r="C52" s="260">
        <f>ROUND((B52/12)*Config!$C$6,0)</f>
        <v>102</v>
      </c>
      <c r="D52" s="259">
        <f>ACUMULADO!AZ6</f>
        <v>30</v>
      </c>
      <c r="E52" s="258">
        <f t="shared" si="24"/>
        <v>16.666666666666668</v>
      </c>
      <c r="F52" s="257"/>
      <c r="G52" s="256">
        <f t="shared" si="25"/>
        <v>4.9000000000000004</v>
      </c>
      <c r="H52" s="256">
        <f t="shared" si="29"/>
        <v>4.9000000000000004</v>
      </c>
      <c r="I52" s="256" t="str">
        <f t="shared" si="30"/>
        <v/>
      </c>
      <c r="J52" s="256" t="str">
        <f t="shared" si="31"/>
        <v/>
      </c>
      <c r="K52" s="251"/>
      <c r="T52" s="486"/>
      <c r="U52" s="487"/>
      <c r="V52" s="487"/>
      <c r="W52" s="487"/>
      <c r="X52" s="487"/>
      <c r="Y52" s="487"/>
      <c r="Z52" s="488"/>
      <c r="AC52" s="255" t="str">
        <f t="shared" si="21"/>
        <v>SORI</v>
      </c>
      <c r="AD52" s="253">
        <v>49.333333333333336</v>
      </c>
      <c r="AE52" s="254">
        <f t="shared" si="22"/>
        <v>102</v>
      </c>
      <c r="AF52" s="253">
        <f t="shared" si="23"/>
        <v>30</v>
      </c>
      <c r="AG52" s="252">
        <f t="shared" si="26"/>
        <v>72</v>
      </c>
      <c r="AH52" s="252">
        <f t="shared" si="27"/>
        <v>121.33333333333334</v>
      </c>
    </row>
    <row r="53" spans="1:34" ht="18" customHeight="1" thickBot="1" x14ac:dyDescent="0.3">
      <c r="A53" s="262" t="str">
        <f t="shared" si="28"/>
        <v>JEPE</v>
      </c>
      <c r="B53" s="261">
        <f>METAS!BE6</f>
        <v>217</v>
      </c>
      <c r="C53" s="260">
        <f>ROUND((B53/12)*Config!$C$6,0)</f>
        <v>36</v>
      </c>
      <c r="D53" s="259">
        <f>ACUMULADO!BA6</f>
        <v>2</v>
      </c>
      <c r="E53" s="258">
        <f t="shared" si="24"/>
        <v>16.666666666666668</v>
      </c>
      <c r="F53" s="257"/>
      <c r="G53" s="256">
        <f t="shared" si="25"/>
        <v>0.9</v>
      </c>
      <c r="H53" s="256">
        <f t="shared" si="29"/>
        <v>0.9</v>
      </c>
      <c r="I53" s="256" t="str">
        <f t="shared" si="30"/>
        <v/>
      </c>
      <c r="J53" s="256" t="str">
        <f t="shared" si="31"/>
        <v/>
      </c>
      <c r="K53" s="251"/>
      <c r="T53" s="489"/>
      <c r="U53" s="490"/>
      <c r="V53" s="490"/>
      <c r="W53" s="490"/>
      <c r="X53" s="490"/>
      <c r="Y53" s="490"/>
      <c r="Z53" s="491"/>
      <c r="AC53" s="255" t="str">
        <f t="shared" si="21"/>
        <v>JEPE</v>
      </c>
      <c r="AD53" s="253">
        <v>18.75</v>
      </c>
      <c r="AE53" s="254">
        <f t="shared" si="22"/>
        <v>36</v>
      </c>
      <c r="AF53" s="253">
        <f t="shared" si="23"/>
        <v>2</v>
      </c>
      <c r="AG53" s="252">
        <f t="shared" si="26"/>
        <v>34</v>
      </c>
      <c r="AH53" s="252">
        <f t="shared" si="27"/>
        <v>52.75</v>
      </c>
    </row>
    <row r="54" spans="1:34" ht="18" customHeight="1" thickBot="1" x14ac:dyDescent="0.3">
      <c r="A54" s="262" t="str">
        <f t="shared" si="28"/>
        <v>ROQU</v>
      </c>
      <c r="B54" s="261">
        <f>METAS!BF6</f>
        <v>233</v>
      </c>
      <c r="C54" s="260">
        <f>ROUND((B54/12)*Config!$C$6,0)</f>
        <v>39</v>
      </c>
      <c r="D54" s="259">
        <f>ACUMULADO!BB6</f>
        <v>0</v>
      </c>
      <c r="E54" s="258">
        <f t="shared" si="24"/>
        <v>16.666666666666668</v>
      </c>
      <c r="F54" s="257"/>
      <c r="G54" s="256">
        <f t="shared" si="25"/>
        <v>0</v>
      </c>
      <c r="H54" s="256">
        <f t="shared" si="29"/>
        <v>0</v>
      </c>
      <c r="I54" s="256" t="str">
        <f t="shared" si="30"/>
        <v/>
      </c>
      <c r="J54" s="256" t="str">
        <f t="shared" si="31"/>
        <v/>
      </c>
      <c r="K54" s="251"/>
      <c r="AC54" s="255" t="str">
        <f t="shared" si="21"/>
        <v>ROQU</v>
      </c>
      <c r="AD54" s="253">
        <v>15.833333333333334</v>
      </c>
      <c r="AE54" s="254">
        <f t="shared" si="22"/>
        <v>39</v>
      </c>
      <c r="AF54" s="253">
        <f t="shared" si="23"/>
        <v>0</v>
      </c>
      <c r="AG54" s="252">
        <f t="shared" si="26"/>
        <v>39</v>
      </c>
      <c r="AH54" s="252">
        <f t="shared" si="27"/>
        <v>54.833333333333336</v>
      </c>
    </row>
    <row r="55" spans="1:34" ht="18" customHeight="1" thickBot="1" x14ac:dyDescent="0.3">
      <c r="A55" s="262" t="str">
        <f t="shared" si="28"/>
        <v>CALZ</v>
      </c>
      <c r="B55" s="261">
        <f>METAS!BG6</f>
        <v>131</v>
      </c>
      <c r="C55" s="260">
        <f>ROUND((B55/12)*Config!$C$6,0)</f>
        <v>22</v>
      </c>
      <c r="D55" s="259">
        <f>ACUMULADO!BC6</f>
        <v>18</v>
      </c>
      <c r="E55" s="258">
        <f t="shared" si="24"/>
        <v>16.666666666666668</v>
      </c>
      <c r="F55" s="257"/>
      <c r="G55" s="256">
        <f t="shared" si="25"/>
        <v>13.7</v>
      </c>
      <c r="H55" s="256" t="str">
        <f t="shared" si="29"/>
        <v/>
      </c>
      <c r="I55" s="256">
        <f t="shared" si="30"/>
        <v>13.7</v>
      </c>
      <c r="J55" s="256" t="str">
        <f t="shared" si="31"/>
        <v/>
      </c>
      <c r="K55" s="251"/>
      <c r="AC55" s="255" t="str">
        <f t="shared" si="21"/>
        <v>CALZ</v>
      </c>
      <c r="AD55" s="253">
        <v>15.833333333333334</v>
      </c>
      <c r="AE55" s="254">
        <f t="shared" si="22"/>
        <v>22</v>
      </c>
      <c r="AF55" s="253">
        <f t="shared" si="23"/>
        <v>18</v>
      </c>
      <c r="AG55" s="252">
        <f t="shared" si="26"/>
        <v>4</v>
      </c>
      <c r="AH55" s="252">
        <f t="shared" si="27"/>
        <v>19.833333333333336</v>
      </c>
    </row>
    <row r="56" spans="1:34" ht="18" customHeight="1" thickBot="1" x14ac:dyDescent="0.3">
      <c r="A56" s="262" t="str">
        <f t="shared" si="28"/>
        <v>PUEB</v>
      </c>
      <c r="B56" s="261">
        <f>METAS!BH6</f>
        <v>0</v>
      </c>
      <c r="C56" s="260">
        <f>ROUND((B56/12)*Config!$C$6,0)</f>
        <v>0</v>
      </c>
      <c r="D56" s="259">
        <f>ACUMULADO!BD6</f>
        <v>0</v>
      </c>
      <c r="E56" s="258">
        <f t="shared" si="24"/>
        <v>16.666666666666668</v>
      </c>
      <c r="F56" s="257"/>
      <c r="G56" s="256">
        <f t="shared" si="25"/>
        <v>0</v>
      </c>
      <c r="H56" s="256">
        <f t="shared" si="29"/>
        <v>0</v>
      </c>
      <c r="I56" s="256" t="str">
        <f t="shared" si="30"/>
        <v/>
      </c>
      <c r="J56" s="256" t="str">
        <f t="shared" si="31"/>
        <v/>
      </c>
      <c r="K56" s="251"/>
      <c r="AC56" s="255" t="str">
        <f t="shared" si="21"/>
        <v>PUEB</v>
      </c>
      <c r="AD56" s="253">
        <v>20.083333333333332</v>
      </c>
      <c r="AE56" s="254">
        <f t="shared" si="22"/>
        <v>0</v>
      </c>
      <c r="AF56" s="253">
        <f t="shared" si="23"/>
        <v>0</v>
      </c>
      <c r="AG56" s="252">
        <f t="shared" si="26"/>
        <v>0</v>
      </c>
      <c r="AH56" s="252">
        <f t="shared" si="27"/>
        <v>20.083333333333332</v>
      </c>
    </row>
    <row r="57" spans="1:34" ht="18" customHeight="1" x14ac:dyDescent="0.25">
      <c r="F57" s="28"/>
      <c r="G57" s="28"/>
      <c r="K57" s="251"/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K60" s="251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251"/>
    </row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  <row r="67" spans="1:26" x14ac:dyDescent="0.25">
      <c r="A67" s="320" t="str">
        <f>_xlfn.CONCAT(Config!$B$2," PORCENTAJE DE ",CANCER!A68," ",Config!$B$3,Config!$C$12," - ",Config!$D$12," ",Config!$E$12)</f>
        <v>RED. MOYOBAMBA: PORCENTAJE DE CONSEJERIA PREVENTIVA EN FACTORES DE RIESGO PARA EL CANCER - POR MICROREDES : ENERO - FEBRERO 2025</v>
      </c>
      <c r="C67" s="28"/>
      <c r="D67" s="28"/>
      <c r="F67" s="28"/>
      <c r="G67" s="28"/>
      <c r="H67" s="479" t="s">
        <v>511</v>
      </c>
      <c r="I67" s="480"/>
      <c r="J67" s="481"/>
    </row>
    <row r="68" spans="1:26" x14ac:dyDescent="0.25">
      <c r="A68" s="280" t="str">
        <f>+METAS!B7</f>
        <v>CONSEJERIA PREVENTIVA EN FACTORES DE RIESGO PARA EL CANCER</v>
      </c>
      <c r="C68" s="28"/>
      <c r="D68" s="28"/>
      <c r="F68" s="28"/>
      <c r="G68" s="28"/>
      <c r="H68" s="436">
        <f>+METAS!F7</f>
        <v>13.3</v>
      </c>
      <c r="I68" s="436"/>
      <c r="J68" s="436">
        <f>+METAS!G7</f>
        <v>15</v>
      </c>
    </row>
    <row r="69" spans="1:26" ht="30" x14ac:dyDescent="0.25">
      <c r="A69" s="279" t="s">
        <v>2</v>
      </c>
      <c r="B69" s="278" t="s">
        <v>513</v>
      </c>
      <c r="C69" s="278" t="s">
        <v>69</v>
      </c>
      <c r="D69" s="278" t="s">
        <v>529</v>
      </c>
      <c r="E69" s="277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5.75" thickBot="1" x14ac:dyDescent="0.3">
      <c r="A70" s="269" t="s">
        <v>66</v>
      </c>
      <c r="B70" s="268">
        <f>SUM(B71:B79)</f>
        <v>9462</v>
      </c>
      <c r="C70" s="268">
        <f>SUM(C71:C79)</f>
        <v>1577</v>
      </c>
      <c r="D70" s="268">
        <f>SUM(D71:D79)</f>
        <v>773</v>
      </c>
      <c r="E70" s="256">
        <f t="shared" ref="E70:E79" si="32">$E$8</f>
        <v>16.666666666666668</v>
      </c>
      <c r="F70" s="268"/>
      <c r="G70" s="256">
        <f>IFERROR(ROUND(D70*100/B70,1),0)</f>
        <v>8.1999999999999993</v>
      </c>
      <c r="H70" s="256">
        <f>IFERROR(ROUND(IF(G70&lt;$H$68,G70,""),1),"")</f>
        <v>8.1999999999999993</v>
      </c>
      <c r="I70" s="256" t="str">
        <f>IFERROR(ROUND(IF(AND(G70&gt;=$H$68,G70&lt;$J$68),G70,""),1),"")</f>
        <v/>
      </c>
      <c r="J70" s="256" t="str">
        <f>IFERROR(ROUND(IF(G70&gt;=$J$68,G70,""),1),"")</f>
        <v/>
      </c>
    </row>
    <row r="71" spans="1:26" ht="15.75" thickBot="1" x14ac:dyDescent="0.3">
      <c r="A71" s="262" t="str">
        <f>+A48</f>
        <v>HOSP</v>
      </c>
      <c r="B71" s="261">
        <f>METAS!AY7</f>
        <v>0</v>
      </c>
      <c r="C71" s="260">
        <f>ROUND((B71/12)*Config!$C$6,0)</f>
        <v>0</v>
      </c>
      <c r="D71" s="259">
        <f>ACUMULADO!AU7</f>
        <v>71</v>
      </c>
      <c r="E71" s="258">
        <f t="shared" si="32"/>
        <v>16.666666666666668</v>
      </c>
      <c r="F71" s="257"/>
      <c r="G71" s="256">
        <f t="shared" ref="G71:G79" si="33">IFERROR(ROUND(D71*100/B71,1),0)</f>
        <v>0</v>
      </c>
      <c r="H71" s="256">
        <f t="shared" ref="H71:H79" si="34">IFERROR(ROUND(IF(G71&lt;$H$68,G71,""),1),"")</f>
        <v>0</v>
      </c>
      <c r="I71" s="256" t="str">
        <f t="shared" ref="I71:I79" si="35">IFERROR(ROUND(IF(AND(G71&gt;=$H$68,G71&lt;$J$68),G71,""),1),"")</f>
        <v/>
      </c>
      <c r="J71" s="256" t="str">
        <f t="shared" ref="J71:J79" si="36">IFERROR(ROUND(IF(G71&gt;=$J$68,G71,""),1),"")</f>
        <v/>
      </c>
    </row>
    <row r="72" spans="1:26" ht="15.75" thickBot="1" x14ac:dyDescent="0.3">
      <c r="A72" s="262" t="str">
        <f t="shared" ref="A72:A79" si="37">+A49</f>
        <v>LLUI</v>
      </c>
      <c r="B72" s="261">
        <f>METAS!BA7</f>
        <v>4266</v>
      </c>
      <c r="C72" s="260">
        <f>ROUND((B72/12)*Config!$C$6,0)</f>
        <v>711</v>
      </c>
      <c r="D72" s="259">
        <f>ACUMULADO!AW7</f>
        <v>538</v>
      </c>
      <c r="E72" s="258">
        <f t="shared" si="32"/>
        <v>16.666666666666668</v>
      </c>
      <c r="F72" s="257"/>
      <c r="G72" s="256">
        <f t="shared" si="33"/>
        <v>12.6</v>
      </c>
      <c r="H72" s="256">
        <f t="shared" si="34"/>
        <v>12.6</v>
      </c>
      <c r="I72" s="256" t="str">
        <f t="shared" si="35"/>
        <v/>
      </c>
      <c r="J72" s="256" t="str">
        <f t="shared" si="36"/>
        <v/>
      </c>
      <c r="T72" s="483" t="s">
        <v>575</v>
      </c>
      <c r="U72" s="484"/>
      <c r="V72" s="484"/>
      <c r="W72" s="484"/>
      <c r="X72" s="484"/>
      <c r="Y72" s="484"/>
      <c r="Z72" s="485"/>
    </row>
    <row r="73" spans="1:26" ht="15.75" thickBot="1" x14ac:dyDescent="0.3">
      <c r="A73" s="262" t="str">
        <f t="shared" si="37"/>
        <v>JERI</v>
      </c>
      <c r="B73" s="261">
        <f>METAS!BB7</f>
        <v>266</v>
      </c>
      <c r="C73" s="260">
        <f>ROUND((B73/12)*Config!$C$6,0)</f>
        <v>44</v>
      </c>
      <c r="D73" s="259">
        <f>ACUMULADO!AX7</f>
        <v>40</v>
      </c>
      <c r="E73" s="258">
        <f t="shared" si="32"/>
        <v>16.666666666666668</v>
      </c>
      <c r="F73" s="257"/>
      <c r="G73" s="256">
        <f t="shared" si="33"/>
        <v>15</v>
      </c>
      <c r="H73" s="256" t="str">
        <f t="shared" si="34"/>
        <v/>
      </c>
      <c r="I73" s="256" t="str">
        <f t="shared" si="35"/>
        <v/>
      </c>
      <c r="J73" s="256">
        <f t="shared" si="36"/>
        <v>15</v>
      </c>
      <c r="T73" s="486"/>
      <c r="U73" s="487"/>
      <c r="V73" s="487"/>
      <c r="W73" s="487"/>
      <c r="X73" s="487"/>
      <c r="Y73" s="487"/>
      <c r="Z73" s="488"/>
    </row>
    <row r="74" spans="1:26" ht="15.75" thickBot="1" x14ac:dyDescent="0.3">
      <c r="A74" s="262" t="str">
        <f t="shared" si="37"/>
        <v>YANT</v>
      </c>
      <c r="B74" s="261">
        <f>METAS!BC7</f>
        <v>461</v>
      </c>
      <c r="C74" s="260">
        <f>ROUND((B74/12)*Config!$C$6,0)</f>
        <v>77</v>
      </c>
      <c r="D74" s="259">
        <f>ACUMULADO!AY7</f>
        <v>62</v>
      </c>
      <c r="E74" s="258">
        <f t="shared" si="32"/>
        <v>16.666666666666668</v>
      </c>
      <c r="F74" s="257"/>
      <c r="G74" s="256">
        <f t="shared" si="33"/>
        <v>13.4</v>
      </c>
      <c r="H74" s="256" t="str">
        <f t="shared" si="34"/>
        <v/>
      </c>
      <c r="I74" s="256">
        <f t="shared" si="35"/>
        <v>13.4</v>
      </c>
      <c r="J74" s="256" t="str">
        <f t="shared" si="36"/>
        <v/>
      </c>
      <c r="T74" s="486"/>
      <c r="U74" s="487"/>
      <c r="V74" s="487"/>
      <c r="W74" s="487"/>
      <c r="X74" s="487"/>
      <c r="Y74" s="487"/>
      <c r="Z74" s="488"/>
    </row>
    <row r="75" spans="1:26" ht="15.75" thickBot="1" x14ac:dyDescent="0.3">
      <c r="A75" s="262" t="str">
        <f t="shared" si="37"/>
        <v>SORI</v>
      </c>
      <c r="B75" s="261">
        <f>METAS!BD7</f>
        <v>1956</v>
      </c>
      <c r="C75" s="260">
        <f>ROUND((B75/12)*Config!$C$6,0)</f>
        <v>326</v>
      </c>
      <c r="D75" s="259">
        <f>ACUMULADO!AZ7</f>
        <v>37</v>
      </c>
      <c r="E75" s="258">
        <f t="shared" si="32"/>
        <v>16.666666666666668</v>
      </c>
      <c r="F75" s="257"/>
      <c r="G75" s="256">
        <f t="shared" si="33"/>
        <v>1.9</v>
      </c>
      <c r="H75" s="256">
        <f t="shared" si="34"/>
        <v>1.9</v>
      </c>
      <c r="I75" s="256" t="str">
        <f t="shared" si="35"/>
        <v/>
      </c>
      <c r="J75" s="256" t="str">
        <f t="shared" si="36"/>
        <v/>
      </c>
      <c r="T75" s="489"/>
      <c r="U75" s="490"/>
      <c r="V75" s="490"/>
      <c r="W75" s="490"/>
      <c r="X75" s="490"/>
      <c r="Y75" s="490"/>
      <c r="Z75" s="491"/>
    </row>
    <row r="76" spans="1:26" ht="15.75" thickBot="1" x14ac:dyDescent="0.3">
      <c r="A76" s="262" t="str">
        <f t="shared" si="37"/>
        <v>JEPE</v>
      </c>
      <c r="B76" s="261">
        <f>METAS!BE7</f>
        <v>990</v>
      </c>
      <c r="C76" s="260">
        <f>ROUND((B76/12)*Config!$C$6,0)</f>
        <v>165</v>
      </c>
      <c r="D76" s="259">
        <f>ACUMULADO!BA7</f>
        <v>4</v>
      </c>
      <c r="E76" s="258">
        <f t="shared" si="32"/>
        <v>16.666666666666668</v>
      </c>
      <c r="F76" s="257"/>
      <c r="G76" s="256">
        <f t="shared" si="33"/>
        <v>0.4</v>
      </c>
      <c r="H76" s="256">
        <f t="shared" si="34"/>
        <v>0.4</v>
      </c>
      <c r="I76" s="256" t="str">
        <f t="shared" si="35"/>
        <v/>
      </c>
      <c r="J76" s="256" t="str">
        <f t="shared" si="36"/>
        <v/>
      </c>
    </row>
    <row r="77" spans="1:26" ht="15.75" thickBot="1" x14ac:dyDescent="0.3">
      <c r="A77" s="262" t="str">
        <f t="shared" si="37"/>
        <v>ROQU</v>
      </c>
      <c r="B77" s="261">
        <f>METAS!BF7</f>
        <v>781</v>
      </c>
      <c r="C77" s="260">
        <f>ROUND((B77/12)*Config!$C$6,0)</f>
        <v>130</v>
      </c>
      <c r="D77" s="259">
        <f>ACUMULADO!BB7</f>
        <v>0</v>
      </c>
      <c r="E77" s="258">
        <f t="shared" si="32"/>
        <v>16.666666666666668</v>
      </c>
      <c r="F77" s="257"/>
      <c r="G77" s="256">
        <f t="shared" si="33"/>
        <v>0</v>
      </c>
      <c r="H77" s="256">
        <f t="shared" si="34"/>
        <v>0</v>
      </c>
      <c r="I77" s="256" t="str">
        <f t="shared" si="35"/>
        <v/>
      </c>
      <c r="J77" s="256" t="str">
        <f t="shared" si="36"/>
        <v/>
      </c>
    </row>
    <row r="78" spans="1:26" ht="15.75" thickBot="1" x14ac:dyDescent="0.3">
      <c r="A78" s="262" t="str">
        <f t="shared" si="37"/>
        <v>CALZ</v>
      </c>
      <c r="B78" s="261">
        <f>METAS!BG7</f>
        <v>382</v>
      </c>
      <c r="C78" s="260">
        <f>ROUND((B78/12)*Config!$C$6,0)</f>
        <v>64</v>
      </c>
      <c r="D78" s="259">
        <f>ACUMULADO!BC7</f>
        <v>18</v>
      </c>
      <c r="E78" s="258">
        <f t="shared" si="32"/>
        <v>16.666666666666668</v>
      </c>
      <c r="F78" s="257"/>
      <c r="G78" s="256">
        <f t="shared" si="33"/>
        <v>4.7</v>
      </c>
      <c r="H78" s="256">
        <f t="shared" si="34"/>
        <v>4.7</v>
      </c>
      <c r="I78" s="256" t="str">
        <f t="shared" si="35"/>
        <v/>
      </c>
      <c r="J78" s="256" t="str">
        <f t="shared" si="36"/>
        <v/>
      </c>
    </row>
    <row r="79" spans="1:26" ht="15.75" thickBot="1" x14ac:dyDescent="0.3">
      <c r="A79" s="262" t="str">
        <f t="shared" si="37"/>
        <v>PUEB</v>
      </c>
      <c r="B79" s="261">
        <f>METAS!BH7</f>
        <v>360</v>
      </c>
      <c r="C79" s="260">
        <f>ROUND((B79/12)*Config!$C$6,0)</f>
        <v>60</v>
      </c>
      <c r="D79" s="259">
        <f>ACUMULADO!BD7</f>
        <v>3</v>
      </c>
      <c r="E79" s="258">
        <f t="shared" si="32"/>
        <v>16.666666666666668</v>
      </c>
      <c r="F79" s="257"/>
      <c r="G79" s="256">
        <f t="shared" si="33"/>
        <v>0.8</v>
      </c>
      <c r="H79" s="256">
        <f t="shared" si="34"/>
        <v>0.8</v>
      </c>
      <c r="I79" s="256" t="str">
        <f t="shared" si="35"/>
        <v/>
      </c>
      <c r="J79" s="256" t="str">
        <f t="shared" si="36"/>
        <v/>
      </c>
    </row>
    <row r="92" spans="1:10" x14ac:dyDescent="0.25">
      <c r="A92" s="320" t="str">
        <f>_xlfn.CONCAT(Config!$B$2," PORCENTAJE DE ",CANCER!A93," ",Config!$B$3,Config!$C$12," - ",Config!$D$12," ",Config!$E$12)</f>
        <v>RED. MOYOBAMBA: PORCENTAJE DE TAMIZAJE EN MUJER  CON EXAMEN CLINICO DE MAMA PARA DETECCION DE CANCER DE MAMA - POR MICROREDES : ENERO - FEBRERO 2025</v>
      </c>
      <c r="C92" s="28"/>
      <c r="D92" s="28"/>
      <c r="F92" s="28"/>
      <c r="G92" s="28"/>
      <c r="H92" s="479" t="s">
        <v>511</v>
      </c>
      <c r="I92" s="480"/>
      <c r="J92" s="481"/>
    </row>
    <row r="93" spans="1:10" x14ac:dyDescent="0.25">
      <c r="A93" s="280" t="str">
        <f>+METAS!B8</f>
        <v>TAMIZAJE EN MUJER  CON EXAMEN CLINICO DE MAMA PARA DETECCION DE CANCER DE MAMA</v>
      </c>
      <c r="C93" s="28"/>
      <c r="D93" s="28"/>
      <c r="F93" s="28"/>
      <c r="G93" s="28"/>
      <c r="H93" s="436">
        <f>+METAS!F8</f>
        <v>13.3</v>
      </c>
      <c r="I93" s="436"/>
      <c r="J93" s="436">
        <f>+METAS!G8</f>
        <v>15</v>
      </c>
    </row>
    <row r="94" spans="1:10" ht="30" x14ac:dyDescent="0.25">
      <c r="A94" s="279" t="s">
        <v>2</v>
      </c>
      <c r="B94" s="278" t="s">
        <v>513</v>
      </c>
      <c r="C94" s="278" t="s">
        <v>69</v>
      </c>
      <c r="D94" s="278" t="s">
        <v>529</v>
      </c>
      <c r="E94" s="277" t="s">
        <v>1</v>
      </c>
      <c r="F94" s="252"/>
      <c r="G94" s="276" t="s">
        <v>10</v>
      </c>
      <c r="H94" s="275" t="str">
        <f>"DEFICIENTE &lt; "&amp;H93</f>
        <v>DEFICIENTE &lt; 13,3</v>
      </c>
      <c r="I94" s="275" t="str">
        <f>"PROCESO &gt;= "&amp;H93&amp;"  -  &lt; "&amp;J93</f>
        <v>PROCESO &gt;= 13,3  -  &lt; 15</v>
      </c>
      <c r="J94" s="275" t="str">
        <f>"OPTIMO &gt;= "&amp;J93</f>
        <v>OPTIMO &gt;= 15</v>
      </c>
    </row>
    <row r="95" spans="1:10" ht="15.75" thickBot="1" x14ac:dyDescent="0.3">
      <c r="A95" s="269" t="s">
        <v>66</v>
      </c>
      <c r="B95" s="268">
        <f>SUM(B96:B104)</f>
        <v>3389</v>
      </c>
      <c r="C95" s="268">
        <f>SUM(C96:C104)</f>
        <v>566</v>
      </c>
      <c r="D95" s="268">
        <f>SUM(D96:D104)</f>
        <v>586</v>
      </c>
      <c r="E95" s="256">
        <f t="shared" ref="E95:E104" si="38">$E$8</f>
        <v>16.666666666666668</v>
      </c>
      <c r="F95" s="268"/>
      <c r="G95" s="256">
        <f>IFERROR(ROUND(D95*100/B95,1),0)</f>
        <v>17.3</v>
      </c>
      <c r="H95" s="256" t="str">
        <f>IFERROR(ROUND(IF(G95&lt;$H$93,G95,""),1),"")</f>
        <v/>
      </c>
      <c r="I95" s="256" t="str">
        <f>IFERROR(ROUND(IF(AND(G95&gt;=$H$93,G95&lt;$J$93),G95,""),1),"")</f>
        <v/>
      </c>
      <c r="J95" s="256">
        <f>IFERROR(ROUND(IF(G95&gt;=$J$93,G95,""),1),"")</f>
        <v>17.3</v>
      </c>
    </row>
    <row r="96" spans="1:10" ht="15.75" thickBot="1" x14ac:dyDescent="0.3">
      <c r="A96" s="262" t="str">
        <f>+A71</f>
        <v>HOSP</v>
      </c>
      <c r="B96" s="261">
        <f>METAS!AY8</f>
        <v>0</v>
      </c>
      <c r="C96" s="260">
        <f>ROUND((B96/12)*Config!$C$6,0)</f>
        <v>0</v>
      </c>
      <c r="D96" s="259">
        <f>ACUMULADO!AU8</f>
        <v>6</v>
      </c>
      <c r="E96" s="258">
        <f t="shared" si="38"/>
        <v>16.666666666666668</v>
      </c>
      <c r="F96" s="257"/>
      <c r="G96" s="256">
        <f t="shared" ref="G96:G104" si="39">IFERROR(ROUND(D96*100/B96,1),0)</f>
        <v>0</v>
      </c>
      <c r="H96" s="256">
        <f t="shared" ref="H96:H104" si="40">IFERROR(ROUND(IF(G96&lt;$H$93,G96,""),1),"")</f>
        <v>0</v>
      </c>
      <c r="I96" s="256" t="str">
        <f t="shared" ref="I96:I103" si="41">IFERROR(ROUND(IF(AND(G96&gt;=$H$93,G96&lt;$J$93),G96,""),1),"")</f>
        <v/>
      </c>
      <c r="J96" s="256" t="str">
        <f t="shared" ref="J96:J104" si="42">IFERROR(ROUND(IF(G96&gt;=$J$93,G96,""),1),"")</f>
        <v/>
      </c>
    </row>
    <row r="97" spans="1:26" ht="15.75" thickBot="1" x14ac:dyDescent="0.3">
      <c r="A97" s="262" t="str">
        <f t="shared" ref="A97:A104" si="43">+A72</f>
        <v>LLUI</v>
      </c>
      <c r="B97" s="261">
        <f>METAS!BA8</f>
        <v>1485</v>
      </c>
      <c r="C97" s="260">
        <f>ROUND((B97/12)*Config!$C$6,0)</f>
        <v>248</v>
      </c>
      <c r="D97" s="259">
        <f>ACUMULADO!AW8</f>
        <v>198</v>
      </c>
      <c r="E97" s="258">
        <f t="shared" si="38"/>
        <v>16.666666666666668</v>
      </c>
      <c r="F97" s="257"/>
      <c r="G97" s="256">
        <f t="shared" si="39"/>
        <v>13.3</v>
      </c>
      <c r="H97" s="256" t="str">
        <f t="shared" si="40"/>
        <v/>
      </c>
      <c r="I97" s="256">
        <f t="shared" si="41"/>
        <v>13.3</v>
      </c>
      <c r="J97" s="256" t="str">
        <f t="shared" si="42"/>
        <v/>
      </c>
    </row>
    <row r="98" spans="1:26" ht="15.75" thickBot="1" x14ac:dyDescent="0.3">
      <c r="A98" s="262" t="str">
        <f t="shared" si="43"/>
        <v>JERI</v>
      </c>
      <c r="B98" s="261">
        <f>METAS!BB8</f>
        <v>116</v>
      </c>
      <c r="C98" s="260">
        <f>ROUND((B98/12)*Config!$C$6,0)</f>
        <v>19</v>
      </c>
      <c r="D98" s="259">
        <f>ACUMULADO!AX8</f>
        <v>65</v>
      </c>
      <c r="E98" s="258">
        <f t="shared" si="38"/>
        <v>16.666666666666668</v>
      </c>
      <c r="F98" s="257"/>
      <c r="G98" s="256">
        <f t="shared" si="39"/>
        <v>56</v>
      </c>
      <c r="H98" s="256" t="str">
        <f t="shared" si="40"/>
        <v/>
      </c>
      <c r="I98" s="256" t="str">
        <f t="shared" si="41"/>
        <v/>
      </c>
      <c r="J98" s="256">
        <f t="shared" si="42"/>
        <v>56</v>
      </c>
    </row>
    <row r="99" spans="1:26" ht="15.75" thickBot="1" x14ac:dyDescent="0.3">
      <c r="A99" s="262" t="str">
        <f t="shared" si="43"/>
        <v>YANT</v>
      </c>
      <c r="B99" s="261">
        <f>METAS!BC8</f>
        <v>178</v>
      </c>
      <c r="C99" s="260">
        <f>ROUND((B99/12)*Config!$C$6,0)</f>
        <v>30</v>
      </c>
      <c r="D99" s="259">
        <f>ACUMULADO!AY8</f>
        <v>66</v>
      </c>
      <c r="E99" s="258">
        <f t="shared" si="38"/>
        <v>16.666666666666668</v>
      </c>
      <c r="F99" s="257"/>
      <c r="G99" s="256">
        <f t="shared" si="39"/>
        <v>37.1</v>
      </c>
      <c r="H99" s="256" t="str">
        <f t="shared" si="40"/>
        <v/>
      </c>
      <c r="I99" s="256" t="str">
        <f t="shared" si="41"/>
        <v/>
      </c>
      <c r="J99" s="256">
        <f t="shared" si="42"/>
        <v>37.1</v>
      </c>
    </row>
    <row r="100" spans="1:26" ht="15.75" thickBot="1" x14ac:dyDescent="0.3">
      <c r="A100" s="262" t="str">
        <f t="shared" si="43"/>
        <v>SORI</v>
      </c>
      <c r="B100" s="261">
        <f>METAS!BD8</f>
        <v>725</v>
      </c>
      <c r="C100" s="260">
        <f>ROUND((B100/12)*Config!$C$6,0)</f>
        <v>121</v>
      </c>
      <c r="D100" s="259">
        <f>ACUMULADO!AZ8</f>
        <v>54</v>
      </c>
      <c r="E100" s="258">
        <f t="shared" si="38"/>
        <v>16.666666666666668</v>
      </c>
      <c r="F100" s="257"/>
      <c r="G100" s="256">
        <f t="shared" si="39"/>
        <v>7.4</v>
      </c>
      <c r="H100" s="256">
        <f t="shared" si="40"/>
        <v>7.4</v>
      </c>
      <c r="I100" s="256" t="str">
        <f t="shared" si="41"/>
        <v/>
      </c>
      <c r="J100" s="256" t="str">
        <f t="shared" si="42"/>
        <v/>
      </c>
      <c r="T100" s="483" t="s">
        <v>574</v>
      </c>
      <c r="U100" s="484"/>
      <c r="V100" s="484"/>
      <c r="W100" s="484"/>
      <c r="X100" s="484"/>
      <c r="Y100" s="484"/>
      <c r="Z100" s="485"/>
    </row>
    <row r="101" spans="1:26" ht="15.75" thickBot="1" x14ac:dyDescent="0.3">
      <c r="A101" s="262" t="str">
        <f t="shared" si="43"/>
        <v>JEPE</v>
      </c>
      <c r="B101" s="261">
        <f>METAS!BE8</f>
        <v>361</v>
      </c>
      <c r="C101" s="260">
        <f>ROUND((B101/12)*Config!$C$6,0)</f>
        <v>60</v>
      </c>
      <c r="D101" s="259">
        <f>ACUMULADO!BA8</f>
        <v>77</v>
      </c>
      <c r="E101" s="258">
        <f t="shared" si="38"/>
        <v>16.666666666666668</v>
      </c>
      <c r="F101" s="257"/>
      <c r="G101" s="256">
        <f t="shared" si="39"/>
        <v>21.3</v>
      </c>
      <c r="H101" s="256" t="str">
        <f t="shared" si="40"/>
        <v/>
      </c>
      <c r="I101" s="256" t="str">
        <f t="shared" si="41"/>
        <v/>
      </c>
      <c r="J101" s="256">
        <f t="shared" si="42"/>
        <v>21.3</v>
      </c>
      <c r="T101" s="486"/>
      <c r="U101" s="487"/>
      <c r="V101" s="487"/>
      <c r="W101" s="487"/>
      <c r="X101" s="487"/>
      <c r="Y101" s="487"/>
      <c r="Z101" s="488"/>
    </row>
    <row r="102" spans="1:26" ht="15.75" thickBot="1" x14ac:dyDescent="0.3">
      <c r="A102" s="262" t="str">
        <f t="shared" si="43"/>
        <v>ROQU</v>
      </c>
      <c r="B102" s="261">
        <f>METAS!BF8</f>
        <v>257</v>
      </c>
      <c r="C102" s="260">
        <f>ROUND((B102/12)*Config!$C$6,0)</f>
        <v>43</v>
      </c>
      <c r="D102" s="259">
        <f>ACUMULADO!BB8</f>
        <v>12</v>
      </c>
      <c r="E102" s="258">
        <f t="shared" si="38"/>
        <v>16.666666666666668</v>
      </c>
      <c r="F102" s="257"/>
      <c r="G102" s="256">
        <f t="shared" si="39"/>
        <v>4.7</v>
      </c>
      <c r="H102" s="256">
        <f t="shared" si="40"/>
        <v>4.7</v>
      </c>
      <c r="I102" s="256" t="str">
        <f t="shared" si="41"/>
        <v/>
      </c>
      <c r="J102" s="256" t="str">
        <f t="shared" si="42"/>
        <v/>
      </c>
      <c r="T102" s="486"/>
      <c r="U102" s="487"/>
      <c r="V102" s="487"/>
      <c r="W102" s="487"/>
      <c r="X102" s="487"/>
      <c r="Y102" s="487"/>
      <c r="Z102" s="488"/>
    </row>
    <row r="103" spans="1:26" ht="15.75" thickBot="1" x14ac:dyDescent="0.3">
      <c r="A103" s="262" t="str">
        <f t="shared" si="43"/>
        <v>CALZ</v>
      </c>
      <c r="B103" s="261">
        <f>METAS!BG8</f>
        <v>148</v>
      </c>
      <c r="C103" s="260">
        <f>ROUND((B103/12)*Config!$C$6,0)</f>
        <v>25</v>
      </c>
      <c r="D103" s="259">
        <f>ACUMULADO!BC8</f>
        <v>82</v>
      </c>
      <c r="E103" s="258">
        <f t="shared" si="38"/>
        <v>16.666666666666668</v>
      </c>
      <c r="F103" s="257"/>
      <c r="G103" s="256">
        <f t="shared" si="39"/>
        <v>55.4</v>
      </c>
      <c r="H103" s="256" t="str">
        <f t="shared" si="40"/>
        <v/>
      </c>
      <c r="I103" s="256" t="str">
        <f t="shared" si="41"/>
        <v/>
      </c>
      <c r="J103" s="256">
        <f t="shared" si="42"/>
        <v>55.4</v>
      </c>
      <c r="T103" s="489"/>
      <c r="U103" s="490"/>
      <c r="V103" s="490"/>
      <c r="W103" s="490"/>
      <c r="X103" s="490"/>
      <c r="Y103" s="490"/>
      <c r="Z103" s="491"/>
    </row>
    <row r="104" spans="1:26" ht="15.75" thickBot="1" x14ac:dyDescent="0.3">
      <c r="A104" s="262" t="str">
        <f t="shared" si="43"/>
        <v>PUEB</v>
      </c>
      <c r="B104" s="261">
        <f>METAS!BH8</f>
        <v>119</v>
      </c>
      <c r="C104" s="260">
        <f>ROUND((B104/12)*Config!$C$6,0)</f>
        <v>20</v>
      </c>
      <c r="D104" s="259">
        <f>ACUMULADO!BD8</f>
        <v>26</v>
      </c>
      <c r="E104" s="258">
        <f t="shared" si="38"/>
        <v>16.666666666666668</v>
      </c>
      <c r="F104" s="257"/>
      <c r="G104" s="256">
        <f t="shared" si="39"/>
        <v>21.8</v>
      </c>
      <c r="H104" s="256" t="str">
        <f t="shared" si="40"/>
        <v/>
      </c>
      <c r="I104" s="256" t="str">
        <f>IFERROR(ROUND(IF(AND(G104&gt;=$H$93,G104&lt;$J$93),G104,""),1),"")</f>
        <v/>
      </c>
      <c r="J104" s="256">
        <f t="shared" si="42"/>
        <v>21.8</v>
      </c>
    </row>
    <row r="119" spans="1:10" x14ac:dyDescent="0.25">
      <c r="A119" s="320" t="str">
        <f>_xlfn.CONCAT(Config!$B$2," PORCENTAJE DE ",CANCER!A120," ",Config!$B$3,Config!$C$12," - ",Config!$D$12," ",Config!$E$12)</f>
        <v>RED. MOYOBAMBA: PORCENTAJE DE TAMIZAJE PARA DETECCION DE CANCER DE COLON Y RECTO - POR MICROREDES : ENERO - FEBRERO 2025</v>
      </c>
      <c r="C119" s="28"/>
      <c r="D119" s="28"/>
      <c r="F119" s="28"/>
      <c r="G119" s="28"/>
      <c r="H119" s="479" t="s">
        <v>511</v>
      </c>
      <c r="I119" s="480"/>
      <c r="J119" s="481"/>
    </row>
    <row r="120" spans="1:10" x14ac:dyDescent="0.25">
      <c r="A120" s="280" t="str">
        <f>+METAS!B9</f>
        <v>TAMIZAJE PARA DETECCION DE CANCER DE COLON Y RECTO</v>
      </c>
      <c r="C120" s="28"/>
      <c r="D120" s="28"/>
      <c r="F120" s="28"/>
      <c r="G120" s="28"/>
      <c r="H120" s="410">
        <f>+METAS!F9</f>
        <v>13.3</v>
      </c>
      <c r="I120" s="410"/>
      <c r="J120" s="410">
        <f>+METAS!G9</f>
        <v>15</v>
      </c>
    </row>
    <row r="121" spans="1:10" ht="30" x14ac:dyDescent="0.25">
      <c r="A121" s="279" t="s">
        <v>2</v>
      </c>
      <c r="B121" s="278" t="s">
        <v>513</v>
      </c>
      <c r="C121" s="278" t="s">
        <v>69</v>
      </c>
      <c r="D121" s="278" t="s">
        <v>529</v>
      </c>
      <c r="E121" s="277" t="s">
        <v>1</v>
      </c>
      <c r="F121" s="252"/>
      <c r="G121" s="276" t="s">
        <v>10</v>
      </c>
      <c r="H121" s="275" t="str">
        <f>"DEFICIENTE &lt; "&amp;H120</f>
        <v>DEFICIENTE &lt; 13,3</v>
      </c>
      <c r="I121" s="275" t="str">
        <f>"PROCESO &gt;= "&amp;H120&amp;"  -  &lt; "&amp;J120</f>
        <v>PROCESO &gt;= 13,3  -  &lt; 15</v>
      </c>
      <c r="J121" s="275" t="str">
        <f>"OPTIMO &gt;= "&amp;J120</f>
        <v>OPTIMO &gt;= 15</v>
      </c>
    </row>
    <row r="122" spans="1:10" ht="15.75" thickBot="1" x14ac:dyDescent="0.3">
      <c r="A122" s="269" t="s">
        <v>66</v>
      </c>
      <c r="B122" s="268">
        <f>SUM(B123:B131)</f>
        <v>2400</v>
      </c>
      <c r="C122" s="268">
        <f>SUM(C123:C131)</f>
        <v>401</v>
      </c>
      <c r="D122" s="268">
        <f>SUM(D123:D131)</f>
        <v>57</v>
      </c>
      <c r="E122" s="256">
        <f t="shared" ref="E122:E131" si="44">$E$8</f>
        <v>16.666666666666668</v>
      </c>
      <c r="F122" s="268"/>
      <c r="G122" s="256">
        <f>IFERROR(ROUND(D122*100/B122,1),0)</f>
        <v>2.4</v>
      </c>
      <c r="H122" s="256">
        <f>IFERROR(ROUND(IF(G122&lt;$H$120,G122,""),1),"")</f>
        <v>2.4</v>
      </c>
      <c r="I122" s="256" t="str">
        <f>IFERROR(ROUND(IF(AND(G122&gt;=$H$120,G122&lt;$J$120),G122,""),1),"")</f>
        <v/>
      </c>
      <c r="J122" s="256" t="str">
        <f>IFERROR(ROUND(IF(G122&gt;=$J$120,G122,""),1),"")</f>
        <v/>
      </c>
    </row>
    <row r="123" spans="1:10" ht="15.75" thickBot="1" x14ac:dyDescent="0.3">
      <c r="A123" s="262" t="str">
        <f>+A96</f>
        <v>HOSP</v>
      </c>
      <c r="B123" s="261">
        <f>METAS!AY9</f>
        <v>0</v>
      </c>
      <c r="C123" s="260">
        <f>ROUND((B123/12)*Config!$C$6,0)</f>
        <v>0</v>
      </c>
      <c r="D123" s="259">
        <f>ACUMULADO!AU9</f>
        <v>0</v>
      </c>
      <c r="E123" s="258">
        <f t="shared" si="44"/>
        <v>16.666666666666668</v>
      </c>
      <c r="F123" s="257"/>
      <c r="G123" s="256">
        <f>IFERROR(ROUND(D123*100/B123,1),0)</f>
        <v>0</v>
      </c>
      <c r="H123" s="256">
        <f t="shared" ref="H123:H131" si="45">IFERROR(ROUND(IF(G123&lt;$H$120,G123,""),1),"")</f>
        <v>0</v>
      </c>
      <c r="I123" s="256" t="str">
        <f t="shared" ref="I123:I131" si="46">IFERROR(ROUND(IF(AND(G123&gt;=$H$120,G123&lt;$J$120),G123,""),1),"")</f>
        <v/>
      </c>
      <c r="J123" s="256" t="str">
        <f t="shared" ref="J123:J131" si="47">IFERROR(ROUND(IF(G123&gt;=$J$120,G123,""),1),"")</f>
        <v/>
      </c>
    </row>
    <row r="124" spans="1:10" ht="15.75" thickBot="1" x14ac:dyDescent="0.3">
      <c r="A124" s="262" t="str">
        <f t="shared" ref="A124:A131" si="48">+A97</f>
        <v>LLUI</v>
      </c>
      <c r="B124" s="261">
        <f>METAS!BA9</f>
        <v>1146</v>
      </c>
      <c r="C124" s="260">
        <f>ROUND((B124/12)*Config!$C$6,0)</f>
        <v>191</v>
      </c>
      <c r="D124" s="259">
        <f>ACUMULADO!AW9</f>
        <v>0</v>
      </c>
      <c r="E124" s="258">
        <f t="shared" si="44"/>
        <v>16.666666666666668</v>
      </c>
      <c r="F124" s="257"/>
      <c r="G124" s="256">
        <f t="shared" ref="G124:G130" si="49">IFERROR(ROUND(D124*100/B124,1),0)</f>
        <v>0</v>
      </c>
      <c r="H124" s="256">
        <f t="shared" si="45"/>
        <v>0</v>
      </c>
      <c r="I124" s="256" t="str">
        <f t="shared" si="46"/>
        <v/>
      </c>
      <c r="J124" s="256" t="str">
        <f t="shared" si="47"/>
        <v/>
      </c>
    </row>
    <row r="125" spans="1:10" ht="15.75" thickBot="1" x14ac:dyDescent="0.3">
      <c r="A125" s="262" t="str">
        <f t="shared" si="48"/>
        <v>JERI</v>
      </c>
      <c r="B125" s="261">
        <f>METAS!BB9</f>
        <v>76</v>
      </c>
      <c r="C125" s="260">
        <f>ROUND((B125/12)*Config!$C$6,0)</f>
        <v>13</v>
      </c>
      <c r="D125" s="259">
        <f>ACUMULADO!AX9</f>
        <v>15</v>
      </c>
      <c r="E125" s="258">
        <f t="shared" si="44"/>
        <v>16.666666666666668</v>
      </c>
      <c r="F125" s="257"/>
      <c r="G125" s="256">
        <f>IFERROR(ROUND(D125*100/B125,1),0)</f>
        <v>19.7</v>
      </c>
      <c r="H125" s="256" t="str">
        <f t="shared" si="45"/>
        <v/>
      </c>
      <c r="I125" s="256" t="str">
        <f t="shared" si="46"/>
        <v/>
      </c>
      <c r="J125" s="256">
        <f t="shared" si="47"/>
        <v>19.7</v>
      </c>
    </row>
    <row r="126" spans="1:10" ht="15.75" thickBot="1" x14ac:dyDescent="0.3">
      <c r="A126" s="262" t="str">
        <f t="shared" si="48"/>
        <v>YANT</v>
      </c>
      <c r="B126" s="261">
        <f>METAS!BC9</f>
        <v>98</v>
      </c>
      <c r="C126" s="260">
        <f>ROUND((B126/12)*Config!$C$6,0)</f>
        <v>16</v>
      </c>
      <c r="D126" s="259">
        <f>ACUMULADO!AY9</f>
        <v>18</v>
      </c>
      <c r="E126" s="258">
        <f t="shared" si="44"/>
        <v>16.666666666666668</v>
      </c>
      <c r="F126" s="257"/>
      <c r="G126" s="256">
        <f t="shared" si="49"/>
        <v>18.399999999999999</v>
      </c>
      <c r="H126" s="256" t="str">
        <f t="shared" si="45"/>
        <v/>
      </c>
      <c r="I126" s="256" t="str">
        <f t="shared" si="46"/>
        <v/>
      </c>
      <c r="J126" s="256">
        <f t="shared" si="47"/>
        <v>18.399999999999999</v>
      </c>
    </row>
    <row r="127" spans="1:10" ht="15.75" thickBot="1" x14ac:dyDescent="0.3">
      <c r="A127" s="262" t="str">
        <f t="shared" si="48"/>
        <v>SORI</v>
      </c>
      <c r="B127" s="261">
        <f>METAS!BD9</f>
        <v>503</v>
      </c>
      <c r="C127" s="260">
        <f>ROUND((B127/12)*Config!$C$6,0)</f>
        <v>84</v>
      </c>
      <c r="D127" s="259">
        <f>ACUMULADO!AZ9</f>
        <v>0</v>
      </c>
      <c r="E127" s="258">
        <f t="shared" si="44"/>
        <v>16.666666666666668</v>
      </c>
      <c r="F127" s="257"/>
      <c r="G127" s="256">
        <f t="shared" si="49"/>
        <v>0</v>
      </c>
      <c r="H127" s="256">
        <f t="shared" si="45"/>
        <v>0</v>
      </c>
      <c r="I127" s="256" t="str">
        <f t="shared" si="46"/>
        <v/>
      </c>
      <c r="J127" s="256" t="str">
        <f t="shared" si="47"/>
        <v/>
      </c>
    </row>
    <row r="128" spans="1:10" ht="15.75" thickBot="1" x14ac:dyDescent="0.3">
      <c r="A128" s="262" t="str">
        <f t="shared" si="48"/>
        <v>JEPE</v>
      </c>
      <c r="B128" s="261">
        <f>METAS!BE9</f>
        <v>204</v>
      </c>
      <c r="C128" s="260">
        <f>ROUND((B128/12)*Config!$C$6,0)</f>
        <v>34</v>
      </c>
      <c r="D128" s="259">
        <f>ACUMULADO!BA9</f>
        <v>1</v>
      </c>
      <c r="E128" s="258">
        <f t="shared" si="44"/>
        <v>16.666666666666668</v>
      </c>
      <c r="F128" s="257"/>
      <c r="G128" s="256">
        <f t="shared" si="49"/>
        <v>0.5</v>
      </c>
      <c r="H128" s="256">
        <f t="shared" si="45"/>
        <v>0.5</v>
      </c>
      <c r="I128" s="256" t="str">
        <f t="shared" si="46"/>
        <v/>
      </c>
      <c r="J128" s="256" t="str">
        <f t="shared" si="47"/>
        <v/>
      </c>
    </row>
    <row r="129" spans="1:26" ht="15.75" thickBot="1" x14ac:dyDescent="0.3">
      <c r="A129" s="262" t="str">
        <f t="shared" si="48"/>
        <v>ROQU</v>
      </c>
      <c r="B129" s="261">
        <f>METAS!BF9</f>
        <v>210</v>
      </c>
      <c r="C129" s="260">
        <f>ROUND((B129/12)*Config!$C$6,0)</f>
        <v>35</v>
      </c>
      <c r="D129" s="259">
        <f>ACUMULADO!BB9</f>
        <v>19</v>
      </c>
      <c r="E129" s="258">
        <f t="shared" si="44"/>
        <v>16.666666666666668</v>
      </c>
      <c r="F129" s="257"/>
      <c r="G129" s="256">
        <f t="shared" si="49"/>
        <v>9</v>
      </c>
      <c r="H129" s="256">
        <f t="shared" si="45"/>
        <v>9</v>
      </c>
      <c r="I129" s="256" t="str">
        <f t="shared" si="46"/>
        <v/>
      </c>
      <c r="J129" s="256" t="str">
        <f t="shared" si="47"/>
        <v/>
      </c>
    </row>
    <row r="130" spans="1:26" ht="15.75" thickBot="1" x14ac:dyDescent="0.3">
      <c r="A130" s="262" t="str">
        <f t="shared" si="48"/>
        <v>CALZ</v>
      </c>
      <c r="B130" s="261">
        <f>METAS!BG9</f>
        <v>106</v>
      </c>
      <c r="C130" s="260">
        <f>ROUND((B130/12)*Config!$C$6,0)</f>
        <v>18</v>
      </c>
      <c r="D130" s="259">
        <f>ACUMULADO!BC9</f>
        <v>4</v>
      </c>
      <c r="E130" s="258">
        <f t="shared" si="44"/>
        <v>16.666666666666668</v>
      </c>
      <c r="F130" s="257"/>
      <c r="G130" s="256">
        <f t="shared" si="49"/>
        <v>3.8</v>
      </c>
      <c r="H130" s="256">
        <f t="shared" si="45"/>
        <v>3.8</v>
      </c>
      <c r="I130" s="256" t="str">
        <f t="shared" si="46"/>
        <v/>
      </c>
      <c r="J130" s="256" t="str">
        <f t="shared" si="47"/>
        <v/>
      </c>
      <c r="T130" s="483" t="s">
        <v>575</v>
      </c>
      <c r="U130" s="484"/>
      <c r="V130" s="484"/>
      <c r="W130" s="484"/>
      <c r="X130" s="484"/>
      <c r="Y130" s="484"/>
      <c r="Z130" s="485"/>
    </row>
    <row r="131" spans="1:26" ht="15.75" thickBot="1" x14ac:dyDescent="0.3">
      <c r="A131" s="262" t="str">
        <f t="shared" si="48"/>
        <v>PUEB</v>
      </c>
      <c r="B131" s="261">
        <f>METAS!BH9</f>
        <v>57</v>
      </c>
      <c r="C131" s="260">
        <f>ROUND((B131/12)*Config!$C$6,0)</f>
        <v>10</v>
      </c>
      <c r="D131" s="259">
        <f>ACUMULADO!BD9</f>
        <v>0</v>
      </c>
      <c r="E131" s="258">
        <f t="shared" si="44"/>
        <v>16.666666666666668</v>
      </c>
      <c r="F131" s="257"/>
      <c r="G131" s="256">
        <f>IFERROR(ROUND(D131*100/B131,1),0)</f>
        <v>0</v>
      </c>
      <c r="H131" s="256">
        <f t="shared" si="45"/>
        <v>0</v>
      </c>
      <c r="I131" s="256" t="str">
        <f t="shared" si="46"/>
        <v/>
      </c>
      <c r="J131" s="256" t="str">
        <f t="shared" si="47"/>
        <v/>
      </c>
      <c r="T131" s="486"/>
      <c r="U131" s="487"/>
      <c r="V131" s="487"/>
      <c r="W131" s="487"/>
      <c r="X131" s="487"/>
      <c r="Y131" s="487"/>
      <c r="Z131" s="488"/>
    </row>
    <row r="132" spans="1:26" x14ac:dyDescent="0.25">
      <c r="T132" s="486"/>
      <c r="U132" s="487"/>
      <c r="V132" s="487"/>
      <c r="W132" s="487"/>
      <c r="X132" s="487"/>
      <c r="Y132" s="487"/>
      <c r="Z132" s="488"/>
    </row>
    <row r="133" spans="1:26" ht="15.75" thickBot="1" x14ac:dyDescent="0.3">
      <c r="T133" s="489"/>
      <c r="U133" s="490"/>
      <c r="V133" s="490"/>
      <c r="W133" s="490"/>
      <c r="X133" s="490"/>
      <c r="Y133" s="490"/>
      <c r="Z133" s="491"/>
    </row>
    <row r="142" spans="1:26" x14ac:dyDescent="0.25">
      <c r="A142"/>
      <c r="B142"/>
    </row>
    <row r="143" spans="1:26" x14ac:dyDescent="0.25">
      <c r="A143"/>
      <c r="B143"/>
      <c r="C143"/>
    </row>
    <row r="144" spans="1:26" x14ac:dyDescent="0.25">
      <c r="A144"/>
      <c r="B144"/>
      <c r="C144"/>
    </row>
    <row r="145" spans="1:10" x14ac:dyDescent="0.25">
      <c r="A145" s="320" t="str">
        <f>_xlfn.CONCAT(Config!$B$2," PORCENTAJE DE ",CANCER!A146," ",Config!$B$3,Config!$C$12," - ",Config!$D$12," ",Config!$E$12)</f>
        <v>RED. MOYOBAMBA: PORCENTAJE DE TAMIZAJE PARA DETECCION DE CANCER DE PROSTATA - POR MICROREDES : ENERO - FEBRERO 2025</v>
      </c>
      <c r="C145" s="28"/>
      <c r="D145" s="28"/>
      <c r="F145" s="28"/>
      <c r="G145" s="28"/>
      <c r="H145" s="479" t="s">
        <v>511</v>
      </c>
      <c r="I145" s="480"/>
      <c r="J145" s="481"/>
    </row>
    <row r="146" spans="1:10" x14ac:dyDescent="0.25">
      <c r="A146" s="280" t="str">
        <f>+METAS!B10</f>
        <v>TAMIZAJE PARA DETECCION DE CANCER DE PROSTATA</v>
      </c>
      <c r="C146" s="28"/>
      <c r="D146" s="28"/>
      <c r="F146" s="28"/>
      <c r="G146" s="28"/>
      <c r="H146" s="410">
        <f>+METAS!F10</f>
        <v>13.3</v>
      </c>
      <c r="I146" s="410"/>
      <c r="J146" s="410">
        <f>+METAS!G10</f>
        <v>15</v>
      </c>
    </row>
    <row r="147" spans="1:10" ht="30" x14ac:dyDescent="0.25">
      <c r="A147" s="279" t="s">
        <v>2</v>
      </c>
      <c r="B147" s="278" t="s">
        <v>513</v>
      </c>
      <c r="C147" s="278" t="s">
        <v>69</v>
      </c>
      <c r="D147" s="278" t="s">
        <v>529</v>
      </c>
      <c r="E147" s="277" t="s">
        <v>1</v>
      </c>
      <c r="F147" s="252"/>
      <c r="G147" s="276" t="s">
        <v>10</v>
      </c>
      <c r="H147" s="275" t="str">
        <f>"DEFICIENTE &lt; "&amp;H146</f>
        <v>DEFICIENTE &lt; 13,3</v>
      </c>
      <c r="I147" s="275" t="str">
        <f>"PROCESO &gt;= "&amp;H146&amp;"  -  &lt; "&amp;J146</f>
        <v>PROCESO &gt;= 13,3  -  &lt; 15</v>
      </c>
      <c r="J147" s="275" t="str">
        <f>"OPTIMO &gt;= "&amp;J146</f>
        <v>OPTIMO &gt;= 15</v>
      </c>
    </row>
    <row r="148" spans="1:10" ht="15.75" thickBot="1" x14ac:dyDescent="0.3">
      <c r="A148" s="269" t="s">
        <v>66</v>
      </c>
      <c r="B148" s="268">
        <f>SUM(B149:B157)</f>
        <v>1451</v>
      </c>
      <c r="C148" s="268">
        <f>SUM(C149:C157)</f>
        <v>243</v>
      </c>
      <c r="D148" s="268">
        <f>SUM(D149:D157)</f>
        <v>23</v>
      </c>
      <c r="E148" s="256">
        <f t="shared" ref="E148:E157" si="50">$E$8</f>
        <v>16.666666666666668</v>
      </c>
      <c r="F148" s="268"/>
      <c r="G148" s="256">
        <f>IFERROR(ROUND(D148*100/B148,1),0)</f>
        <v>1.6</v>
      </c>
      <c r="H148" s="256">
        <f>IFERROR(ROUND(IF(G148&lt;$H$146,G148,""),1),"")</f>
        <v>1.6</v>
      </c>
      <c r="I148" s="256" t="str">
        <f>IFERROR(ROUND(IF(AND(G148&gt;=$H$146,G148&lt;$J$146),G148,""),1),"")</f>
        <v/>
      </c>
      <c r="J148" s="256" t="str">
        <f>IFERROR(ROUND(IF(G148&gt;=$J$146,G148,""),1),"")</f>
        <v/>
      </c>
    </row>
    <row r="149" spans="1:10" ht="15.75" thickBot="1" x14ac:dyDescent="0.3">
      <c r="A149" s="262" t="str">
        <f>+A123</f>
        <v>HOSP</v>
      </c>
      <c r="B149" s="261">
        <f>METAS!AY10</f>
        <v>0</v>
      </c>
      <c r="C149" s="260">
        <f>ROUND((B149/12)*Config!$C$6,0)</f>
        <v>0</v>
      </c>
      <c r="D149" s="259">
        <f>ACUMULADO!AU10</f>
        <v>0</v>
      </c>
      <c r="E149" s="258">
        <f t="shared" si="50"/>
        <v>16.666666666666668</v>
      </c>
      <c r="F149" s="257"/>
      <c r="G149" s="256">
        <f>IFERROR(ROUND(D149*100/B149,1),0)</f>
        <v>0</v>
      </c>
      <c r="H149" s="256">
        <f t="shared" ref="H149:H157" si="51">IFERROR(ROUND(IF(G149&lt;$H$146,G149,""),1),"")</f>
        <v>0</v>
      </c>
      <c r="I149" s="256" t="str">
        <f t="shared" ref="I149:I157" si="52">IFERROR(ROUND(IF(AND(G149&gt;=$H$146,G149&lt;$J$146),G149,""),1),"")</f>
        <v/>
      </c>
      <c r="J149" s="256" t="str">
        <f t="shared" ref="J149:J157" si="53">IFERROR(ROUND(IF(G149&gt;=$J$146,G149,""),1),"")</f>
        <v/>
      </c>
    </row>
    <row r="150" spans="1:10" ht="15.75" thickBot="1" x14ac:dyDescent="0.3">
      <c r="A150" s="262" t="str">
        <f t="shared" ref="A150:A157" si="54">+A124</f>
        <v>LLUI</v>
      </c>
      <c r="B150" s="261">
        <f>METAS!BA10</f>
        <v>684</v>
      </c>
      <c r="C150" s="260">
        <f>ROUND((B150/12)*Config!$C$6,0)</f>
        <v>114</v>
      </c>
      <c r="D150" s="259">
        <f>ACUMULADO!AW10</f>
        <v>0</v>
      </c>
      <c r="E150" s="258">
        <f t="shared" si="50"/>
        <v>16.666666666666668</v>
      </c>
      <c r="F150" s="257"/>
      <c r="G150" s="256">
        <f t="shared" ref="G150" si="55">IFERROR(ROUND(D150*100/B150,1),0)</f>
        <v>0</v>
      </c>
      <c r="H150" s="256">
        <f t="shared" si="51"/>
        <v>0</v>
      </c>
      <c r="I150" s="256" t="str">
        <f t="shared" si="52"/>
        <v/>
      </c>
      <c r="J150" s="256" t="str">
        <f t="shared" si="53"/>
        <v/>
      </c>
    </row>
    <row r="151" spans="1:10" ht="15.75" thickBot="1" x14ac:dyDescent="0.3">
      <c r="A151" s="262" t="str">
        <f t="shared" si="54"/>
        <v>JERI</v>
      </c>
      <c r="B151" s="261">
        <f>METAS!BB10</f>
        <v>44</v>
      </c>
      <c r="C151" s="260">
        <f>ROUND((B151/12)*Config!$C$6,0)</f>
        <v>7</v>
      </c>
      <c r="D151" s="259">
        <f>ACUMULADO!AX10</f>
        <v>2</v>
      </c>
      <c r="E151" s="258">
        <f t="shared" si="50"/>
        <v>16.666666666666668</v>
      </c>
      <c r="F151" s="257"/>
      <c r="G151" s="256">
        <f>IFERROR(ROUND(D151*100/B151,1),0)</f>
        <v>4.5</v>
      </c>
      <c r="H151" s="256">
        <f t="shared" si="51"/>
        <v>4.5</v>
      </c>
      <c r="I151" s="256" t="str">
        <f t="shared" si="52"/>
        <v/>
      </c>
      <c r="J151" s="256" t="str">
        <f t="shared" si="53"/>
        <v/>
      </c>
    </row>
    <row r="152" spans="1:10" ht="15.75" thickBot="1" x14ac:dyDescent="0.3">
      <c r="A152" s="262" t="str">
        <f t="shared" si="54"/>
        <v>YANT</v>
      </c>
      <c r="B152" s="261">
        <f>METAS!BC10</f>
        <v>60</v>
      </c>
      <c r="C152" s="260">
        <f>ROUND((B152/12)*Config!$C$6,0)</f>
        <v>10</v>
      </c>
      <c r="D152" s="259">
        <f>ACUMULADO!AY10</f>
        <v>0</v>
      </c>
      <c r="E152" s="258">
        <f t="shared" si="50"/>
        <v>16.666666666666668</v>
      </c>
      <c r="F152" s="257"/>
      <c r="G152" s="256">
        <f t="shared" ref="G152:G156" si="56">IFERROR(ROUND(D152*100/B152,1),0)</f>
        <v>0</v>
      </c>
      <c r="H152" s="256">
        <f t="shared" si="51"/>
        <v>0</v>
      </c>
      <c r="I152" s="256" t="str">
        <f t="shared" si="52"/>
        <v/>
      </c>
      <c r="J152" s="256" t="str">
        <f t="shared" si="53"/>
        <v/>
      </c>
    </row>
    <row r="153" spans="1:10" ht="15.75" thickBot="1" x14ac:dyDescent="0.3">
      <c r="A153" s="262" t="str">
        <f t="shared" si="54"/>
        <v>SORI</v>
      </c>
      <c r="B153" s="261">
        <f>METAS!BD10</f>
        <v>304</v>
      </c>
      <c r="C153" s="260">
        <f>ROUND((B153/12)*Config!$C$6,0)</f>
        <v>51</v>
      </c>
      <c r="D153" s="259">
        <f>ACUMULADO!AZ10</f>
        <v>0</v>
      </c>
      <c r="E153" s="258">
        <f t="shared" si="50"/>
        <v>16.666666666666668</v>
      </c>
      <c r="F153" s="257"/>
      <c r="G153" s="256">
        <f t="shared" si="56"/>
        <v>0</v>
      </c>
      <c r="H153" s="256">
        <f t="shared" si="51"/>
        <v>0</v>
      </c>
      <c r="I153" s="256" t="str">
        <f t="shared" si="52"/>
        <v/>
      </c>
      <c r="J153" s="256" t="str">
        <f t="shared" si="53"/>
        <v/>
      </c>
    </row>
    <row r="154" spans="1:10" ht="15.75" thickBot="1" x14ac:dyDescent="0.3">
      <c r="A154" s="262" t="str">
        <f t="shared" si="54"/>
        <v>JEPE</v>
      </c>
      <c r="B154" s="261">
        <f>METAS!BE10</f>
        <v>130</v>
      </c>
      <c r="C154" s="260">
        <f>ROUND((B154/12)*Config!$C$6,0)</f>
        <v>22</v>
      </c>
      <c r="D154" s="259">
        <f>ACUMULADO!BA10</f>
        <v>8</v>
      </c>
      <c r="E154" s="258">
        <f t="shared" si="50"/>
        <v>16.666666666666668</v>
      </c>
      <c r="F154" s="257"/>
      <c r="G154" s="256">
        <f t="shared" si="56"/>
        <v>6.2</v>
      </c>
      <c r="H154" s="256">
        <f t="shared" si="51"/>
        <v>6.2</v>
      </c>
      <c r="I154" s="256" t="str">
        <f t="shared" si="52"/>
        <v/>
      </c>
      <c r="J154" s="256" t="str">
        <f t="shared" si="53"/>
        <v/>
      </c>
    </row>
    <row r="155" spans="1:10" ht="15.75" thickBot="1" x14ac:dyDescent="0.3">
      <c r="A155" s="262" t="str">
        <f t="shared" si="54"/>
        <v>ROQU</v>
      </c>
      <c r="B155" s="261">
        <f>METAS!BF10</f>
        <v>133</v>
      </c>
      <c r="C155" s="260">
        <f>ROUND((B155/12)*Config!$C$6,0)</f>
        <v>22</v>
      </c>
      <c r="D155" s="259">
        <f>ACUMULADO!BB10</f>
        <v>0</v>
      </c>
      <c r="E155" s="258">
        <f t="shared" si="50"/>
        <v>16.666666666666668</v>
      </c>
      <c r="F155" s="257"/>
      <c r="G155" s="256">
        <f t="shared" si="56"/>
        <v>0</v>
      </c>
      <c r="H155" s="256">
        <f t="shared" si="51"/>
        <v>0</v>
      </c>
      <c r="I155" s="256" t="str">
        <f t="shared" si="52"/>
        <v/>
      </c>
      <c r="J155" s="256" t="str">
        <f t="shared" si="53"/>
        <v/>
      </c>
    </row>
    <row r="156" spans="1:10" ht="15.75" thickBot="1" x14ac:dyDescent="0.3">
      <c r="A156" s="262" t="str">
        <f t="shared" si="54"/>
        <v>CALZ</v>
      </c>
      <c r="B156" s="261">
        <f>METAS!BG10</f>
        <v>63</v>
      </c>
      <c r="C156" s="260">
        <f>ROUND((B156/12)*Config!$C$6,0)</f>
        <v>11</v>
      </c>
      <c r="D156" s="259">
        <f>ACUMULADO!BC10</f>
        <v>13</v>
      </c>
      <c r="E156" s="258">
        <f t="shared" si="50"/>
        <v>16.666666666666668</v>
      </c>
      <c r="F156" s="257"/>
      <c r="G156" s="256">
        <f t="shared" si="56"/>
        <v>20.6</v>
      </c>
      <c r="H156" s="256" t="str">
        <f t="shared" si="51"/>
        <v/>
      </c>
      <c r="I156" s="256" t="str">
        <f t="shared" si="52"/>
        <v/>
      </c>
      <c r="J156" s="256">
        <f t="shared" si="53"/>
        <v>20.6</v>
      </c>
    </row>
    <row r="157" spans="1:10" ht="15.75" thickBot="1" x14ac:dyDescent="0.3">
      <c r="A157" s="262" t="str">
        <f t="shared" si="54"/>
        <v>PUEB</v>
      </c>
      <c r="B157" s="261">
        <f>METAS!BH10</f>
        <v>33</v>
      </c>
      <c r="C157" s="260">
        <f>ROUND((B157/12)*Config!$C$6,0)</f>
        <v>6</v>
      </c>
      <c r="D157" s="259">
        <f>ACUMULADO!BD10</f>
        <v>0</v>
      </c>
      <c r="E157" s="258">
        <f t="shared" si="50"/>
        <v>16.666666666666668</v>
      </c>
      <c r="F157" s="257"/>
      <c r="G157" s="256">
        <f>IFERROR(ROUND(D157*100/B157,1),0)</f>
        <v>0</v>
      </c>
      <c r="H157" s="256">
        <f t="shared" si="51"/>
        <v>0</v>
      </c>
      <c r="I157" s="256" t="str">
        <f t="shared" si="52"/>
        <v/>
      </c>
      <c r="J157" s="256" t="str">
        <f t="shared" si="53"/>
        <v/>
      </c>
    </row>
    <row r="167" spans="1:10" x14ac:dyDescent="0.25">
      <c r="A167" s="442" t="str">
        <f>_xlfn.CONCAT(Config!$B$2," PORCENTAJE DE ",CANCER!A168," ",Config!$B$3,Config!$C$12," - ",Config!$D$12," ",Config!$E$12)</f>
        <v>RED. MOYOBAMBA: PORCENTAJE DE TAMIZAJE PARA DETECCION DE CANCER DE PIEL - POR MICROREDES : ENERO - FEBRERO 2025</v>
      </c>
      <c r="C167" s="28"/>
      <c r="D167" s="28"/>
      <c r="F167" s="28"/>
      <c r="G167" s="28"/>
      <c r="H167" s="479" t="s">
        <v>511</v>
      </c>
      <c r="I167" s="480"/>
      <c r="J167" s="481"/>
    </row>
    <row r="168" spans="1:10" x14ac:dyDescent="0.25">
      <c r="A168" s="280" t="str">
        <f>+METAS!B11</f>
        <v>TAMIZAJE PARA DETECCION DE CANCER DE PIEL</v>
      </c>
      <c r="C168" s="28"/>
      <c r="D168" s="28"/>
      <c r="F168" s="28"/>
      <c r="G168" s="28"/>
      <c r="H168" s="410">
        <f>+METAS!F11</f>
        <v>13.3</v>
      </c>
      <c r="I168" s="410"/>
      <c r="J168" s="410">
        <f>+METAS!G11</f>
        <v>15</v>
      </c>
    </row>
    <row r="169" spans="1:10" ht="30" x14ac:dyDescent="0.25">
      <c r="A169" s="279" t="s">
        <v>2</v>
      </c>
      <c r="B169" s="278" t="s">
        <v>513</v>
      </c>
      <c r="C169" s="278" t="s">
        <v>69</v>
      </c>
      <c r="D169" s="278" t="s">
        <v>529</v>
      </c>
      <c r="E169" s="277" t="s">
        <v>1</v>
      </c>
      <c r="F169" s="252"/>
      <c r="G169" s="276" t="s">
        <v>10</v>
      </c>
      <c r="H169" s="275" t="str">
        <f>"DEFICIENTE &lt; "&amp;H168</f>
        <v>DEFICIENTE &lt; 13,3</v>
      </c>
      <c r="I169" s="275" t="str">
        <f>"PROCESO &gt;= "&amp;H168&amp;"  -  &lt; "&amp;J168</f>
        <v>PROCESO &gt;= 13,3  -  &lt; 15</v>
      </c>
      <c r="J169" s="275" t="str">
        <f>"OPTIMO &gt;= "&amp;J168</f>
        <v>OPTIMO &gt;= 15</v>
      </c>
    </row>
    <row r="170" spans="1:10" ht="15.75" thickBot="1" x14ac:dyDescent="0.3">
      <c r="A170" s="269" t="s">
        <v>66</v>
      </c>
      <c r="B170" s="268">
        <f>SUM(B171:B179)</f>
        <v>11543</v>
      </c>
      <c r="C170" s="268">
        <f>SUM(C171:C179)</f>
        <v>1925</v>
      </c>
      <c r="D170" s="268">
        <f>SUM(D171:D179)</f>
        <v>2108</v>
      </c>
      <c r="E170" s="256">
        <f t="shared" ref="E170:E179" si="57">$E$8</f>
        <v>16.666666666666668</v>
      </c>
      <c r="F170" s="268"/>
      <c r="G170" s="256">
        <f>IFERROR(ROUND(D170*100/B170,1),0)</f>
        <v>18.3</v>
      </c>
      <c r="H170" s="256" t="str">
        <f>IFERROR(ROUND(IF(G170&lt;$H$168,G170,""),1),"")</f>
        <v/>
      </c>
      <c r="I170" s="256" t="str">
        <f>IFERROR(ROUND(IF(AND(G170&gt;=$H$168,G170&lt;$J$168),G170,""),1),"")</f>
        <v/>
      </c>
      <c r="J170" s="256">
        <f>IFERROR(ROUND(IF(G170&gt;=$J$168,G170,""),1),"")</f>
        <v>18.3</v>
      </c>
    </row>
    <row r="171" spans="1:10" ht="15.75" thickBot="1" x14ac:dyDescent="0.3">
      <c r="A171" s="262" t="str">
        <f>+Config!$B$16</f>
        <v>HOSP</v>
      </c>
      <c r="B171" s="261">
        <f>METAS!AY11</f>
        <v>0</v>
      </c>
      <c r="C171" s="260">
        <f>ROUND((B171/12)*Config!$C$6,0)</f>
        <v>0</v>
      </c>
      <c r="D171" s="259">
        <f>ACUMULADO!AU11</f>
        <v>0</v>
      </c>
      <c r="E171" s="258">
        <f t="shared" si="57"/>
        <v>16.666666666666668</v>
      </c>
      <c r="F171" s="257"/>
      <c r="G171" s="256">
        <f>IFERROR(ROUND(D171*100/B171,1),0)</f>
        <v>0</v>
      </c>
      <c r="H171" s="256">
        <f t="shared" ref="H171:H179" si="58">IFERROR(ROUND(IF(G171&lt;$H$168,G171,""),1),"")</f>
        <v>0</v>
      </c>
      <c r="I171" s="256" t="str">
        <f t="shared" ref="I171:I179" si="59">IFERROR(ROUND(IF(AND(G171&gt;=$H$168,G171&lt;$J$168),G171,""),1),"")</f>
        <v/>
      </c>
      <c r="J171" s="256" t="str">
        <f t="shared" ref="J171:J178" si="60">IFERROR(ROUND(IF(G171&gt;=$J$168,G171,""),1),"")</f>
        <v/>
      </c>
    </row>
    <row r="172" spans="1:10" ht="15.75" thickBot="1" x14ac:dyDescent="0.3">
      <c r="A172" s="262" t="str">
        <f>+Config!$B$17</f>
        <v>LLUI</v>
      </c>
      <c r="B172" s="261">
        <f>METAS!BA11</f>
        <v>5515</v>
      </c>
      <c r="C172" s="260">
        <f>ROUND((B172/12)*Config!$C$6,0)</f>
        <v>919</v>
      </c>
      <c r="D172" s="259">
        <f>ACUMULADO!AW11</f>
        <v>1556</v>
      </c>
      <c r="E172" s="258">
        <f t="shared" si="57"/>
        <v>16.666666666666668</v>
      </c>
      <c r="F172" s="257"/>
      <c r="G172" s="256">
        <f t="shared" ref="G172" si="61">IFERROR(ROUND(D172*100/B172,1),0)</f>
        <v>28.2</v>
      </c>
      <c r="H172" s="256" t="str">
        <f t="shared" si="58"/>
        <v/>
      </c>
      <c r="I172" s="256" t="str">
        <f t="shared" si="59"/>
        <v/>
      </c>
      <c r="J172" s="256">
        <f t="shared" si="60"/>
        <v>28.2</v>
      </c>
    </row>
    <row r="173" spans="1:10" ht="15.75" thickBot="1" x14ac:dyDescent="0.3">
      <c r="A173" s="262" t="str">
        <f>+Config!$B$18</f>
        <v>JERI</v>
      </c>
      <c r="B173" s="261">
        <f>METAS!BB11</f>
        <v>303</v>
      </c>
      <c r="C173" s="260">
        <f>ROUND((B173/12)*Config!$C$6,0)</f>
        <v>51</v>
      </c>
      <c r="D173" s="259">
        <f>ACUMULADO!AX11</f>
        <v>99</v>
      </c>
      <c r="E173" s="258">
        <f t="shared" si="57"/>
        <v>16.666666666666668</v>
      </c>
      <c r="F173" s="257"/>
      <c r="G173" s="256">
        <f>IFERROR(ROUND(D173*100/B173,1),0)</f>
        <v>32.700000000000003</v>
      </c>
      <c r="H173" s="256" t="str">
        <f t="shared" si="58"/>
        <v/>
      </c>
      <c r="I173" s="256" t="str">
        <f t="shared" si="59"/>
        <v/>
      </c>
      <c r="J173" s="256">
        <f t="shared" si="60"/>
        <v>32.700000000000003</v>
      </c>
    </row>
    <row r="174" spans="1:10" ht="15.75" thickBot="1" x14ac:dyDescent="0.3">
      <c r="A174" s="262" t="str">
        <f>+Config!$B$19</f>
        <v>YANT</v>
      </c>
      <c r="B174" s="261">
        <f>METAS!BC11</f>
        <v>398</v>
      </c>
      <c r="C174" s="260">
        <f>ROUND((B174/12)*Config!$C$6,0)</f>
        <v>66</v>
      </c>
      <c r="D174" s="259">
        <f>ACUMULADO!AY11</f>
        <v>210</v>
      </c>
      <c r="E174" s="258">
        <f t="shared" si="57"/>
        <v>16.666666666666668</v>
      </c>
      <c r="F174" s="257"/>
      <c r="G174" s="256">
        <f t="shared" ref="G174:G178" si="62">IFERROR(ROUND(D174*100/B174,1),0)</f>
        <v>52.8</v>
      </c>
      <c r="H174" s="256" t="str">
        <f t="shared" si="58"/>
        <v/>
      </c>
      <c r="I174" s="256" t="str">
        <f t="shared" si="59"/>
        <v/>
      </c>
      <c r="J174" s="256">
        <f t="shared" si="60"/>
        <v>52.8</v>
      </c>
    </row>
    <row r="175" spans="1:10" ht="15.75" thickBot="1" x14ac:dyDescent="0.3">
      <c r="A175" s="262" t="str">
        <f>+Config!$B$20</f>
        <v>SORI</v>
      </c>
      <c r="B175" s="261">
        <f>METAS!BD11</f>
        <v>2415</v>
      </c>
      <c r="C175" s="260">
        <f>ROUND((B175/12)*Config!$C$6,0)</f>
        <v>403</v>
      </c>
      <c r="D175" s="259">
        <f>ACUMULADO!AZ11</f>
        <v>0</v>
      </c>
      <c r="E175" s="258">
        <f t="shared" si="57"/>
        <v>16.666666666666668</v>
      </c>
      <c r="F175" s="257"/>
      <c r="G175" s="256">
        <f t="shared" si="62"/>
        <v>0</v>
      </c>
      <c r="H175" s="256">
        <f t="shared" si="58"/>
        <v>0</v>
      </c>
      <c r="I175" s="256" t="str">
        <f t="shared" si="59"/>
        <v/>
      </c>
      <c r="J175" s="256" t="str">
        <f t="shared" si="60"/>
        <v/>
      </c>
    </row>
    <row r="176" spans="1:10" ht="15.75" thickBot="1" x14ac:dyDescent="0.3">
      <c r="A176" s="262" t="str">
        <f>+Config!$B$21</f>
        <v>JEPE</v>
      </c>
      <c r="B176" s="261">
        <f>METAS!BE11</f>
        <v>1210</v>
      </c>
      <c r="C176" s="260">
        <f>ROUND((B176/12)*Config!$C$6,0)</f>
        <v>202</v>
      </c>
      <c r="D176" s="259">
        <f>ACUMULADO!BA11</f>
        <v>42</v>
      </c>
      <c r="E176" s="258">
        <f t="shared" si="57"/>
        <v>16.666666666666668</v>
      </c>
      <c r="F176" s="257"/>
      <c r="G176" s="256">
        <f t="shared" si="62"/>
        <v>3.5</v>
      </c>
      <c r="H176" s="256">
        <f t="shared" si="58"/>
        <v>3.5</v>
      </c>
      <c r="I176" s="256" t="str">
        <f t="shared" si="59"/>
        <v/>
      </c>
      <c r="J176" s="256" t="str">
        <f t="shared" si="60"/>
        <v/>
      </c>
    </row>
    <row r="177" spans="1:10" ht="15.75" thickBot="1" x14ac:dyDescent="0.3">
      <c r="A177" s="262" t="str">
        <f>+Config!$B$22</f>
        <v>ROQU</v>
      </c>
      <c r="B177" s="261">
        <f>METAS!BF11</f>
        <v>971</v>
      </c>
      <c r="C177" s="260">
        <f>ROUND((B177/12)*Config!$C$6,0)</f>
        <v>162</v>
      </c>
      <c r="D177" s="259">
        <f>ACUMULADO!BB11</f>
        <v>39</v>
      </c>
      <c r="E177" s="258">
        <f t="shared" si="57"/>
        <v>16.666666666666668</v>
      </c>
      <c r="F177" s="257"/>
      <c r="G177" s="256">
        <f t="shared" si="62"/>
        <v>4</v>
      </c>
      <c r="H177" s="256">
        <f t="shared" si="58"/>
        <v>4</v>
      </c>
      <c r="I177" s="256" t="str">
        <f t="shared" si="59"/>
        <v/>
      </c>
      <c r="J177" s="256" t="str">
        <f t="shared" si="60"/>
        <v/>
      </c>
    </row>
    <row r="178" spans="1:10" ht="15.75" thickBot="1" x14ac:dyDescent="0.3">
      <c r="A178" s="262" t="str">
        <f>+Config!$B$23</f>
        <v>CALZ</v>
      </c>
      <c r="B178" s="261">
        <f>METAS!BG11</f>
        <v>439</v>
      </c>
      <c r="C178" s="260">
        <f>ROUND((B178/12)*Config!$C$6,0)</f>
        <v>73</v>
      </c>
      <c r="D178" s="259">
        <f>ACUMULADO!BC11</f>
        <v>114</v>
      </c>
      <c r="E178" s="258">
        <f t="shared" si="57"/>
        <v>16.666666666666668</v>
      </c>
      <c r="F178" s="257"/>
      <c r="G178" s="256">
        <f t="shared" si="62"/>
        <v>26</v>
      </c>
      <c r="H178" s="256" t="str">
        <f t="shared" si="58"/>
        <v/>
      </c>
      <c r="I178" s="256" t="str">
        <f t="shared" si="59"/>
        <v/>
      </c>
      <c r="J178" s="256">
        <f t="shared" si="60"/>
        <v>26</v>
      </c>
    </row>
    <row r="179" spans="1:10" ht="15.75" thickBot="1" x14ac:dyDescent="0.3">
      <c r="A179" s="262" t="str">
        <f>+Config!$B$24</f>
        <v>PUEB</v>
      </c>
      <c r="B179" s="261">
        <f>METAS!BH11</f>
        <v>292</v>
      </c>
      <c r="C179" s="260">
        <f>ROUND((B179/12)*Config!$C$6,0)</f>
        <v>49</v>
      </c>
      <c r="D179" s="259">
        <f>ACUMULADO!BD11</f>
        <v>48</v>
      </c>
      <c r="E179" s="258">
        <f t="shared" si="57"/>
        <v>16.666666666666668</v>
      </c>
      <c r="F179" s="257"/>
      <c r="G179" s="256">
        <f>IFERROR(ROUND(D179*100/B179,1),0)</f>
        <v>16.399999999999999</v>
      </c>
      <c r="H179" s="256" t="str">
        <f t="shared" si="58"/>
        <v/>
      </c>
      <c r="I179" s="256" t="str">
        <f t="shared" si="59"/>
        <v/>
      </c>
      <c r="J179" s="256">
        <f>IFERROR(ROUND(IF(G179&gt;=$J$168,G179,""),1),"")</f>
        <v>16.399999999999999</v>
      </c>
    </row>
    <row r="187" spans="1:10" x14ac:dyDescent="0.25">
      <c r="A187" s="442" t="str">
        <f>_xlfn.CONCAT(Config!$B$2," PORCENTAJE DE ",CANCER!A188," ",Config!$B$3,Config!$C$12," - ",Config!$D$12," ",Config!$E$12)</f>
        <v>RED. MOYOBAMBA: PORCENTAJE DE ATENCION DE LA PACIENTE CON LESIONES PREMALIGNAS DE CUELLO UTERINO CON ABLACION - POR MICROREDES : ENERO - FEBRERO 2025</v>
      </c>
      <c r="C187" s="28"/>
      <c r="D187" s="28"/>
      <c r="F187" s="28"/>
      <c r="G187" s="28"/>
      <c r="H187" s="479" t="s">
        <v>511</v>
      </c>
      <c r="I187" s="480"/>
      <c r="J187" s="481"/>
    </row>
    <row r="188" spans="1:10" x14ac:dyDescent="0.25">
      <c r="A188" s="280" t="str">
        <f>+METAS!B12</f>
        <v>ATENCION DE LA PACIENTE CON LESIONES PREMALIGNAS DE CUELLO UTERINO CON ABLACION</v>
      </c>
      <c r="C188" s="28"/>
      <c r="D188" s="28"/>
      <c r="F188" s="28"/>
      <c r="G188" s="28"/>
      <c r="H188" s="436">
        <f>+METAS!F12</f>
        <v>13.3</v>
      </c>
      <c r="I188" s="436"/>
      <c r="J188" s="436">
        <f>+METAS!G12</f>
        <v>15</v>
      </c>
    </row>
    <row r="189" spans="1:10" ht="30" x14ac:dyDescent="0.25">
      <c r="A189" s="279" t="s">
        <v>2</v>
      </c>
      <c r="B189" s="278" t="s">
        <v>513</v>
      </c>
      <c r="C189" s="278" t="s">
        <v>69</v>
      </c>
      <c r="D189" s="278" t="s">
        <v>529</v>
      </c>
      <c r="E189" s="277" t="s">
        <v>1</v>
      </c>
      <c r="F189" s="252"/>
      <c r="G189" s="276" t="s">
        <v>10</v>
      </c>
      <c r="H189" s="275" t="str">
        <f>"DEFICIENTE &lt; "&amp;H188</f>
        <v>DEFICIENTE &lt; 13,3</v>
      </c>
      <c r="I189" s="275" t="str">
        <f>"PROCESO &gt;= "&amp;H188&amp;"  -  &lt; "&amp;J188</f>
        <v>PROCESO &gt;= 13,3  -  &lt; 15</v>
      </c>
      <c r="J189" s="275" t="str">
        <f>"OPTIMO &gt;= "&amp;J188</f>
        <v>OPTIMO &gt;= 15</v>
      </c>
    </row>
    <row r="190" spans="1:10" ht="15.75" thickBot="1" x14ac:dyDescent="0.3">
      <c r="A190" s="269" t="s">
        <v>66</v>
      </c>
      <c r="B190" s="268">
        <f>SUM(B191:B199)</f>
        <v>252</v>
      </c>
      <c r="C190" s="268">
        <f>SUM(C191:C199)</f>
        <v>42</v>
      </c>
      <c r="D190" s="268">
        <f>SUM(D191:D199)</f>
        <v>0</v>
      </c>
      <c r="E190" s="256">
        <f t="shared" ref="E190:E199" si="63">$E$8</f>
        <v>16.666666666666668</v>
      </c>
      <c r="F190" s="268"/>
      <c r="G190" s="256">
        <f>IFERROR(ROUND(D190*100/B190,1),0)</f>
        <v>0</v>
      </c>
      <c r="H190" s="256">
        <f>IFERROR(ROUND(IF(G190&lt;$H$188,G190,""),1),"")</f>
        <v>0</v>
      </c>
      <c r="I190" s="256" t="str">
        <f>IFERROR(ROUND(IF(AND(G190&gt;=$H$188,G190&lt;$J$188),G190,""),1),"")</f>
        <v/>
      </c>
      <c r="J190" s="256" t="str">
        <f>IFERROR(ROUND(IF(G190&gt;=$J$188,G190,""),1),"")</f>
        <v/>
      </c>
    </row>
    <row r="191" spans="1:10" ht="15.75" thickBot="1" x14ac:dyDescent="0.3">
      <c r="A191" s="262" t="str">
        <f>+Config!$B$16</f>
        <v>HOSP</v>
      </c>
      <c r="B191" s="261">
        <f>METAS!AY12</f>
        <v>0</v>
      </c>
      <c r="C191" s="260">
        <f>ROUND((B191/12)*Config!$C$6,0)</f>
        <v>0</v>
      </c>
      <c r="D191" s="259">
        <f>ACUMULADO!AU12</f>
        <v>0</v>
      </c>
      <c r="E191" s="258">
        <f t="shared" si="63"/>
        <v>16.666666666666668</v>
      </c>
      <c r="F191" s="257"/>
      <c r="G191" s="256">
        <f>IFERROR(ROUND(D191*100/B191,1),0)</f>
        <v>0</v>
      </c>
      <c r="H191" s="256">
        <f t="shared" ref="H191:H199" si="64">IFERROR(ROUND(IF(G191&lt;$H$188,G191,""),1),"")</f>
        <v>0</v>
      </c>
      <c r="I191" s="256" t="str">
        <f t="shared" ref="I191:I199" si="65">IFERROR(ROUND(IF(AND(G191&gt;=$H$188,G191&lt;$J$188),G191,""),1),"")</f>
        <v/>
      </c>
      <c r="J191" s="256" t="str">
        <f t="shared" ref="J191:J199" si="66">IFERROR(ROUND(IF(G191&gt;=$J$188,G191,""),1),"")</f>
        <v/>
      </c>
    </row>
    <row r="192" spans="1:10" ht="15.75" thickBot="1" x14ac:dyDescent="0.3">
      <c r="A192" s="262" t="str">
        <f>+Config!$B$17</f>
        <v>LLUI</v>
      </c>
      <c r="B192" s="261">
        <f>METAS!BA12</f>
        <v>165</v>
      </c>
      <c r="C192" s="260">
        <f>ROUND((B192/12)*Config!$C$6,0)</f>
        <v>28</v>
      </c>
      <c r="D192" s="259">
        <f>ACUMULADO!AW12</f>
        <v>0</v>
      </c>
      <c r="E192" s="258">
        <f t="shared" si="63"/>
        <v>16.666666666666668</v>
      </c>
      <c r="F192" s="257"/>
      <c r="G192" s="256">
        <f t="shared" ref="G192" si="67">IFERROR(ROUND(D192*100/B192,1),0)</f>
        <v>0</v>
      </c>
      <c r="H192" s="256">
        <f t="shared" si="64"/>
        <v>0</v>
      </c>
      <c r="I192" s="256" t="str">
        <f t="shared" si="65"/>
        <v/>
      </c>
      <c r="J192" s="256" t="str">
        <f t="shared" si="66"/>
        <v/>
      </c>
    </row>
    <row r="193" spans="1:10" ht="15.75" thickBot="1" x14ac:dyDescent="0.3">
      <c r="A193" s="262" t="str">
        <f>+Config!$B$18</f>
        <v>JERI</v>
      </c>
      <c r="B193" s="261">
        <f>METAS!BB12</f>
        <v>0</v>
      </c>
      <c r="C193" s="260">
        <f>ROUND((B193/12)*Config!$C$6,0)</f>
        <v>0</v>
      </c>
      <c r="D193" s="259">
        <f>ACUMULADO!AX12</f>
        <v>0</v>
      </c>
      <c r="E193" s="258">
        <f t="shared" si="63"/>
        <v>16.666666666666668</v>
      </c>
      <c r="F193" s="257"/>
      <c r="G193" s="256">
        <f>IFERROR(ROUND(D193*100/B193,1),0)</f>
        <v>0</v>
      </c>
      <c r="H193" s="256">
        <f t="shared" si="64"/>
        <v>0</v>
      </c>
      <c r="I193" s="256" t="str">
        <f t="shared" si="65"/>
        <v/>
      </c>
      <c r="J193" s="256" t="str">
        <f t="shared" si="66"/>
        <v/>
      </c>
    </row>
    <row r="194" spans="1:10" ht="15.75" thickBot="1" x14ac:dyDescent="0.3">
      <c r="A194" s="262" t="str">
        <f>+Config!$B$19</f>
        <v>YANT</v>
      </c>
      <c r="B194" s="261">
        <f>METAS!BC12</f>
        <v>0</v>
      </c>
      <c r="C194" s="260">
        <f>ROUND((B194/12)*Config!$C$6,0)</f>
        <v>0</v>
      </c>
      <c r="D194" s="259">
        <f>ACUMULADO!AY12</f>
        <v>0</v>
      </c>
      <c r="E194" s="258">
        <f t="shared" si="63"/>
        <v>16.666666666666668</v>
      </c>
      <c r="F194" s="257"/>
      <c r="G194" s="256">
        <f t="shared" ref="G194:G198" si="68">IFERROR(ROUND(D194*100/B194,1),0)</f>
        <v>0</v>
      </c>
      <c r="H194" s="256">
        <f t="shared" si="64"/>
        <v>0</v>
      </c>
      <c r="I194" s="256" t="str">
        <f t="shared" si="65"/>
        <v/>
      </c>
      <c r="J194" s="256" t="str">
        <f t="shared" si="66"/>
        <v/>
      </c>
    </row>
    <row r="195" spans="1:10" ht="15.75" thickBot="1" x14ac:dyDescent="0.3">
      <c r="A195" s="262" t="str">
        <f>+Config!$B$20</f>
        <v>SORI</v>
      </c>
      <c r="B195" s="261">
        <f>METAS!BD12</f>
        <v>62</v>
      </c>
      <c r="C195" s="260">
        <f>ROUND((B195/12)*Config!$C$6,0)</f>
        <v>10</v>
      </c>
      <c r="D195" s="259">
        <f>ACUMULADO!AZ12</f>
        <v>0</v>
      </c>
      <c r="E195" s="258">
        <f t="shared" si="63"/>
        <v>16.666666666666668</v>
      </c>
      <c r="F195" s="257"/>
      <c r="G195" s="256">
        <f t="shared" si="68"/>
        <v>0</v>
      </c>
      <c r="H195" s="256">
        <f t="shared" si="64"/>
        <v>0</v>
      </c>
      <c r="I195" s="256" t="str">
        <f t="shared" si="65"/>
        <v/>
      </c>
      <c r="J195" s="256" t="str">
        <f t="shared" si="66"/>
        <v/>
      </c>
    </row>
    <row r="196" spans="1:10" ht="15.75" thickBot="1" x14ac:dyDescent="0.3">
      <c r="A196" s="262" t="str">
        <f>+Config!$B$21</f>
        <v>JEPE</v>
      </c>
      <c r="B196" s="261">
        <f>METAS!BE12</f>
        <v>25</v>
      </c>
      <c r="C196" s="260">
        <f>ROUND((B196/12)*Config!$C$6,0)</f>
        <v>4</v>
      </c>
      <c r="D196" s="259">
        <f>ACUMULADO!BA12</f>
        <v>0</v>
      </c>
      <c r="E196" s="258">
        <f t="shared" si="63"/>
        <v>16.666666666666668</v>
      </c>
      <c r="F196" s="257"/>
      <c r="G196" s="256">
        <f t="shared" si="68"/>
        <v>0</v>
      </c>
      <c r="H196" s="256">
        <f t="shared" si="64"/>
        <v>0</v>
      </c>
      <c r="I196" s="256" t="str">
        <f t="shared" si="65"/>
        <v/>
      </c>
      <c r="J196" s="256" t="str">
        <f t="shared" si="66"/>
        <v/>
      </c>
    </row>
    <row r="197" spans="1:10" ht="15.75" thickBot="1" x14ac:dyDescent="0.3">
      <c r="A197" s="262" t="str">
        <f>+Config!$B$22</f>
        <v>ROQU</v>
      </c>
      <c r="B197" s="261">
        <f>METAS!BF12</f>
        <v>0</v>
      </c>
      <c r="C197" s="260">
        <f>ROUND((B197/12)*Config!$C$6,0)</f>
        <v>0</v>
      </c>
      <c r="D197" s="259">
        <f>ACUMULADO!BB12</f>
        <v>0</v>
      </c>
      <c r="E197" s="258">
        <f t="shared" si="63"/>
        <v>16.666666666666668</v>
      </c>
      <c r="F197" s="257"/>
      <c r="G197" s="256">
        <f t="shared" si="68"/>
        <v>0</v>
      </c>
      <c r="H197" s="256">
        <f t="shared" si="64"/>
        <v>0</v>
      </c>
      <c r="I197" s="256" t="str">
        <f t="shared" si="65"/>
        <v/>
      </c>
      <c r="J197" s="256" t="str">
        <f t="shared" si="66"/>
        <v/>
      </c>
    </row>
    <row r="198" spans="1:10" ht="15.75" thickBot="1" x14ac:dyDescent="0.3">
      <c r="A198" s="262" t="str">
        <f>+Config!$B$23</f>
        <v>CALZ</v>
      </c>
      <c r="B198" s="261">
        <f>METAS!BG12</f>
        <v>0</v>
      </c>
      <c r="C198" s="260">
        <f>ROUND((B198/12)*Config!$C$6,0)</f>
        <v>0</v>
      </c>
      <c r="D198" s="259">
        <f>ACUMULADO!BC12</f>
        <v>0</v>
      </c>
      <c r="E198" s="258">
        <f t="shared" si="63"/>
        <v>16.666666666666668</v>
      </c>
      <c r="F198" s="257"/>
      <c r="G198" s="256">
        <f t="shared" si="68"/>
        <v>0</v>
      </c>
      <c r="H198" s="256">
        <f t="shared" si="64"/>
        <v>0</v>
      </c>
      <c r="I198" s="256" t="str">
        <f t="shared" si="65"/>
        <v/>
      </c>
      <c r="J198" s="256" t="str">
        <f t="shared" si="66"/>
        <v/>
      </c>
    </row>
    <row r="199" spans="1:10" ht="15.75" thickBot="1" x14ac:dyDescent="0.3">
      <c r="A199" s="262" t="str">
        <f>+Config!$B$24</f>
        <v>PUEB</v>
      </c>
      <c r="B199" s="261">
        <f>METAS!BH12</f>
        <v>0</v>
      </c>
      <c r="C199" s="260">
        <f>ROUND((B199/12)*Config!$C$6,0)</f>
        <v>0</v>
      </c>
      <c r="D199" s="259">
        <f>ACUMULADO!BD12</f>
        <v>0</v>
      </c>
      <c r="E199" s="258">
        <f t="shared" si="63"/>
        <v>16.666666666666668</v>
      </c>
      <c r="F199" s="257"/>
      <c r="G199" s="256">
        <f>IFERROR(ROUND(D199*100/B199,1),0)</f>
        <v>0</v>
      </c>
      <c r="H199" s="256">
        <f t="shared" si="64"/>
        <v>0</v>
      </c>
      <c r="I199" s="256" t="str">
        <f t="shared" si="65"/>
        <v/>
      </c>
      <c r="J199" s="256" t="str">
        <f t="shared" si="66"/>
        <v/>
      </c>
    </row>
  </sheetData>
  <mergeCells count="16">
    <mergeCell ref="H44:J44"/>
    <mergeCell ref="T12:Z15"/>
    <mergeCell ref="T31:Z34"/>
    <mergeCell ref="A5:G5"/>
    <mergeCell ref="H5:J5"/>
    <mergeCell ref="H23:J23"/>
    <mergeCell ref="T130:Z133"/>
    <mergeCell ref="T72:Z75"/>
    <mergeCell ref="T100:Z103"/>
    <mergeCell ref="H187:J187"/>
    <mergeCell ref="T50:Z53"/>
    <mergeCell ref="H67:J67"/>
    <mergeCell ref="H92:J92"/>
    <mergeCell ref="H119:J119"/>
    <mergeCell ref="H145:J145"/>
    <mergeCell ref="H167:J167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9B3F5-868F-4E8B-87D2-11D33639EA97}">
  <dimension ref="A1:H57"/>
  <sheetViews>
    <sheetView workbookViewId="0"/>
  </sheetViews>
  <sheetFormatPr baseColWidth="10" defaultRowHeight="15" x14ac:dyDescent="0.25"/>
  <sheetData>
    <row r="1" spans="1:8" x14ac:dyDescent="0.25">
      <c r="A1" s="356" t="s">
        <v>633</v>
      </c>
      <c r="B1" s="356" t="s">
        <v>634</v>
      </c>
      <c r="C1" s="356" t="s">
        <v>635</v>
      </c>
      <c r="D1" s="356" t="s">
        <v>636</v>
      </c>
      <c r="E1" s="356" t="s">
        <v>641</v>
      </c>
      <c r="F1" s="356" t="s">
        <v>642</v>
      </c>
      <c r="G1" s="356" t="s">
        <v>637</v>
      </c>
      <c r="H1" t="s">
        <v>638</v>
      </c>
    </row>
    <row r="2" spans="1:8" x14ac:dyDescent="0.25">
      <c r="A2" s="356">
        <v>2024</v>
      </c>
      <c r="B2" s="356">
        <v>1</v>
      </c>
      <c r="C2" s="356">
        <v>6312</v>
      </c>
      <c r="D2" s="356" t="s">
        <v>90</v>
      </c>
      <c r="E2" s="356">
        <v>1</v>
      </c>
      <c r="F2" s="356" t="s">
        <v>82</v>
      </c>
      <c r="G2" s="356" t="s">
        <v>639</v>
      </c>
      <c r="H2">
        <v>8</v>
      </c>
    </row>
    <row r="3" spans="1:8" x14ac:dyDescent="0.25">
      <c r="A3" s="356">
        <v>2024</v>
      </c>
      <c r="B3" s="356">
        <v>1</v>
      </c>
      <c r="C3" s="356">
        <v>6312</v>
      </c>
      <c r="D3" s="356" t="s">
        <v>90</v>
      </c>
      <c r="E3" s="356">
        <v>1</v>
      </c>
      <c r="F3" s="356" t="s">
        <v>82</v>
      </c>
      <c r="G3" s="356" t="s">
        <v>640</v>
      </c>
      <c r="H3">
        <v>37</v>
      </c>
    </row>
    <row r="4" spans="1:8" x14ac:dyDescent="0.25">
      <c r="A4" s="356">
        <v>2024</v>
      </c>
      <c r="B4" s="356">
        <v>1</v>
      </c>
      <c r="C4" s="356">
        <v>6332</v>
      </c>
      <c r="D4" s="356" t="s">
        <v>63</v>
      </c>
      <c r="E4" s="356">
        <v>4</v>
      </c>
      <c r="F4" s="356" t="s">
        <v>63</v>
      </c>
      <c r="G4" s="356" t="s">
        <v>639</v>
      </c>
      <c r="H4">
        <v>2</v>
      </c>
    </row>
    <row r="5" spans="1:8" x14ac:dyDescent="0.25">
      <c r="A5" s="356">
        <v>2024</v>
      </c>
      <c r="B5" s="356">
        <v>1</v>
      </c>
      <c r="C5" s="356">
        <v>6332</v>
      </c>
      <c r="D5" s="356" t="s">
        <v>63</v>
      </c>
      <c r="E5" s="356">
        <v>4</v>
      </c>
      <c r="F5" s="356" t="s">
        <v>63</v>
      </c>
      <c r="G5" s="356" t="s">
        <v>640</v>
      </c>
      <c r="H5">
        <v>6</v>
      </c>
    </row>
    <row r="6" spans="1:8" x14ac:dyDescent="0.25">
      <c r="A6" s="356">
        <v>2024</v>
      </c>
      <c r="B6" s="356">
        <v>2</v>
      </c>
      <c r="C6" s="356">
        <v>6312</v>
      </c>
      <c r="D6" s="356" t="s">
        <v>90</v>
      </c>
      <c r="E6" s="356">
        <v>1</v>
      </c>
      <c r="F6" s="356" t="s">
        <v>82</v>
      </c>
      <c r="G6" s="356" t="s">
        <v>640</v>
      </c>
      <c r="H6">
        <v>45</v>
      </c>
    </row>
    <row r="7" spans="1:8" x14ac:dyDescent="0.25">
      <c r="A7" s="356">
        <v>2024</v>
      </c>
      <c r="B7" s="356">
        <v>2</v>
      </c>
      <c r="C7" s="356">
        <v>6332</v>
      </c>
      <c r="D7" s="356" t="s">
        <v>63</v>
      </c>
      <c r="E7" s="356">
        <v>4</v>
      </c>
      <c r="F7" s="356" t="s">
        <v>63</v>
      </c>
      <c r="G7" s="356" t="s">
        <v>639</v>
      </c>
      <c r="H7">
        <v>16</v>
      </c>
    </row>
    <row r="8" spans="1:8" x14ac:dyDescent="0.25">
      <c r="A8" s="356">
        <v>2024</v>
      </c>
      <c r="B8" s="356">
        <v>2</v>
      </c>
      <c r="C8" s="356">
        <v>6332</v>
      </c>
      <c r="D8" s="356" t="s">
        <v>63</v>
      </c>
      <c r="E8" s="356">
        <v>4</v>
      </c>
      <c r="F8" s="356" t="s">
        <v>63</v>
      </c>
      <c r="G8" s="356" t="s">
        <v>640</v>
      </c>
      <c r="H8">
        <v>28</v>
      </c>
    </row>
    <row r="9" spans="1:8" x14ac:dyDescent="0.25">
      <c r="A9" s="356">
        <v>2024</v>
      </c>
      <c r="B9" s="356">
        <v>2</v>
      </c>
      <c r="C9" s="356">
        <v>6337</v>
      </c>
      <c r="D9" s="356" t="s">
        <v>61</v>
      </c>
      <c r="E9" s="356">
        <v>5</v>
      </c>
      <c r="F9" s="356" t="s">
        <v>643</v>
      </c>
      <c r="G9" s="356" t="s">
        <v>640</v>
      </c>
      <c r="H9">
        <v>13</v>
      </c>
    </row>
    <row r="10" spans="1:8" x14ac:dyDescent="0.25">
      <c r="A10" s="356">
        <v>2024</v>
      </c>
      <c r="B10" s="356">
        <v>3</v>
      </c>
      <c r="C10" s="356">
        <v>6312</v>
      </c>
      <c r="D10" s="356" t="s">
        <v>90</v>
      </c>
      <c r="E10" s="356">
        <v>1</v>
      </c>
      <c r="F10" s="356" t="s">
        <v>82</v>
      </c>
      <c r="G10" s="356" t="s">
        <v>639</v>
      </c>
      <c r="H10">
        <v>2</v>
      </c>
    </row>
    <row r="11" spans="1:8" x14ac:dyDescent="0.25">
      <c r="A11" s="356">
        <v>2024</v>
      </c>
      <c r="B11" s="356">
        <v>3</v>
      </c>
      <c r="C11" s="356">
        <v>6312</v>
      </c>
      <c r="D11" s="356" t="s">
        <v>90</v>
      </c>
      <c r="E11" s="356">
        <v>1</v>
      </c>
      <c r="F11" s="356" t="s">
        <v>82</v>
      </c>
      <c r="G11" s="356" t="s">
        <v>640</v>
      </c>
      <c r="H11">
        <v>49</v>
      </c>
    </row>
    <row r="12" spans="1:8" x14ac:dyDescent="0.25">
      <c r="A12" s="356">
        <v>2024</v>
      </c>
      <c r="B12" s="356">
        <v>3</v>
      </c>
      <c r="C12" s="356">
        <v>6326</v>
      </c>
      <c r="D12" s="356" t="s">
        <v>60</v>
      </c>
      <c r="E12" s="356">
        <v>8</v>
      </c>
      <c r="F12" s="356" t="s">
        <v>60</v>
      </c>
      <c r="G12" s="356" t="s">
        <v>640</v>
      </c>
      <c r="H12">
        <v>11</v>
      </c>
    </row>
    <row r="13" spans="1:8" x14ac:dyDescent="0.25">
      <c r="A13" s="356">
        <v>2024</v>
      </c>
      <c r="B13" s="356">
        <v>3</v>
      </c>
      <c r="C13" s="356">
        <v>6332</v>
      </c>
      <c r="D13" s="356" t="s">
        <v>63</v>
      </c>
      <c r="E13" s="356">
        <v>4</v>
      </c>
      <c r="F13" s="356" t="s">
        <v>63</v>
      </c>
      <c r="G13" s="356" t="s">
        <v>639</v>
      </c>
      <c r="H13">
        <v>28</v>
      </c>
    </row>
    <row r="14" spans="1:8" x14ac:dyDescent="0.25">
      <c r="A14" s="356">
        <v>2024</v>
      </c>
      <c r="B14" s="356">
        <v>3</v>
      </c>
      <c r="C14" s="356">
        <v>6332</v>
      </c>
      <c r="D14" s="356" t="s">
        <v>63</v>
      </c>
      <c r="E14" s="356">
        <v>4</v>
      </c>
      <c r="F14" s="356" t="s">
        <v>63</v>
      </c>
      <c r="G14" s="356" t="s">
        <v>640</v>
      </c>
      <c r="H14">
        <v>17</v>
      </c>
    </row>
    <row r="15" spans="1:8" x14ac:dyDescent="0.25">
      <c r="A15" s="356">
        <v>2024</v>
      </c>
      <c r="B15" s="356">
        <v>3</v>
      </c>
      <c r="C15" s="356">
        <v>6337</v>
      </c>
      <c r="D15" s="356" t="s">
        <v>61</v>
      </c>
      <c r="E15" s="356">
        <v>5</v>
      </c>
      <c r="F15" s="356" t="s">
        <v>643</v>
      </c>
      <c r="G15" s="356" t="s">
        <v>639</v>
      </c>
      <c r="H15">
        <v>1</v>
      </c>
    </row>
    <row r="16" spans="1:8" x14ac:dyDescent="0.25">
      <c r="A16" s="356">
        <v>2024</v>
      </c>
      <c r="B16" s="356">
        <v>3</v>
      </c>
      <c r="C16" s="356">
        <v>6337</v>
      </c>
      <c r="D16" s="356" t="s">
        <v>61</v>
      </c>
      <c r="E16" s="356">
        <v>5</v>
      </c>
      <c r="F16" s="356" t="s">
        <v>643</v>
      </c>
      <c r="G16" s="356" t="s">
        <v>640</v>
      </c>
      <c r="H16">
        <v>9</v>
      </c>
    </row>
    <row r="17" spans="1:8" x14ac:dyDescent="0.25">
      <c r="A17" s="356">
        <v>2024</v>
      </c>
      <c r="B17" s="356">
        <v>4</v>
      </c>
      <c r="C17" s="356">
        <v>6312</v>
      </c>
      <c r="D17" s="356" t="s">
        <v>90</v>
      </c>
      <c r="E17" s="356">
        <v>1</v>
      </c>
      <c r="F17" s="356" t="s">
        <v>82</v>
      </c>
      <c r="G17" s="356" t="s">
        <v>639</v>
      </c>
      <c r="H17">
        <v>1</v>
      </c>
    </row>
    <row r="18" spans="1:8" x14ac:dyDescent="0.25">
      <c r="A18" s="356">
        <v>2024</v>
      </c>
      <c r="B18" s="356">
        <v>4</v>
      </c>
      <c r="C18" s="356">
        <v>6312</v>
      </c>
      <c r="D18" s="356" t="s">
        <v>90</v>
      </c>
      <c r="E18" s="356">
        <v>1</v>
      </c>
      <c r="F18" s="356" t="s">
        <v>82</v>
      </c>
      <c r="G18" s="356" t="s">
        <v>640</v>
      </c>
      <c r="H18">
        <v>33</v>
      </c>
    </row>
    <row r="19" spans="1:8" x14ac:dyDescent="0.25">
      <c r="A19" s="356">
        <v>2024</v>
      </c>
      <c r="B19" s="356">
        <v>4</v>
      </c>
      <c r="C19" s="356">
        <v>6326</v>
      </c>
      <c r="D19" s="356" t="s">
        <v>60</v>
      </c>
      <c r="E19" s="356">
        <v>8</v>
      </c>
      <c r="F19" s="356" t="s">
        <v>60</v>
      </c>
      <c r="G19" s="356" t="s">
        <v>640</v>
      </c>
      <c r="H19">
        <v>4</v>
      </c>
    </row>
    <row r="20" spans="1:8" x14ac:dyDescent="0.25">
      <c r="A20" s="356">
        <v>2024</v>
      </c>
      <c r="B20" s="356">
        <v>4</v>
      </c>
      <c r="C20" s="356">
        <v>6332</v>
      </c>
      <c r="D20" s="356" t="s">
        <v>63</v>
      </c>
      <c r="E20" s="356">
        <v>4</v>
      </c>
      <c r="F20" s="356" t="s">
        <v>63</v>
      </c>
      <c r="G20" s="356" t="s">
        <v>639</v>
      </c>
      <c r="H20">
        <v>26</v>
      </c>
    </row>
    <row r="21" spans="1:8" x14ac:dyDescent="0.25">
      <c r="A21" s="356">
        <v>2024</v>
      </c>
      <c r="B21" s="356">
        <v>4</v>
      </c>
      <c r="C21" s="356">
        <v>6332</v>
      </c>
      <c r="D21" s="356" t="s">
        <v>63</v>
      </c>
      <c r="E21" s="356">
        <v>4</v>
      </c>
      <c r="F21" s="356" t="s">
        <v>63</v>
      </c>
      <c r="G21" s="356" t="s">
        <v>640</v>
      </c>
      <c r="H21">
        <v>14</v>
      </c>
    </row>
    <row r="22" spans="1:8" x14ac:dyDescent="0.25">
      <c r="A22" s="356">
        <v>2024</v>
      </c>
      <c r="B22" s="356">
        <v>4</v>
      </c>
      <c r="C22" s="356">
        <v>6337</v>
      </c>
      <c r="D22" s="356" t="s">
        <v>61</v>
      </c>
      <c r="E22" s="356">
        <v>5</v>
      </c>
      <c r="F22" s="356" t="s">
        <v>643</v>
      </c>
      <c r="G22" s="356" t="s">
        <v>639</v>
      </c>
      <c r="H22">
        <v>1</v>
      </c>
    </row>
    <row r="23" spans="1:8" x14ac:dyDescent="0.25">
      <c r="A23" s="356">
        <v>2024</v>
      </c>
      <c r="B23" s="356">
        <v>4</v>
      </c>
      <c r="C23" s="356">
        <v>6337</v>
      </c>
      <c r="D23" s="356" t="s">
        <v>61</v>
      </c>
      <c r="E23" s="356">
        <v>5</v>
      </c>
      <c r="F23" s="356" t="s">
        <v>643</v>
      </c>
      <c r="G23" s="356" t="s">
        <v>640</v>
      </c>
      <c r="H23">
        <v>25</v>
      </c>
    </row>
    <row r="24" spans="1:8" x14ac:dyDescent="0.25">
      <c r="A24" s="356">
        <v>2024</v>
      </c>
      <c r="B24" s="356">
        <v>5</v>
      </c>
      <c r="C24" s="356">
        <v>6312</v>
      </c>
      <c r="D24" s="356" t="s">
        <v>90</v>
      </c>
      <c r="E24" s="356">
        <v>1</v>
      </c>
      <c r="F24" s="356" t="s">
        <v>82</v>
      </c>
      <c r="G24" s="356" t="s">
        <v>639</v>
      </c>
      <c r="H24">
        <v>162</v>
      </c>
    </row>
    <row r="25" spans="1:8" x14ac:dyDescent="0.25">
      <c r="A25" s="356">
        <v>2024</v>
      </c>
      <c r="B25" s="356">
        <v>5</v>
      </c>
      <c r="C25" s="356">
        <v>6312</v>
      </c>
      <c r="D25" s="356" t="s">
        <v>90</v>
      </c>
      <c r="E25" s="356">
        <v>1</v>
      </c>
      <c r="F25" s="356" t="s">
        <v>82</v>
      </c>
      <c r="G25" s="356" t="s">
        <v>640</v>
      </c>
      <c r="H25">
        <v>25</v>
      </c>
    </row>
    <row r="26" spans="1:8" x14ac:dyDescent="0.25">
      <c r="A26" s="356">
        <v>2024</v>
      </c>
      <c r="B26" s="356">
        <v>5</v>
      </c>
      <c r="C26" s="356">
        <v>6326</v>
      </c>
      <c r="D26" s="356" t="s">
        <v>60</v>
      </c>
      <c r="E26" s="356">
        <v>8</v>
      </c>
      <c r="F26" s="356" t="s">
        <v>60</v>
      </c>
      <c r="G26" s="356" t="s">
        <v>640</v>
      </c>
      <c r="H26">
        <v>4</v>
      </c>
    </row>
    <row r="27" spans="1:8" x14ac:dyDescent="0.25">
      <c r="A27" s="356">
        <v>2024</v>
      </c>
      <c r="B27" s="356">
        <v>5</v>
      </c>
      <c r="C27" s="356">
        <v>6332</v>
      </c>
      <c r="D27" s="356" t="s">
        <v>63</v>
      </c>
      <c r="E27" s="356">
        <v>4</v>
      </c>
      <c r="F27" s="356" t="s">
        <v>63</v>
      </c>
      <c r="G27" s="356" t="s">
        <v>639</v>
      </c>
      <c r="H27">
        <v>3</v>
      </c>
    </row>
    <row r="28" spans="1:8" x14ac:dyDescent="0.25">
      <c r="A28" s="356">
        <v>2024</v>
      </c>
      <c r="B28" s="356">
        <v>5</v>
      </c>
      <c r="C28" s="356">
        <v>6332</v>
      </c>
      <c r="D28" s="356" t="s">
        <v>63</v>
      </c>
      <c r="E28" s="356">
        <v>4</v>
      </c>
      <c r="F28" s="356" t="s">
        <v>63</v>
      </c>
      <c r="G28" s="356" t="s">
        <v>640</v>
      </c>
      <c r="H28">
        <v>2</v>
      </c>
    </row>
    <row r="29" spans="1:8" x14ac:dyDescent="0.25">
      <c r="A29" s="356">
        <v>2024</v>
      </c>
      <c r="B29" s="356">
        <v>5</v>
      </c>
      <c r="C29" s="356">
        <v>6337</v>
      </c>
      <c r="D29" s="356" t="s">
        <v>61</v>
      </c>
      <c r="E29" s="356">
        <v>5</v>
      </c>
      <c r="F29" s="356" t="s">
        <v>643</v>
      </c>
      <c r="G29" s="356" t="s">
        <v>639</v>
      </c>
      <c r="H29">
        <v>42</v>
      </c>
    </row>
    <row r="30" spans="1:8" x14ac:dyDescent="0.25">
      <c r="A30" s="356">
        <v>2024</v>
      </c>
      <c r="B30" s="356">
        <v>5</v>
      </c>
      <c r="C30" s="356">
        <v>6337</v>
      </c>
      <c r="D30" s="356" t="s">
        <v>61</v>
      </c>
      <c r="E30" s="356">
        <v>5</v>
      </c>
      <c r="F30" s="356" t="s">
        <v>643</v>
      </c>
      <c r="G30" s="356" t="s">
        <v>640</v>
      </c>
      <c r="H30">
        <v>4</v>
      </c>
    </row>
    <row r="31" spans="1:8" x14ac:dyDescent="0.25">
      <c r="A31" s="356">
        <v>2024</v>
      </c>
      <c r="B31" s="356">
        <v>6</v>
      </c>
      <c r="C31" s="356">
        <v>6312</v>
      </c>
      <c r="D31" s="356" t="s">
        <v>90</v>
      </c>
      <c r="E31" s="356">
        <v>1</v>
      </c>
      <c r="F31" s="356" t="s">
        <v>82</v>
      </c>
      <c r="G31" s="356" t="s">
        <v>639</v>
      </c>
      <c r="H31">
        <v>242</v>
      </c>
    </row>
    <row r="32" spans="1:8" x14ac:dyDescent="0.25">
      <c r="A32" s="356">
        <v>2024</v>
      </c>
      <c r="B32" s="356">
        <v>6</v>
      </c>
      <c r="C32" s="356">
        <v>6312</v>
      </c>
      <c r="D32" s="356" t="s">
        <v>90</v>
      </c>
      <c r="E32" s="356">
        <v>1</v>
      </c>
      <c r="F32" s="356" t="s">
        <v>82</v>
      </c>
      <c r="G32" s="356" t="s">
        <v>640</v>
      </c>
      <c r="H32">
        <v>65</v>
      </c>
    </row>
    <row r="33" spans="1:8" x14ac:dyDescent="0.25">
      <c r="A33" s="356">
        <v>2024</v>
      </c>
      <c r="B33" s="356">
        <v>6</v>
      </c>
      <c r="C33" s="356">
        <v>6332</v>
      </c>
      <c r="D33" s="356" t="s">
        <v>63</v>
      </c>
      <c r="E33" s="356">
        <v>4</v>
      </c>
      <c r="F33" s="356" t="s">
        <v>63</v>
      </c>
      <c r="G33" s="356" t="s">
        <v>639</v>
      </c>
      <c r="H33">
        <v>36</v>
      </c>
    </row>
    <row r="34" spans="1:8" x14ac:dyDescent="0.25">
      <c r="A34" s="356">
        <v>2024</v>
      </c>
      <c r="B34" s="356">
        <v>6</v>
      </c>
      <c r="C34" s="356">
        <v>6332</v>
      </c>
      <c r="D34" s="356" t="s">
        <v>63</v>
      </c>
      <c r="E34" s="356">
        <v>4</v>
      </c>
      <c r="F34" s="356" t="s">
        <v>63</v>
      </c>
      <c r="G34" s="356" t="s">
        <v>640</v>
      </c>
      <c r="H34">
        <v>11</v>
      </c>
    </row>
    <row r="35" spans="1:8" x14ac:dyDescent="0.25">
      <c r="A35" s="356">
        <v>2024</v>
      </c>
      <c r="B35" s="356">
        <v>6</v>
      </c>
      <c r="C35" s="356">
        <v>6337</v>
      </c>
      <c r="D35" s="356" t="s">
        <v>61</v>
      </c>
      <c r="E35" s="356">
        <v>5</v>
      </c>
      <c r="F35" s="356" t="s">
        <v>643</v>
      </c>
      <c r="G35" s="356" t="s">
        <v>639</v>
      </c>
      <c r="H35">
        <v>26</v>
      </c>
    </row>
    <row r="36" spans="1:8" x14ac:dyDescent="0.25">
      <c r="A36" s="356">
        <v>2024</v>
      </c>
      <c r="B36" s="356">
        <v>6</v>
      </c>
      <c r="C36" s="356">
        <v>6337</v>
      </c>
      <c r="D36" s="356" t="s">
        <v>61</v>
      </c>
      <c r="E36" s="356">
        <v>5</v>
      </c>
      <c r="F36" s="356" t="s">
        <v>643</v>
      </c>
      <c r="G36" s="356" t="s">
        <v>640</v>
      </c>
      <c r="H36">
        <v>14</v>
      </c>
    </row>
    <row r="37" spans="1:8" x14ac:dyDescent="0.25">
      <c r="A37" s="356">
        <v>2024</v>
      </c>
      <c r="B37" s="356">
        <v>7</v>
      </c>
      <c r="C37" s="356">
        <v>6312</v>
      </c>
      <c r="D37" s="356" t="s">
        <v>90</v>
      </c>
      <c r="E37" s="356">
        <v>1</v>
      </c>
      <c r="F37" s="356" t="s">
        <v>82</v>
      </c>
      <c r="G37" s="356" t="s">
        <v>639</v>
      </c>
      <c r="H37">
        <v>262</v>
      </c>
    </row>
    <row r="38" spans="1:8" x14ac:dyDescent="0.25">
      <c r="A38" s="356">
        <v>2024</v>
      </c>
      <c r="B38" s="356">
        <v>7</v>
      </c>
      <c r="C38" s="356">
        <v>6312</v>
      </c>
      <c r="D38" s="356" t="s">
        <v>90</v>
      </c>
      <c r="E38" s="356">
        <v>1</v>
      </c>
      <c r="F38" s="356" t="s">
        <v>82</v>
      </c>
      <c r="G38" s="356" t="s">
        <v>640</v>
      </c>
      <c r="H38">
        <v>51</v>
      </c>
    </row>
    <row r="39" spans="1:8" x14ac:dyDescent="0.25">
      <c r="A39" s="356">
        <v>2024</v>
      </c>
      <c r="B39" s="356">
        <v>7</v>
      </c>
      <c r="C39" s="356">
        <v>6326</v>
      </c>
      <c r="D39" s="356" t="s">
        <v>60</v>
      </c>
      <c r="E39" s="356">
        <v>8</v>
      </c>
      <c r="F39" s="356" t="s">
        <v>60</v>
      </c>
      <c r="G39" s="356" t="s">
        <v>640</v>
      </c>
      <c r="H39">
        <v>11</v>
      </c>
    </row>
    <row r="40" spans="1:8" x14ac:dyDescent="0.25">
      <c r="A40" s="356">
        <v>2024</v>
      </c>
      <c r="B40" s="356">
        <v>7</v>
      </c>
      <c r="C40" s="356">
        <v>6332</v>
      </c>
      <c r="D40" s="356" t="s">
        <v>63</v>
      </c>
      <c r="E40" s="356">
        <v>4</v>
      </c>
      <c r="F40" s="356" t="s">
        <v>63</v>
      </c>
      <c r="G40" s="356" t="s">
        <v>639</v>
      </c>
      <c r="H40">
        <v>13</v>
      </c>
    </row>
    <row r="41" spans="1:8" x14ac:dyDescent="0.25">
      <c r="A41" s="356">
        <v>2024</v>
      </c>
      <c r="B41" s="356">
        <v>7</v>
      </c>
      <c r="C41" s="356">
        <v>6332</v>
      </c>
      <c r="D41" s="356" t="s">
        <v>63</v>
      </c>
      <c r="E41" s="356">
        <v>4</v>
      </c>
      <c r="F41" s="356" t="s">
        <v>63</v>
      </c>
      <c r="G41" s="356" t="s">
        <v>640</v>
      </c>
      <c r="H41">
        <v>1</v>
      </c>
    </row>
    <row r="42" spans="1:8" x14ac:dyDescent="0.25">
      <c r="A42" s="356">
        <v>2024</v>
      </c>
      <c r="B42" s="356">
        <v>8</v>
      </c>
      <c r="C42" s="356">
        <v>6326</v>
      </c>
      <c r="D42" s="356" t="s">
        <v>60</v>
      </c>
      <c r="E42" s="356">
        <v>8</v>
      </c>
      <c r="F42" s="356" t="s">
        <v>60</v>
      </c>
      <c r="G42" s="356" t="s">
        <v>640</v>
      </c>
      <c r="H42">
        <v>19</v>
      </c>
    </row>
    <row r="43" spans="1:8" x14ac:dyDescent="0.25">
      <c r="A43" s="356">
        <v>2024</v>
      </c>
      <c r="B43" s="356">
        <v>8</v>
      </c>
      <c r="C43" s="356">
        <v>6332</v>
      </c>
      <c r="D43" s="356" t="s">
        <v>63</v>
      </c>
      <c r="E43" s="356">
        <v>4</v>
      </c>
      <c r="F43" s="356" t="s">
        <v>63</v>
      </c>
      <c r="G43" s="356" t="s">
        <v>639</v>
      </c>
      <c r="H43">
        <v>17</v>
      </c>
    </row>
    <row r="44" spans="1:8" x14ac:dyDescent="0.25">
      <c r="A44" s="356">
        <v>2024</v>
      </c>
      <c r="B44" s="356">
        <v>8</v>
      </c>
      <c r="C44" s="356">
        <v>6332</v>
      </c>
      <c r="D44" s="356" t="s">
        <v>63</v>
      </c>
      <c r="E44" s="356">
        <v>4</v>
      </c>
      <c r="F44" s="356" t="s">
        <v>63</v>
      </c>
      <c r="G44" s="356" t="s">
        <v>640</v>
      </c>
      <c r="H44">
        <v>1</v>
      </c>
    </row>
    <row r="45" spans="1:8" x14ac:dyDescent="0.25">
      <c r="A45" s="356">
        <v>2024</v>
      </c>
      <c r="B45" s="356">
        <v>9</v>
      </c>
      <c r="C45" s="356">
        <v>6326</v>
      </c>
      <c r="D45" s="356" t="s">
        <v>60</v>
      </c>
      <c r="E45" s="356">
        <v>8</v>
      </c>
      <c r="F45" s="356" t="s">
        <v>60</v>
      </c>
      <c r="G45" s="356" t="s">
        <v>640</v>
      </c>
      <c r="H45">
        <v>13</v>
      </c>
    </row>
    <row r="46" spans="1:8" x14ac:dyDescent="0.25">
      <c r="A46" s="356">
        <v>2024</v>
      </c>
      <c r="B46" s="356">
        <v>9</v>
      </c>
      <c r="C46" s="356">
        <v>6332</v>
      </c>
      <c r="D46" s="356" t="s">
        <v>63</v>
      </c>
      <c r="E46" s="356">
        <v>4</v>
      </c>
      <c r="F46" s="356" t="s">
        <v>63</v>
      </c>
      <c r="G46" s="356" t="s">
        <v>639</v>
      </c>
      <c r="H46">
        <v>4</v>
      </c>
    </row>
    <row r="47" spans="1:8" x14ac:dyDescent="0.25">
      <c r="A47" s="356">
        <v>2024</v>
      </c>
      <c r="B47" s="356">
        <v>9</v>
      </c>
      <c r="C47" s="356">
        <v>6332</v>
      </c>
      <c r="D47" s="356" t="s">
        <v>63</v>
      </c>
      <c r="E47" s="356">
        <v>4</v>
      </c>
      <c r="F47" s="356" t="s">
        <v>63</v>
      </c>
      <c r="G47" s="356" t="s">
        <v>640</v>
      </c>
      <c r="H47">
        <v>7</v>
      </c>
    </row>
    <row r="48" spans="1:8" x14ac:dyDescent="0.25">
      <c r="A48" s="356">
        <v>2024</v>
      </c>
      <c r="B48" s="356">
        <v>10</v>
      </c>
      <c r="C48" s="356">
        <v>6312</v>
      </c>
      <c r="D48" s="356" t="s">
        <v>90</v>
      </c>
      <c r="E48" s="356">
        <v>1</v>
      </c>
      <c r="F48" s="356" t="s">
        <v>82</v>
      </c>
      <c r="G48" s="356" t="s">
        <v>639</v>
      </c>
      <c r="H48">
        <v>3</v>
      </c>
    </row>
    <row r="49" spans="1:8" x14ac:dyDescent="0.25">
      <c r="A49" s="356">
        <v>2024</v>
      </c>
      <c r="B49" s="356">
        <v>10</v>
      </c>
      <c r="C49" s="356">
        <v>6312</v>
      </c>
      <c r="D49" s="356" t="s">
        <v>90</v>
      </c>
      <c r="E49" s="356">
        <v>1</v>
      </c>
      <c r="F49" s="356" t="s">
        <v>82</v>
      </c>
      <c r="G49" s="356" t="s">
        <v>640</v>
      </c>
      <c r="H49">
        <v>16</v>
      </c>
    </row>
    <row r="50" spans="1:8" x14ac:dyDescent="0.25">
      <c r="A50" s="356">
        <v>2024</v>
      </c>
      <c r="B50" s="356">
        <v>10</v>
      </c>
      <c r="C50" s="356">
        <v>6326</v>
      </c>
      <c r="D50" s="356" t="s">
        <v>60</v>
      </c>
      <c r="E50" s="356">
        <v>8</v>
      </c>
      <c r="F50" s="356" t="s">
        <v>60</v>
      </c>
      <c r="G50" s="356" t="s">
        <v>639</v>
      </c>
      <c r="H50">
        <v>2</v>
      </c>
    </row>
    <row r="51" spans="1:8" x14ac:dyDescent="0.25">
      <c r="A51" s="356">
        <v>2024</v>
      </c>
      <c r="B51" s="356">
        <v>10</v>
      </c>
      <c r="C51" s="356">
        <v>6326</v>
      </c>
      <c r="D51" s="356" t="s">
        <v>60</v>
      </c>
      <c r="E51" s="356">
        <v>8</v>
      </c>
      <c r="F51" s="356" t="s">
        <v>60</v>
      </c>
      <c r="G51" s="356" t="s">
        <v>640</v>
      </c>
      <c r="H51">
        <v>28</v>
      </c>
    </row>
    <row r="52" spans="1:8" x14ac:dyDescent="0.25">
      <c r="A52" s="356">
        <v>2024</v>
      </c>
      <c r="B52" s="356">
        <v>10</v>
      </c>
      <c r="C52" s="356">
        <v>6332</v>
      </c>
      <c r="D52" s="356" t="s">
        <v>63</v>
      </c>
      <c r="E52" s="356">
        <v>4</v>
      </c>
      <c r="F52" s="356" t="s">
        <v>63</v>
      </c>
      <c r="G52" s="356" t="s">
        <v>639</v>
      </c>
      <c r="H52">
        <v>38</v>
      </c>
    </row>
    <row r="53" spans="1:8" x14ac:dyDescent="0.25">
      <c r="A53" s="356">
        <v>2024</v>
      </c>
      <c r="B53" s="356">
        <v>10</v>
      </c>
      <c r="C53" s="356">
        <v>6332</v>
      </c>
      <c r="D53" s="356" t="s">
        <v>63</v>
      </c>
      <c r="E53" s="356">
        <v>4</v>
      </c>
      <c r="F53" s="356" t="s">
        <v>63</v>
      </c>
      <c r="G53" s="356" t="s">
        <v>640</v>
      </c>
      <c r="H53">
        <v>9</v>
      </c>
    </row>
    <row r="54" spans="1:8" x14ac:dyDescent="0.25">
      <c r="A54" s="356">
        <v>2024</v>
      </c>
      <c r="B54" s="356">
        <v>10</v>
      </c>
      <c r="C54" s="356">
        <v>6337</v>
      </c>
      <c r="D54" s="356" t="s">
        <v>61</v>
      </c>
      <c r="E54" s="356">
        <v>5</v>
      </c>
      <c r="F54" s="356" t="s">
        <v>643</v>
      </c>
      <c r="G54" s="356" t="s">
        <v>639</v>
      </c>
      <c r="H54">
        <v>44</v>
      </c>
    </row>
    <row r="55" spans="1:8" x14ac:dyDescent="0.25">
      <c r="A55" s="356">
        <v>2024</v>
      </c>
      <c r="B55" s="356">
        <v>11</v>
      </c>
      <c r="C55" s="356">
        <v>6312</v>
      </c>
      <c r="D55" s="356" t="s">
        <v>90</v>
      </c>
      <c r="E55" s="356">
        <v>1</v>
      </c>
      <c r="F55" s="356" t="s">
        <v>82</v>
      </c>
      <c r="G55" s="356" t="s">
        <v>640</v>
      </c>
      <c r="H55">
        <v>3</v>
      </c>
    </row>
    <row r="56" spans="1:8" x14ac:dyDescent="0.25">
      <c r="A56" s="356">
        <v>2024</v>
      </c>
      <c r="B56" s="356">
        <v>11</v>
      </c>
      <c r="C56" s="356">
        <v>6332</v>
      </c>
      <c r="D56" s="356" t="s">
        <v>63</v>
      </c>
      <c r="E56" s="356">
        <v>4</v>
      </c>
      <c r="F56" s="356" t="s">
        <v>63</v>
      </c>
      <c r="G56" s="356" t="s">
        <v>639</v>
      </c>
      <c r="H56">
        <v>1</v>
      </c>
    </row>
    <row r="57" spans="1:8" x14ac:dyDescent="0.25">
      <c r="A57" s="357">
        <v>2024</v>
      </c>
      <c r="B57" s="357">
        <v>11</v>
      </c>
      <c r="C57" s="357">
        <v>6341</v>
      </c>
      <c r="D57" s="357" t="s">
        <v>67</v>
      </c>
      <c r="E57" s="357">
        <v>2</v>
      </c>
      <c r="F57" s="357" t="s">
        <v>67</v>
      </c>
      <c r="G57" s="357" t="s">
        <v>639</v>
      </c>
      <c r="H57">
        <v>2</v>
      </c>
    </row>
  </sheetData>
  <autoFilter ref="A1:G57" xr:uid="{D3C9B3F5-868F-4E8B-87D2-11D33639EA97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1:CA169"/>
  <sheetViews>
    <sheetView showGridLines="0" zoomScale="85" zoomScaleNormal="85" zoomScaleSheetLayoutView="85" workbookViewId="0">
      <selection activeCell="A6" sqref="A6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9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 s="28"/>
      <c r="C1" s="28"/>
      <c r="D1" s="28"/>
      <c r="E1" s="28"/>
      <c r="F1" s="28"/>
      <c r="G1" s="28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 s="28"/>
      <c r="C2" s="28"/>
      <c r="D2" s="28"/>
      <c r="E2" s="28"/>
      <c r="F2" s="28"/>
      <c r="G2" s="28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A3" s="28"/>
      <c r="C3" s="28"/>
      <c r="D3" s="28"/>
      <c r="E3" s="28"/>
      <c r="F3" s="28"/>
      <c r="G3" s="28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A4" s="28"/>
      <c r="C4" s="28"/>
      <c r="D4" s="28"/>
      <c r="E4" s="28"/>
      <c r="F4" s="28"/>
      <c r="G4" s="28"/>
      <c r="J4" s="28" t="s">
        <v>499</v>
      </c>
    </row>
    <row r="5" spans="1:79" ht="18" customHeight="1" x14ac:dyDescent="0.25">
      <c r="A5" s="311" t="str">
        <f>_xlfn.CONCAT(Config!$B$2," PORCENTAJE DE ",A6," ",Config!$B$3,Config!$C$12," - ",Config!$D$12," ",Config!$E$12)</f>
        <v>RED. MOYOBAMBA: PORCENTAJE DE EXAMEN ESTOMATOLÓGICO - POR MICROREDES : ENERO - FEBRERO 2025</v>
      </c>
      <c r="C5" s="28"/>
      <c r="D5" s="28"/>
      <c r="F5" s="28"/>
      <c r="G5" s="28"/>
      <c r="H5" s="482" t="s">
        <v>511</v>
      </c>
      <c r="I5" s="482"/>
      <c r="J5" s="482"/>
    </row>
    <row r="6" spans="1:79" ht="18" customHeight="1" x14ac:dyDescent="0.25">
      <c r="A6" s="280" t="str">
        <f>+METAS!B13</f>
        <v>EXAMEN ESTOMATOLÓGICO</v>
      </c>
      <c r="C6" s="28"/>
      <c r="D6" s="28"/>
      <c r="F6" s="28"/>
      <c r="G6" s="28"/>
      <c r="H6" s="436">
        <f>+METAS!F13</f>
        <v>13.3</v>
      </c>
      <c r="I6" s="436"/>
      <c r="J6" s="436">
        <f>+METAS!G13</f>
        <v>15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692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9710</v>
      </c>
      <c r="C8" s="268">
        <f>SUM(C9:C17)</f>
        <v>1619</v>
      </c>
      <c r="D8" s="268">
        <f>SUM(D9:D17)</f>
        <v>2611</v>
      </c>
      <c r="E8" s="256">
        <f>+Config!C9</f>
        <v>16.666666666666668</v>
      </c>
      <c r="F8" s="268"/>
      <c r="G8" s="256">
        <f>IFERROR(ROUND(D8*100/B8,1),0)</f>
        <v>26.9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26.9</v>
      </c>
      <c r="K8" s="251"/>
    </row>
    <row r="9" spans="1:79" ht="18" customHeight="1" thickBot="1" x14ac:dyDescent="0.3">
      <c r="A9" s="262" t="s">
        <v>559</v>
      </c>
      <c r="B9" s="281">
        <f>METAS!AY13</f>
        <v>510</v>
      </c>
      <c r="C9" s="283">
        <f>ROUND((B9/12)*Config!$C$6,0)</f>
        <v>85</v>
      </c>
      <c r="D9" s="283">
        <f>ACUMULADO!AU13</f>
        <v>182</v>
      </c>
      <c r="E9" s="257">
        <f t="shared" ref="E9:E17" si="0">E8</f>
        <v>16.666666666666668</v>
      </c>
      <c r="F9" s="283"/>
      <c r="G9" s="256">
        <f t="shared" ref="G9:G17" si="1">IFERROR(ROUND(D9*100/B9,1),0)</f>
        <v>35.700000000000003</v>
      </c>
      <c r="H9" s="256" t="str">
        <f t="shared" ref="H9:H17" si="2">IFERROR(ROUND(IF(G9&lt;$H$6,G9,""),1),"")</f>
        <v/>
      </c>
      <c r="I9" s="256" t="str">
        <f t="shared" ref="I9:I17" si="3">IFERROR(ROUND(IF(AND(G9&gt;=$H$6,G9&lt;$J$6),G9,""),1),"")</f>
        <v/>
      </c>
      <c r="J9" s="256">
        <f t="shared" ref="J9:J17" si="4">IFERROR(ROUND(IF(G9&gt;=$J$6,G9,""),1),"")</f>
        <v>35.700000000000003</v>
      </c>
      <c r="K9" s="251"/>
    </row>
    <row r="10" spans="1:79" ht="18" customHeight="1" thickBot="1" x14ac:dyDescent="0.3">
      <c r="A10" s="262" t="s">
        <v>560</v>
      </c>
      <c r="B10" s="281">
        <f>METAS!BA13</f>
        <v>3300</v>
      </c>
      <c r="C10" s="283">
        <f>ROUND((B10/12)*Config!$C$6,0)</f>
        <v>550</v>
      </c>
      <c r="D10" s="283">
        <f>ACUMULADO!AW13</f>
        <v>770</v>
      </c>
      <c r="E10" s="257">
        <f t="shared" si="0"/>
        <v>16.666666666666668</v>
      </c>
      <c r="F10" s="283"/>
      <c r="G10" s="256">
        <f t="shared" si="1"/>
        <v>23.3</v>
      </c>
      <c r="H10" s="256" t="str">
        <f t="shared" si="2"/>
        <v/>
      </c>
      <c r="I10" s="256" t="str">
        <f t="shared" si="3"/>
        <v/>
      </c>
      <c r="J10" s="256">
        <f t="shared" si="4"/>
        <v>23.3</v>
      </c>
      <c r="K10" s="251"/>
    </row>
    <row r="11" spans="1:79" ht="18" customHeight="1" thickBot="1" x14ac:dyDescent="0.3">
      <c r="A11" s="262" t="s">
        <v>561</v>
      </c>
      <c r="B11" s="281">
        <f>METAS!BB13</f>
        <v>800</v>
      </c>
      <c r="C11" s="283">
        <f>ROUND((B11/12)*Config!$C$6,0)</f>
        <v>133</v>
      </c>
      <c r="D11" s="283">
        <f>ACUMULADO!AX13</f>
        <v>233</v>
      </c>
      <c r="E11" s="257">
        <f t="shared" si="0"/>
        <v>16.666666666666668</v>
      </c>
      <c r="F11" s="283"/>
      <c r="G11" s="256">
        <f t="shared" si="1"/>
        <v>29.1</v>
      </c>
      <c r="H11" s="256" t="str">
        <f t="shared" si="2"/>
        <v/>
      </c>
      <c r="I11" s="256" t="str">
        <f t="shared" si="3"/>
        <v/>
      </c>
      <c r="J11" s="256">
        <f t="shared" si="4"/>
        <v>29.1</v>
      </c>
      <c r="K11" s="251"/>
    </row>
    <row r="12" spans="1:79" ht="18" customHeight="1" thickBot="1" x14ac:dyDescent="0.3">
      <c r="A12" s="262" t="s">
        <v>562</v>
      </c>
      <c r="B12" s="281">
        <f>METAS!BC13</f>
        <v>450</v>
      </c>
      <c r="C12" s="283">
        <f>ROUND((B12/12)*Config!$C$6,0)</f>
        <v>75</v>
      </c>
      <c r="D12" s="283">
        <f>ACUMULADO!AY13</f>
        <v>137</v>
      </c>
      <c r="E12" s="257">
        <f t="shared" si="0"/>
        <v>16.666666666666668</v>
      </c>
      <c r="F12" s="283"/>
      <c r="G12" s="256">
        <f t="shared" si="1"/>
        <v>30.4</v>
      </c>
      <c r="H12" s="256" t="str">
        <f t="shared" si="2"/>
        <v/>
      </c>
      <c r="I12" s="256" t="str">
        <f t="shared" si="3"/>
        <v/>
      </c>
      <c r="J12" s="256">
        <f t="shared" si="4"/>
        <v>30.4</v>
      </c>
      <c r="K12" s="251"/>
    </row>
    <row r="13" spans="1:79" ht="18" customHeight="1" thickBot="1" x14ac:dyDescent="0.3">
      <c r="A13" s="262" t="s">
        <v>563</v>
      </c>
      <c r="B13" s="281">
        <f>METAS!BD13</f>
        <v>1900</v>
      </c>
      <c r="C13" s="283">
        <f>ROUND((B13/12)*Config!$C$6,0)</f>
        <v>317</v>
      </c>
      <c r="D13" s="283">
        <f>ACUMULADO!AZ13</f>
        <v>596</v>
      </c>
      <c r="E13" s="257">
        <f t="shared" si="0"/>
        <v>16.666666666666668</v>
      </c>
      <c r="F13" s="283"/>
      <c r="G13" s="256">
        <f t="shared" si="1"/>
        <v>31.4</v>
      </c>
      <c r="H13" s="256" t="str">
        <f t="shared" si="2"/>
        <v/>
      </c>
      <c r="I13" s="256" t="str">
        <f t="shared" si="3"/>
        <v/>
      </c>
      <c r="J13" s="256">
        <f t="shared" si="4"/>
        <v>31.4</v>
      </c>
      <c r="K13" s="251"/>
    </row>
    <row r="14" spans="1:79" ht="18" customHeight="1" thickBot="1" x14ac:dyDescent="0.3">
      <c r="A14" s="262" t="s">
        <v>564</v>
      </c>
      <c r="B14" s="281">
        <f>METAS!BE13</f>
        <v>1500</v>
      </c>
      <c r="C14" s="283">
        <f>ROUND((B14/12)*Config!$C$6,0)</f>
        <v>250</v>
      </c>
      <c r="D14" s="283">
        <f>ACUMULADO!BA13</f>
        <v>231</v>
      </c>
      <c r="E14" s="257">
        <f t="shared" si="0"/>
        <v>16.666666666666668</v>
      </c>
      <c r="F14" s="283"/>
      <c r="G14" s="256">
        <f t="shared" si="1"/>
        <v>15.4</v>
      </c>
      <c r="H14" s="256" t="str">
        <f t="shared" si="2"/>
        <v/>
      </c>
      <c r="I14" s="256" t="str">
        <f t="shared" si="3"/>
        <v/>
      </c>
      <c r="J14" s="256">
        <f t="shared" si="4"/>
        <v>15.4</v>
      </c>
      <c r="K14" s="251"/>
    </row>
    <row r="15" spans="1:79" ht="18" customHeight="1" thickBot="1" x14ac:dyDescent="0.3">
      <c r="A15" s="262" t="s">
        <v>565</v>
      </c>
      <c r="B15" s="281">
        <f>METAS!BF13</f>
        <v>600</v>
      </c>
      <c r="C15" s="283">
        <f>ROUND((B15/12)*Config!$C$6,0)</f>
        <v>100</v>
      </c>
      <c r="D15" s="283">
        <f>ACUMULADO!BB13</f>
        <v>196</v>
      </c>
      <c r="E15" s="257">
        <f t="shared" si="0"/>
        <v>16.666666666666668</v>
      </c>
      <c r="F15" s="283"/>
      <c r="G15" s="256">
        <f t="shared" si="1"/>
        <v>32.700000000000003</v>
      </c>
      <c r="H15" s="256" t="str">
        <f t="shared" si="2"/>
        <v/>
      </c>
      <c r="I15" s="256" t="str">
        <f t="shared" si="3"/>
        <v/>
      </c>
      <c r="J15" s="256">
        <f t="shared" si="4"/>
        <v>32.700000000000003</v>
      </c>
      <c r="K15" s="251"/>
    </row>
    <row r="16" spans="1:79" ht="18" customHeight="1" thickBot="1" x14ac:dyDescent="0.3">
      <c r="A16" s="262" t="s">
        <v>566</v>
      </c>
      <c r="B16" s="281">
        <f>METAS!BG13</f>
        <v>400</v>
      </c>
      <c r="C16" s="283">
        <f>ROUND((B16/12)*Config!$C$6,0)</f>
        <v>67</v>
      </c>
      <c r="D16" s="283">
        <f>ACUMULADO!BC13</f>
        <v>166</v>
      </c>
      <c r="E16" s="257">
        <f t="shared" si="0"/>
        <v>16.666666666666668</v>
      </c>
      <c r="F16" s="283"/>
      <c r="G16" s="256">
        <f t="shared" si="1"/>
        <v>41.5</v>
      </c>
      <c r="H16" s="256" t="str">
        <f t="shared" si="2"/>
        <v/>
      </c>
      <c r="I16" s="256" t="str">
        <f t="shared" si="3"/>
        <v/>
      </c>
      <c r="J16" s="256">
        <f t="shared" si="4"/>
        <v>41.5</v>
      </c>
      <c r="K16" s="251"/>
      <c r="T16" s="483" t="s">
        <v>505</v>
      </c>
      <c r="U16" s="484"/>
      <c r="V16" s="484"/>
      <c r="W16" s="484"/>
      <c r="X16" s="484"/>
      <c r="Y16" s="484"/>
      <c r="Z16" s="485"/>
    </row>
    <row r="17" spans="1:26" ht="18" customHeight="1" thickBot="1" x14ac:dyDescent="0.3">
      <c r="A17" s="262" t="s">
        <v>567</v>
      </c>
      <c r="B17" s="281">
        <f>METAS!BH13</f>
        <v>250</v>
      </c>
      <c r="C17" s="283">
        <f>ROUND((B17/12)*Config!$C$6,0)</f>
        <v>42</v>
      </c>
      <c r="D17" s="283">
        <f>ACUMULADO!BD13</f>
        <v>100</v>
      </c>
      <c r="E17" s="257">
        <f t="shared" si="0"/>
        <v>16.666666666666668</v>
      </c>
      <c r="F17" s="283"/>
      <c r="G17" s="256">
        <f t="shared" si="1"/>
        <v>40</v>
      </c>
      <c r="H17" s="256" t="str">
        <f t="shared" si="2"/>
        <v/>
      </c>
      <c r="I17" s="256" t="str">
        <f t="shared" si="3"/>
        <v/>
      </c>
      <c r="J17" s="256">
        <f t="shared" si="4"/>
        <v>40</v>
      </c>
      <c r="T17" s="486"/>
      <c r="U17" s="487"/>
      <c r="V17" s="487"/>
      <c r="W17" s="487"/>
      <c r="X17" s="487"/>
      <c r="Y17" s="487"/>
      <c r="Z17" s="488"/>
    </row>
    <row r="18" spans="1:26" ht="18" customHeight="1" x14ac:dyDescent="0.25">
      <c r="A18" s="5"/>
      <c r="C18" s="28"/>
      <c r="D18" s="28"/>
      <c r="E18" s="28"/>
      <c r="F18" s="28"/>
      <c r="G18" s="28"/>
      <c r="T18" s="486"/>
      <c r="U18" s="487"/>
      <c r="V18" s="487"/>
      <c r="W18" s="487"/>
      <c r="X18" s="487"/>
      <c r="Y18" s="487"/>
      <c r="Z18" s="488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9"/>
      <c r="U19" s="490"/>
      <c r="V19" s="490"/>
      <c r="W19" s="490"/>
      <c r="X19" s="490"/>
      <c r="Y19" s="490"/>
      <c r="Z19" s="49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E22" s="28"/>
      <c r="F22" s="28"/>
      <c r="G22" s="28"/>
    </row>
    <row r="23" spans="1:26" ht="18" customHeight="1" x14ac:dyDescent="0.25">
      <c r="C23" s="28"/>
      <c r="D23" s="28"/>
      <c r="E23" s="28"/>
      <c r="F23" s="28"/>
      <c r="G23" s="28"/>
    </row>
    <row r="24" spans="1:26" ht="18" customHeight="1" x14ac:dyDescent="0.25">
      <c r="A24" s="311" t="str">
        <f>_xlfn.CONCAT(Config!$B$2," PORCENTAJE DE ",A25," ",Config!$B$3,Config!$C$12," - ",Config!$D$12," ",Config!$E$12)</f>
        <v>RED. MOYOBAMBA: PORCENTAJE DE INSTRUCCIÓN DE HIGIENE ORAL - POR MICROREDES : ENERO - FEBRERO 2025</v>
      </c>
      <c r="C24" s="28"/>
      <c r="D24" s="28"/>
      <c r="F24" s="28"/>
      <c r="G24" s="28"/>
      <c r="H24" s="482" t="s">
        <v>511</v>
      </c>
      <c r="I24" s="482"/>
      <c r="J24" s="482"/>
    </row>
    <row r="25" spans="1:26" ht="18" customHeight="1" x14ac:dyDescent="0.25">
      <c r="A25" s="280" t="str">
        <f>+METAS!B14</f>
        <v>INSTRUCCIÓN DE HIGIENE ORAL</v>
      </c>
      <c r="C25" s="28"/>
      <c r="D25" s="28"/>
      <c r="F25" s="28"/>
      <c r="G25" s="28"/>
      <c r="H25" s="410">
        <f>+METAS!F14</f>
        <v>13.3</v>
      </c>
      <c r="I25" s="410"/>
      <c r="J25" s="410">
        <f>+METAS!G14</f>
        <v>15</v>
      </c>
    </row>
    <row r="26" spans="1:26" ht="36.75" customHeight="1" x14ac:dyDescent="0.25">
      <c r="A26" s="279" t="s">
        <v>2</v>
      </c>
      <c r="B26" s="278" t="s">
        <v>513</v>
      </c>
      <c r="C26" s="278" t="s">
        <v>69</v>
      </c>
      <c r="D26" s="277" t="s">
        <v>570</v>
      </c>
      <c r="E26" s="282" t="s">
        <v>1</v>
      </c>
      <c r="F26" s="285"/>
      <c r="G26" s="276" t="s">
        <v>9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</row>
    <row r="27" spans="1:26" ht="18" customHeight="1" thickBot="1" x14ac:dyDescent="0.3">
      <c r="A27" s="269" t="s">
        <v>66</v>
      </c>
      <c r="B27" s="268">
        <f>SUM(B28:B36)</f>
        <v>3350</v>
      </c>
      <c r="C27" s="268">
        <f>SUM(C28:C36)</f>
        <v>559</v>
      </c>
      <c r="D27" s="268">
        <f>SUM(D28:D36)</f>
        <v>220</v>
      </c>
      <c r="E27" s="256">
        <f>+Config!C9</f>
        <v>16.666666666666668</v>
      </c>
      <c r="F27" s="268"/>
      <c r="G27" s="256">
        <f>IFERROR(ROUND(D27*100/B27,1),0)</f>
        <v>6.6</v>
      </c>
      <c r="H27" s="256">
        <f>IFERROR(ROUND(IF(G27&lt;$H$25,G27,""),1),"")</f>
        <v>6.6</v>
      </c>
      <c r="I27" s="256" t="str">
        <f>IFERROR(ROUND(IF(AND(G27&gt;=$H$25,G27&lt;$J$25),G27,""),1),"")</f>
        <v/>
      </c>
      <c r="J27" s="256" t="str">
        <f>IFERROR(ROUND(IF(G27&gt;=$J$25,G27,""),1),"")</f>
        <v/>
      </c>
    </row>
    <row r="28" spans="1:26" ht="18" customHeight="1" thickBot="1" x14ac:dyDescent="0.3">
      <c r="A28" s="262" t="s">
        <v>559</v>
      </c>
      <c r="B28" s="281">
        <f>METAS!AY14</f>
        <v>100</v>
      </c>
      <c r="C28" s="283">
        <f>ROUND((B28/12)*Config!$C$6,0)</f>
        <v>17</v>
      </c>
      <c r="D28" s="283">
        <f>ACUMULADO!AU14</f>
        <v>20</v>
      </c>
      <c r="E28" s="257">
        <f t="shared" ref="E28:E36" si="5">E27</f>
        <v>16.666666666666668</v>
      </c>
      <c r="F28" s="283"/>
      <c r="G28" s="256">
        <f t="shared" ref="G28:G36" si="6">IFERROR(ROUND(D28*100/B28,1),0)</f>
        <v>20</v>
      </c>
      <c r="H28" s="256" t="str">
        <f t="shared" ref="H28:H36" si="7">IFERROR(ROUND(IF(G28&lt;$H$25,G28,""),1),"")</f>
        <v/>
      </c>
      <c r="I28" s="256" t="str">
        <f t="shared" ref="I28:I36" si="8">IFERROR(ROUND(IF(AND(G28&gt;=$H$25,G28&lt;$J$25),G28,""),1),"")</f>
        <v/>
      </c>
      <c r="J28" s="256">
        <f t="shared" ref="J28:J36" si="9">IFERROR(ROUND(IF(G28&gt;=$J$25,G28,""),1),"")</f>
        <v>20</v>
      </c>
    </row>
    <row r="29" spans="1:26" ht="18" customHeight="1" thickBot="1" x14ac:dyDescent="0.3">
      <c r="A29" s="262" t="s">
        <v>560</v>
      </c>
      <c r="B29" s="281">
        <f>METAS!BA14</f>
        <v>900</v>
      </c>
      <c r="C29" s="283">
        <f>ROUND((B29/12)*Config!$C$6,0)</f>
        <v>150</v>
      </c>
      <c r="D29" s="283">
        <f>ACUMULADO!AW14</f>
        <v>20</v>
      </c>
      <c r="E29" s="257">
        <f t="shared" si="5"/>
        <v>16.666666666666668</v>
      </c>
      <c r="F29" s="283"/>
      <c r="G29" s="256">
        <f t="shared" si="6"/>
        <v>2.2000000000000002</v>
      </c>
      <c r="H29" s="256">
        <f t="shared" si="7"/>
        <v>2.2000000000000002</v>
      </c>
      <c r="I29" s="256" t="str">
        <f t="shared" si="8"/>
        <v/>
      </c>
      <c r="J29" s="256" t="str">
        <f t="shared" si="9"/>
        <v/>
      </c>
    </row>
    <row r="30" spans="1:26" ht="18" customHeight="1" thickBot="1" x14ac:dyDescent="0.3">
      <c r="A30" s="262" t="s">
        <v>561</v>
      </c>
      <c r="B30" s="281">
        <f>METAS!BB14</f>
        <v>300</v>
      </c>
      <c r="C30" s="283">
        <f>ROUND((B30/12)*Config!$C$6,0)</f>
        <v>50</v>
      </c>
      <c r="D30" s="283">
        <f>ACUMULADO!AX14</f>
        <v>47</v>
      </c>
      <c r="E30" s="257">
        <f t="shared" si="5"/>
        <v>16.666666666666668</v>
      </c>
      <c r="F30" s="283"/>
      <c r="G30" s="256">
        <f t="shared" si="6"/>
        <v>15.7</v>
      </c>
      <c r="H30" s="256" t="str">
        <f t="shared" si="7"/>
        <v/>
      </c>
      <c r="I30" s="256" t="str">
        <f t="shared" si="8"/>
        <v/>
      </c>
      <c r="J30" s="256">
        <f t="shared" si="9"/>
        <v>15.7</v>
      </c>
      <c r="T30" s="483" t="s">
        <v>631</v>
      </c>
      <c r="U30" s="484"/>
      <c r="V30" s="484"/>
      <c r="W30" s="484"/>
      <c r="X30" s="484"/>
      <c r="Y30" s="484"/>
      <c r="Z30" s="485"/>
    </row>
    <row r="31" spans="1:26" ht="18" customHeight="1" thickBot="1" x14ac:dyDescent="0.3">
      <c r="A31" s="262" t="s">
        <v>562</v>
      </c>
      <c r="B31" s="281">
        <f>METAS!BC14</f>
        <v>250</v>
      </c>
      <c r="C31" s="283">
        <f>ROUND((B31/12)*Config!$C$6,0)</f>
        <v>42</v>
      </c>
      <c r="D31" s="283">
        <f>ACUMULADO!AY14</f>
        <v>11</v>
      </c>
      <c r="E31" s="257">
        <f t="shared" si="5"/>
        <v>16.666666666666668</v>
      </c>
      <c r="F31" s="283"/>
      <c r="G31" s="256">
        <f t="shared" si="6"/>
        <v>4.4000000000000004</v>
      </c>
      <c r="H31" s="256">
        <f t="shared" si="7"/>
        <v>4.4000000000000004</v>
      </c>
      <c r="I31" s="256" t="str">
        <f t="shared" si="8"/>
        <v/>
      </c>
      <c r="J31" s="256" t="str">
        <f t="shared" si="9"/>
        <v/>
      </c>
      <c r="T31" s="486"/>
      <c r="U31" s="487"/>
      <c r="V31" s="487"/>
      <c r="W31" s="487"/>
      <c r="X31" s="487"/>
      <c r="Y31" s="487"/>
      <c r="Z31" s="488"/>
    </row>
    <row r="32" spans="1:26" ht="18" customHeight="1" thickBot="1" x14ac:dyDescent="0.3">
      <c r="A32" s="262" t="s">
        <v>563</v>
      </c>
      <c r="B32" s="281">
        <f>METAS!BD14</f>
        <v>800</v>
      </c>
      <c r="C32" s="283">
        <f>ROUND((B32/12)*Config!$C$6,0)</f>
        <v>133</v>
      </c>
      <c r="D32" s="283">
        <f>ACUMULADO!AZ14</f>
        <v>82</v>
      </c>
      <c r="E32" s="257">
        <f t="shared" si="5"/>
        <v>16.666666666666668</v>
      </c>
      <c r="F32" s="283"/>
      <c r="G32" s="256">
        <f t="shared" si="6"/>
        <v>10.3</v>
      </c>
      <c r="H32" s="256">
        <f t="shared" si="7"/>
        <v>10.3</v>
      </c>
      <c r="I32" s="256" t="str">
        <f t="shared" si="8"/>
        <v/>
      </c>
      <c r="J32" s="256" t="str">
        <f t="shared" si="9"/>
        <v/>
      </c>
      <c r="T32" s="486"/>
      <c r="U32" s="487"/>
      <c r="V32" s="487"/>
      <c r="W32" s="487"/>
      <c r="X32" s="487"/>
      <c r="Y32" s="487"/>
      <c r="Z32" s="488"/>
    </row>
    <row r="33" spans="1:26" ht="18" customHeight="1" thickBot="1" x14ac:dyDescent="0.3">
      <c r="A33" s="262" t="s">
        <v>564</v>
      </c>
      <c r="B33" s="281">
        <f>METAS!BE14</f>
        <v>550</v>
      </c>
      <c r="C33" s="283">
        <f>ROUND((B33/12)*Config!$C$6,0)</f>
        <v>92</v>
      </c>
      <c r="D33" s="283">
        <f>ACUMULADO!BA14</f>
        <v>6</v>
      </c>
      <c r="E33" s="257">
        <f t="shared" si="5"/>
        <v>16.666666666666668</v>
      </c>
      <c r="F33" s="283"/>
      <c r="G33" s="256">
        <f t="shared" si="6"/>
        <v>1.1000000000000001</v>
      </c>
      <c r="H33" s="256">
        <f t="shared" si="7"/>
        <v>1.1000000000000001</v>
      </c>
      <c r="I33" s="256" t="str">
        <f t="shared" si="8"/>
        <v/>
      </c>
      <c r="J33" s="256" t="str">
        <f t="shared" si="9"/>
        <v/>
      </c>
      <c r="T33" s="489"/>
      <c r="U33" s="490"/>
      <c r="V33" s="490"/>
      <c r="W33" s="490"/>
      <c r="X33" s="490"/>
      <c r="Y33" s="490"/>
      <c r="Z33" s="491"/>
    </row>
    <row r="34" spans="1:26" ht="18" customHeight="1" thickBot="1" x14ac:dyDescent="0.3">
      <c r="A34" s="262" t="s">
        <v>565</v>
      </c>
      <c r="B34" s="281">
        <f>METAS!BF14</f>
        <v>200</v>
      </c>
      <c r="C34" s="283">
        <f>ROUND((B34/12)*Config!$C$6,0)</f>
        <v>33</v>
      </c>
      <c r="D34" s="283">
        <f>ACUMULADO!BB14</f>
        <v>3</v>
      </c>
      <c r="E34" s="257">
        <f t="shared" si="5"/>
        <v>16.666666666666668</v>
      </c>
      <c r="F34" s="283"/>
      <c r="G34" s="256">
        <f t="shared" si="6"/>
        <v>1.5</v>
      </c>
      <c r="H34" s="256">
        <f t="shared" si="7"/>
        <v>1.5</v>
      </c>
      <c r="I34" s="256" t="str">
        <f t="shared" si="8"/>
        <v/>
      </c>
      <c r="J34" s="256" t="str">
        <f t="shared" si="9"/>
        <v/>
      </c>
    </row>
    <row r="35" spans="1:26" ht="18" customHeight="1" thickBot="1" x14ac:dyDescent="0.3">
      <c r="A35" s="262" t="s">
        <v>566</v>
      </c>
      <c r="B35" s="281">
        <f>METAS!BG14</f>
        <v>150</v>
      </c>
      <c r="C35" s="283">
        <f>ROUND((B35/12)*Config!$C$6,0)</f>
        <v>25</v>
      </c>
      <c r="D35" s="283">
        <f>ACUMULADO!BC14</f>
        <v>29</v>
      </c>
      <c r="E35" s="257">
        <f t="shared" si="5"/>
        <v>16.666666666666668</v>
      </c>
      <c r="F35" s="283"/>
      <c r="G35" s="256">
        <f t="shared" si="6"/>
        <v>19.3</v>
      </c>
      <c r="H35" s="256" t="str">
        <f t="shared" si="7"/>
        <v/>
      </c>
      <c r="I35" s="256" t="str">
        <f t="shared" si="8"/>
        <v/>
      </c>
      <c r="J35" s="256">
        <f t="shared" si="9"/>
        <v>19.3</v>
      </c>
    </row>
    <row r="36" spans="1:26" ht="18" customHeight="1" thickBot="1" x14ac:dyDescent="0.3">
      <c r="A36" s="262" t="s">
        <v>567</v>
      </c>
      <c r="B36" s="281">
        <f>METAS!BH14</f>
        <v>100</v>
      </c>
      <c r="C36" s="283">
        <f>ROUND((B36/12)*Config!$C$6,0)</f>
        <v>17</v>
      </c>
      <c r="D36" s="283">
        <f>ACUMULADO!BD14</f>
        <v>2</v>
      </c>
      <c r="E36" s="257">
        <f t="shared" si="5"/>
        <v>16.666666666666668</v>
      </c>
      <c r="F36" s="283"/>
      <c r="G36" s="256">
        <f t="shared" si="6"/>
        <v>2</v>
      </c>
      <c r="H36" s="256">
        <f t="shared" si="7"/>
        <v>2</v>
      </c>
      <c r="I36" s="256" t="str">
        <f t="shared" si="8"/>
        <v/>
      </c>
      <c r="J36" s="256" t="str">
        <f t="shared" si="9"/>
        <v/>
      </c>
    </row>
    <row r="37" spans="1:26" ht="18" customHeight="1" x14ac:dyDescent="0.25">
      <c r="C37" s="28"/>
      <c r="D37" s="28"/>
      <c r="E37" s="28"/>
      <c r="F37" s="28"/>
      <c r="G37" s="28"/>
    </row>
    <row r="38" spans="1:26" ht="18" customHeight="1" x14ac:dyDescent="0.25">
      <c r="C38" s="28"/>
      <c r="D38" s="28"/>
      <c r="E38" s="28"/>
      <c r="F38" s="28"/>
      <c r="G38" s="28"/>
    </row>
    <row r="39" spans="1:26" ht="18" customHeight="1" x14ac:dyDescent="0.25">
      <c r="C39" s="28"/>
      <c r="D39" s="28"/>
      <c r="E39" s="28"/>
      <c r="F39" s="28"/>
      <c r="G39" s="28"/>
    </row>
    <row r="40" spans="1:26" ht="18" customHeight="1" x14ac:dyDescent="0.25">
      <c r="C40" s="28"/>
      <c r="D40" s="28"/>
      <c r="E40" s="28"/>
      <c r="F40" s="28"/>
      <c r="G40" s="28"/>
    </row>
    <row r="41" spans="1:26" ht="18" customHeight="1" x14ac:dyDescent="0.25">
      <c r="C41" s="28"/>
      <c r="D41" s="28"/>
      <c r="E41" s="28"/>
      <c r="F41" s="28"/>
      <c r="G41" s="28"/>
    </row>
    <row r="42" spans="1:26" ht="18" customHeight="1" x14ac:dyDescent="0.25">
      <c r="C42" s="28"/>
      <c r="D42" s="28"/>
      <c r="E42" s="28"/>
      <c r="F42" s="28"/>
      <c r="G42" s="28"/>
    </row>
    <row r="43" spans="1:26" ht="18" customHeight="1" x14ac:dyDescent="0.25">
      <c r="C43" s="28"/>
      <c r="D43" s="28"/>
      <c r="E43" s="28"/>
      <c r="F43" s="28"/>
      <c r="G43" s="28"/>
    </row>
    <row r="44" spans="1:26" ht="18" customHeight="1" x14ac:dyDescent="0.25">
      <c r="C44" s="28"/>
      <c r="D44" s="28"/>
      <c r="E44" s="28"/>
      <c r="F44" s="28"/>
      <c r="G44" s="28"/>
    </row>
    <row r="45" spans="1:26" ht="18" customHeight="1" x14ac:dyDescent="0.25">
      <c r="C45" s="28"/>
      <c r="D45" s="28"/>
      <c r="F45" s="28"/>
      <c r="G45" s="28"/>
    </row>
    <row r="46" spans="1:26" ht="18" customHeight="1" x14ac:dyDescent="0.25">
      <c r="A46" s="4" t="str">
        <f>_xlfn.CONCAT(Config!$B$2," PORCENTAJE DE ",A47," ",Config!$B$3,Config!$C$12," - ",Config!$D$12," ",Config!$E$12)</f>
        <v>RED. MOYOBAMBA: PORCENTAJE DE ASESORÍA NUTRICIONAL PARA EL CONTROL DE ENFERMEDADES DENTALES - POR MICROREDES : ENERO - FEBRERO 2025</v>
      </c>
      <c r="C46" s="294"/>
      <c r="D46" s="28"/>
      <c r="F46" s="28"/>
      <c r="G46" s="28"/>
      <c r="H46" s="482" t="s">
        <v>511</v>
      </c>
      <c r="I46" s="482"/>
      <c r="J46" s="482"/>
    </row>
    <row r="47" spans="1:26" ht="18" customHeight="1" x14ac:dyDescent="0.25">
      <c r="A47" s="312" t="str">
        <f>+METAS!B15</f>
        <v>ASESORÍA NUTRICIONAL PARA EL CONTROL DE ENFERMEDADES DENTALES</v>
      </c>
      <c r="C47" s="28"/>
      <c r="D47" s="28"/>
      <c r="F47" s="28"/>
      <c r="G47" s="28"/>
      <c r="H47" s="436">
        <f>+METAS!F15</f>
        <v>13.3</v>
      </c>
      <c r="I47" s="436"/>
      <c r="J47" s="436">
        <f>+METAS!G15</f>
        <v>15</v>
      </c>
    </row>
    <row r="48" spans="1:26" s="4" customFormat="1" ht="39.950000000000003" customHeight="1" x14ac:dyDescent="0.25">
      <c r="A48" s="279" t="s">
        <v>2</v>
      </c>
      <c r="B48" s="278" t="s">
        <v>513</v>
      </c>
      <c r="C48" s="278" t="s">
        <v>69</v>
      </c>
      <c r="D48" s="277" t="s">
        <v>678</v>
      </c>
      <c r="E48" s="282" t="s">
        <v>1</v>
      </c>
      <c r="F48" s="252"/>
      <c r="G48" s="276" t="s">
        <v>10</v>
      </c>
      <c r="H48" s="275" t="str">
        <f>"DEFICIENTE &lt; "&amp;H47</f>
        <v>DEFICIENTE &lt; 13,3</v>
      </c>
      <c r="I48" s="275" t="str">
        <f>"PROCESO &gt;= "&amp;H47&amp;"  -  &lt; "&amp;J47</f>
        <v>PROCESO &gt;= 13,3  -  &lt; 15</v>
      </c>
      <c r="J48" s="275" t="str">
        <f>"OPTIMO &gt;= "&amp;J47</f>
        <v>OPTIMO &gt;= 15</v>
      </c>
      <c r="S48" s="263"/>
    </row>
    <row r="49" spans="1:26" ht="18" customHeight="1" thickBot="1" x14ac:dyDescent="0.3">
      <c r="A49" s="269" t="s">
        <v>66</v>
      </c>
      <c r="B49" s="268">
        <f>SUM(B50:B58)</f>
        <v>3350</v>
      </c>
      <c r="C49" s="268">
        <f>SUM(C50:C58)</f>
        <v>559</v>
      </c>
      <c r="D49" s="268">
        <f>SUM(D50:D58)</f>
        <v>220</v>
      </c>
      <c r="E49" s="256">
        <f>+E8</f>
        <v>16.666666666666668</v>
      </c>
      <c r="F49" s="268"/>
      <c r="G49" s="256">
        <f t="shared" ref="G49:G58" si="10">IFERROR(ROUND(D49*100/B49,1),0)</f>
        <v>6.6</v>
      </c>
      <c r="H49" s="256">
        <f>IFERROR(ROUND(IF(G49&lt;$H$47,G49,""),1),"")</f>
        <v>6.6</v>
      </c>
      <c r="I49" s="256" t="str">
        <f>IFERROR(ROUND(IF(AND(G49&gt;=$H$47,G49&lt;$J$47),G49,""),1),"")</f>
        <v/>
      </c>
      <c r="J49" s="256" t="str">
        <f>IFERROR(ROUND(IF(G49&gt;=$J$47,G49,""),1),"")</f>
        <v/>
      </c>
      <c r="K49" s="251">
        <f>IFERROR(ROUND(IF(H49&gt;=$D$3,H49,""),1),"")</f>
        <v>6.6</v>
      </c>
    </row>
    <row r="50" spans="1:26" ht="18" customHeight="1" thickBot="1" x14ac:dyDescent="0.3">
      <c r="A50" s="262" t="str">
        <f t="shared" ref="A50:A58" si="11">+A9</f>
        <v>HOSP</v>
      </c>
      <c r="B50" s="281">
        <f>METAS!AY15</f>
        <v>100</v>
      </c>
      <c r="C50" s="260">
        <f>ROUND((B50/12)*Config!$C$6,0)</f>
        <v>17</v>
      </c>
      <c r="D50" s="296">
        <f>ACUMULADO!AU15</f>
        <v>21</v>
      </c>
      <c r="E50" s="257">
        <f t="shared" ref="E50:E58" si="12">E49</f>
        <v>16.666666666666668</v>
      </c>
      <c r="F50" s="257"/>
      <c r="G50" s="258">
        <f t="shared" si="10"/>
        <v>21</v>
      </c>
      <c r="H50" s="256" t="str">
        <f t="shared" ref="H50:H58" si="13">IFERROR(ROUND(IF(G50&lt;$H$47,G50,""),1),"")</f>
        <v/>
      </c>
      <c r="I50" s="256" t="str">
        <f t="shared" ref="I50:I58" si="14">IFERROR(ROUND(IF(AND(G50&gt;=$H$47,G50&lt;$J$47),G50,""),1),"")</f>
        <v/>
      </c>
      <c r="J50" s="256">
        <f t="shared" ref="J50:J58" si="15">IFERROR(ROUND(IF(G50&gt;=$J$47,G50,""),1),"")</f>
        <v>21</v>
      </c>
      <c r="K50" s="251"/>
    </row>
    <row r="51" spans="1:26" ht="18" customHeight="1" thickBot="1" x14ac:dyDescent="0.3">
      <c r="A51" s="262" t="str">
        <f t="shared" si="11"/>
        <v>LLUI</v>
      </c>
      <c r="B51" s="281">
        <f>METAS!BA15</f>
        <v>900</v>
      </c>
      <c r="C51" s="260">
        <f>ROUND((B51/12)*Config!$C$6,0)</f>
        <v>150</v>
      </c>
      <c r="D51" s="296">
        <f>ACUMULADO!AW15</f>
        <v>20</v>
      </c>
      <c r="E51" s="257">
        <f t="shared" si="12"/>
        <v>16.666666666666668</v>
      </c>
      <c r="F51" s="257"/>
      <c r="G51" s="258">
        <f t="shared" si="10"/>
        <v>2.2000000000000002</v>
      </c>
      <c r="H51" s="256">
        <f t="shared" si="13"/>
        <v>2.2000000000000002</v>
      </c>
      <c r="I51" s="256" t="str">
        <f t="shared" si="14"/>
        <v/>
      </c>
      <c r="J51" s="256" t="str">
        <f t="shared" si="15"/>
        <v/>
      </c>
      <c r="K51" s="251"/>
    </row>
    <row r="52" spans="1:26" ht="18" customHeight="1" thickBot="1" x14ac:dyDescent="0.3">
      <c r="A52" s="262" t="str">
        <f t="shared" si="11"/>
        <v>JERI</v>
      </c>
      <c r="B52" s="281">
        <f>METAS!BB15</f>
        <v>300</v>
      </c>
      <c r="C52" s="260">
        <f>ROUND((B52/12)*Config!$C$6,0)</f>
        <v>50</v>
      </c>
      <c r="D52" s="296">
        <f>ACUMULADO!AX15</f>
        <v>47</v>
      </c>
      <c r="E52" s="257">
        <f t="shared" si="12"/>
        <v>16.666666666666668</v>
      </c>
      <c r="F52" s="257"/>
      <c r="G52" s="258">
        <f t="shared" si="10"/>
        <v>15.7</v>
      </c>
      <c r="H52" s="256" t="str">
        <f t="shared" si="13"/>
        <v/>
      </c>
      <c r="I52" s="256" t="str">
        <f t="shared" si="14"/>
        <v/>
      </c>
      <c r="J52" s="256">
        <f t="shared" si="15"/>
        <v>15.7</v>
      </c>
      <c r="K52" s="251"/>
    </row>
    <row r="53" spans="1:26" ht="18" customHeight="1" thickBot="1" x14ac:dyDescent="0.3">
      <c r="A53" s="262" t="str">
        <f t="shared" si="11"/>
        <v>YANT</v>
      </c>
      <c r="B53" s="281">
        <f>METAS!BC15</f>
        <v>250</v>
      </c>
      <c r="C53" s="260">
        <f>ROUND((B53/12)*Config!$C$6,0)</f>
        <v>42</v>
      </c>
      <c r="D53" s="296">
        <f>ACUMULADO!AY15</f>
        <v>11</v>
      </c>
      <c r="E53" s="257">
        <f t="shared" si="12"/>
        <v>16.666666666666668</v>
      </c>
      <c r="F53" s="257"/>
      <c r="G53" s="258">
        <f t="shared" si="10"/>
        <v>4.4000000000000004</v>
      </c>
      <c r="H53" s="256">
        <f t="shared" si="13"/>
        <v>4.4000000000000004</v>
      </c>
      <c r="I53" s="256" t="str">
        <f t="shared" si="14"/>
        <v/>
      </c>
      <c r="J53" s="256" t="str">
        <f t="shared" si="15"/>
        <v/>
      </c>
      <c r="K53" s="251"/>
    </row>
    <row r="54" spans="1:26" ht="18" customHeight="1" thickBot="1" x14ac:dyDescent="0.3">
      <c r="A54" s="262" t="str">
        <f t="shared" si="11"/>
        <v>SORI</v>
      </c>
      <c r="B54" s="281">
        <f>METAS!BD15</f>
        <v>800</v>
      </c>
      <c r="C54" s="260">
        <f>ROUND((B54/12)*Config!$C$6,0)</f>
        <v>133</v>
      </c>
      <c r="D54" s="296">
        <f>ACUMULADO!AZ15</f>
        <v>83</v>
      </c>
      <c r="E54" s="257">
        <f t="shared" si="12"/>
        <v>16.666666666666668</v>
      </c>
      <c r="F54" s="257"/>
      <c r="G54" s="258">
        <f t="shared" si="10"/>
        <v>10.4</v>
      </c>
      <c r="H54" s="256">
        <f t="shared" si="13"/>
        <v>10.4</v>
      </c>
      <c r="I54" s="256" t="str">
        <f t="shared" si="14"/>
        <v/>
      </c>
      <c r="J54" s="256" t="str">
        <f t="shared" si="15"/>
        <v/>
      </c>
      <c r="K54" s="251"/>
    </row>
    <row r="55" spans="1:26" ht="18" customHeight="1" thickBot="1" x14ac:dyDescent="0.3">
      <c r="A55" s="262" t="str">
        <f t="shared" si="11"/>
        <v>JEPE</v>
      </c>
      <c r="B55" s="281">
        <f>METAS!BE15</f>
        <v>550</v>
      </c>
      <c r="C55" s="260">
        <f>ROUND((B55/12)*Config!$C$6,0)</f>
        <v>92</v>
      </c>
      <c r="D55" s="296">
        <f>ACUMULADO!BA15</f>
        <v>6</v>
      </c>
      <c r="E55" s="257">
        <f t="shared" si="12"/>
        <v>16.666666666666668</v>
      </c>
      <c r="F55" s="257"/>
      <c r="G55" s="258">
        <f t="shared" si="10"/>
        <v>1.1000000000000001</v>
      </c>
      <c r="H55" s="256">
        <f t="shared" si="13"/>
        <v>1.1000000000000001</v>
      </c>
      <c r="I55" s="256" t="str">
        <f t="shared" si="14"/>
        <v/>
      </c>
      <c r="J55" s="256" t="str">
        <f t="shared" si="15"/>
        <v/>
      </c>
      <c r="K55" s="251"/>
      <c r="T55" s="483" t="s">
        <v>516</v>
      </c>
      <c r="U55" s="484"/>
      <c r="V55" s="484"/>
      <c r="W55" s="484"/>
      <c r="X55" s="484"/>
      <c r="Y55" s="484"/>
      <c r="Z55" s="485"/>
    </row>
    <row r="56" spans="1:26" ht="18" customHeight="1" thickBot="1" x14ac:dyDescent="0.3">
      <c r="A56" s="262" t="str">
        <f t="shared" si="11"/>
        <v>ROQU</v>
      </c>
      <c r="B56" s="281">
        <f>METAS!BF15</f>
        <v>200</v>
      </c>
      <c r="C56" s="260">
        <f>ROUND((B56/12)*Config!$C$6,0)</f>
        <v>33</v>
      </c>
      <c r="D56" s="296">
        <f>ACUMULADO!BB15</f>
        <v>3</v>
      </c>
      <c r="E56" s="257">
        <f t="shared" si="12"/>
        <v>16.666666666666668</v>
      </c>
      <c r="F56" s="257"/>
      <c r="G56" s="258">
        <f t="shared" si="10"/>
        <v>1.5</v>
      </c>
      <c r="H56" s="256">
        <f t="shared" si="13"/>
        <v>1.5</v>
      </c>
      <c r="I56" s="256" t="str">
        <f t="shared" si="14"/>
        <v/>
      </c>
      <c r="J56" s="256" t="str">
        <f t="shared" si="15"/>
        <v/>
      </c>
      <c r="K56" s="251"/>
      <c r="T56" s="486"/>
      <c r="U56" s="487"/>
      <c r="V56" s="487"/>
      <c r="W56" s="487"/>
      <c r="X56" s="487"/>
      <c r="Y56" s="487"/>
      <c r="Z56" s="488"/>
    </row>
    <row r="57" spans="1:26" ht="18" customHeight="1" thickBot="1" x14ac:dyDescent="0.3">
      <c r="A57" s="262" t="str">
        <f t="shared" si="11"/>
        <v>CALZ</v>
      </c>
      <c r="B57" s="281">
        <f>METAS!BG15</f>
        <v>150</v>
      </c>
      <c r="C57" s="260">
        <f>ROUND((B57/12)*Config!$C$6,0)</f>
        <v>25</v>
      </c>
      <c r="D57" s="296">
        <f>ACUMULADO!BC15</f>
        <v>28</v>
      </c>
      <c r="E57" s="257">
        <f t="shared" si="12"/>
        <v>16.666666666666668</v>
      </c>
      <c r="F57" s="257"/>
      <c r="G57" s="258">
        <f t="shared" si="10"/>
        <v>18.7</v>
      </c>
      <c r="H57" s="256" t="str">
        <f t="shared" si="13"/>
        <v/>
      </c>
      <c r="I57" s="256" t="str">
        <f t="shared" si="14"/>
        <v/>
      </c>
      <c r="J57" s="256">
        <f t="shared" si="15"/>
        <v>18.7</v>
      </c>
      <c r="K57" s="251"/>
      <c r="T57" s="486"/>
      <c r="U57" s="487"/>
      <c r="V57" s="487"/>
      <c r="W57" s="487"/>
      <c r="X57" s="487"/>
      <c r="Y57" s="487"/>
      <c r="Z57" s="488"/>
    </row>
    <row r="58" spans="1:26" ht="18" customHeight="1" thickBot="1" x14ac:dyDescent="0.3">
      <c r="A58" s="262" t="str">
        <f t="shared" si="11"/>
        <v>PUEB</v>
      </c>
      <c r="B58" s="281">
        <f>METAS!BH15</f>
        <v>100</v>
      </c>
      <c r="C58" s="260">
        <f>ROUND((B58/12)*Config!$C$6,0)</f>
        <v>17</v>
      </c>
      <c r="D58" s="296">
        <f>ACUMULADO!BD15</f>
        <v>1</v>
      </c>
      <c r="E58" s="257">
        <f t="shared" si="12"/>
        <v>16.666666666666668</v>
      </c>
      <c r="F58" s="257"/>
      <c r="G58" s="258">
        <f t="shared" si="10"/>
        <v>1</v>
      </c>
      <c r="H58" s="256">
        <f t="shared" si="13"/>
        <v>1</v>
      </c>
      <c r="I58" s="256" t="str">
        <f t="shared" si="14"/>
        <v/>
      </c>
      <c r="J58" s="256" t="str">
        <f t="shared" si="15"/>
        <v/>
      </c>
      <c r="T58" s="489"/>
      <c r="U58" s="490"/>
      <c r="V58" s="490"/>
      <c r="W58" s="490"/>
      <c r="X58" s="490"/>
      <c r="Y58" s="490"/>
      <c r="Z58" s="491"/>
    </row>
    <row r="59" spans="1:26" ht="18" customHeight="1" x14ac:dyDescent="0.25">
      <c r="C59" s="28"/>
      <c r="D59" s="28"/>
      <c r="F59" s="28"/>
      <c r="G59" s="28"/>
    </row>
    <row r="60" spans="1:26" ht="18" customHeight="1" x14ac:dyDescent="0.25">
      <c r="C60" s="28"/>
      <c r="D60" s="28"/>
      <c r="F60" s="28"/>
      <c r="G60" s="28"/>
    </row>
    <row r="61" spans="1:26" ht="18" customHeight="1" x14ac:dyDescent="0.25">
      <c r="C61" s="28"/>
      <c r="D61" s="28"/>
      <c r="F61" s="28"/>
      <c r="G61" s="28"/>
    </row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B63" s="28" t="str">
        <f>+UPPER(B62)</f>
        <v/>
      </c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C66" s="28"/>
      <c r="D66" s="28"/>
      <c r="F66" s="28"/>
      <c r="G66" s="28"/>
    </row>
    <row r="67" spans="1:26" ht="18" customHeight="1" x14ac:dyDescent="0.25">
      <c r="A67" s="4" t="str">
        <f>_xlfn.CONCAT(Config!$B$2," PORCENTAJE DE ",A68," ",Config!$B$3,Config!$C$12," - ",Config!$D$12," ",Config!$E$12)</f>
        <v>RED. MOYOBAMBA: PORCENTAJE DE APLICACIÓN DE SELLANTES - POR MICROREDES : ENERO - FEBRERO 2025</v>
      </c>
      <c r="C67" s="28"/>
      <c r="D67" s="28"/>
      <c r="F67" s="28"/>
      <c r="G67" s="28"/>
      <c r="H67" s="479" t="s">
        <v>511</v>
      </c>
      <c r="I67" s="480"/>
      <c r="J67" s="481"/>
    </row>
    <row r="68" spans="1:26" ht="18" customHeight="1" x14ac:dyDescent="0.25">
      <c r="A68" s="494" t="str">
        <f>+METAS!B16</f>
        <v>APLICACIÓN DE SELLANTES</v>
      </c>
      <c r="B68" s="495"/>
      <c r="C68" s="495"/>
      <c r="D68" s="495"/>
      <c r="E68" s="495"/>
      <c r="F68" s="495"/>
      <c r="G68" s="496"/>
      <c r="H68" s="410">
        <f>+METAS!F16</f>
        <v>13.3</v>
      </c>
      <c r="I68" s="410"/>
      <c r="J68" s="410">
        <f>+METAS!G16</f>
        <v>15</v>
      </c>
    </row>
    <row r="69" spans="1:26" ht="48.75" customHeight="1" x14ac:dyDescent="0.25">
      <c r="A69" s="279" t="s">
        <v>2</v>
      </c>
      <c r="B69" s="278" t="s">
        <v>513</v>
      </c>
      <c r="C69" s="278" t="s">
        <v>69</v>
      </c>
      <c r="D69" s="277" t="s">
        <v>569</v>
      </c>
      <c r="E69" s="282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8" customHeight="1" thickBot="1" x14ac:dyDescent="0.3">
      <c r="A70" s="269" t="s">
        <v>66</v>
      </c>
      <c r="B70" s="268">
        <f>SUM(B71:B79)</f>
        <v>930</v>
      </c>
      <c r="C70" s="268">
        <f>SUM(C71:C79)</f>
        <v>153</v>
      </c>
      <c r="D70" s="268">
        <f>SUM(D71:D79)</f>
        <v>334</v>
      </c>
      <c r="E70" s="256">
        <f>+E49</f>
        <v>16.666666666666668</v>
      </c>
      <c r="F70" s="268"/>
      <c r="G70" s="256">
        <f t="shared" ref="G70:G79" si="16">IFERROR(ROUND(D70*100/B70,1),0)</f>
        <v>35.9</v>
      </c>
      <c r="H70" s="256" t="str">
        <f>IFERROR(ROUND(IF(G70&lt;$H$68,G70,""),1),"")</f>
        <v/>
      </c>
      <c r="I70" s="256" t="str">
        <f>IFERROR(ROUND(IF(AND(G70&gt;=$H$68,G70&lt;$J$68),G70,""),1),"")</f>
        <v/>
      </c>
      <c r="J70" s="256">
        <f>IFERROR(ROUND(IF(G70&gt;=$J$68,G70,""),1),"")</f>
        <v>35.9</v>
      </c>
    </row>
    <row r="71" spans="1:26" ht="18" customHeight="1" thickBot="1" x14ac:dyDescent="0.3">
      <c r="A71" s="262" t="str">
        <f t="shared" ref="A71:A79" si="17">+A50</f>
        <v>HOSP</v>
      </c>
      <c r="B71" s="261">
        <f>METAS!AY16</f>
        <v>50</v>
      </c>
      <c r="C71" s="260">
        <f>ROUND((B71/12)*Config!$C$6,0)</f>
        <v>8</v>
      </c>
      <c r="D71" s="296">
        <f>ACUMULADO!AU16</f>
        <v>0</v>
      </c>
      <c r="E71" s="257">
        <f t="shared" ref="E71:E79" si="18">E70</f>
        <v>16.666666666666668</v>
      </c>
      <c r="F71" s="257"/>
      <c r="G71" s="256">
        <f t="shared" si="16"/>
        <v>0</v>
      </c>
      <c r="H71" s="256">
        <f t="shared" ref="H71:H79" si="19">IFERROR(ROUND(IF(G71&lt;$H$68,G71,""),1),"")</f>
        <v>0</v>
      </c>
      <c r="I71" s="256" t="str">
        <f t="shared" ref="I71:I79" si="20">IFERROR(ROUND(IF(AND(G71&gt;=$H$68,G71&lt;$J$68),G71,""),1),"")</f>
        <v/>
      </c>
      <c r="J71" s="256" t="str">
        <f t="shared" ref="J71:J78" si="21">IFERROR(ROUND(IF(G71&gt;=$J$68,G71,""),1),"")</f>
        <v/>
      </c>
    </row>
    <row r="72" spans="1:26" ht="18" customHeight="1" thickBot="1" x14ac:dyDescent="0.3">
      <c r="A72" s="262" t="str">
        <f t="shared" si="17"/>
        <v>LLUI</v>
      </c>
      <c r="B72" s="261">
        <f>METAS!BA16</f>
        <v>450</v>
      </c>
      <c r="C72" s="260">
        <f>ROUND((B72/12)*Config!$C$6,0)</f>
        <v>75</v>
      </c>
      <c r="D72" s="296">
        <f>ACUMULADO!AW16</f>
        <v>296</v>
      </c>
      <c r="E72" s="257">
        <f t="shared" si="18"/>
        <v>16.666666666666668</v>
      </c>
      <c r="F72" s="257"/>
      <c r="G72" s="256">
        <f t="shared" si="16"/>
        <v>65.8</v>
      </c>
      <c r="H72" s="256" t="str">
        <f t="shared" si="19"/>
        <v/>
      </c>
      <c r="I72" s="256" t="str">
        <f t="shared" si="20"/>
        <v/>
      </c>
      <c r="J72" s="256">
        <f t="shared" si="21"/>
        <v>65.8</v>
      </c>
    </row>
    <row r="73" spans="1:26" ht="18" customHeight="1" thickBot="1" x14ac:dyDescent="0.3">
      <c r="A73" s="262" t="str">
        <f t="shared" si="17"/>
        <v>JERI</v>
      </c>
      <c r="B73" s="261">
        <f>METAS!BB16</f>
        <v>100</v>
      </c>
      <c r="C73" s="260">
        <f>ROUND((B73/12)*Config!$C$6,0)</f>
        <v>17</v>
      </c>
      <c r="D73" s="296">
        <f>ACUMULADO!AX16</f>
        <v>9</v>
      </c>
      <c r="E73" s="257">
        <f t="shared" si="18"/>
        <v>16.666666666666668</v>
      </c>
      <c r="F73" s="257"/>
      <c r="G73" s="256">
        <f t="shared" si="16"/>
        <v>9</v>
      </c>
      <c r="H73" s="256">
        <f t="shared" si="19"/>
        <v>9</v>
      </c>
      <c r="I73" s="256" t="str">
        <f t="shared" si="20"/>
        <v/>
      </c>
      <c r="J73" s="256" t="str">
        <f t="shared" si="21"/>
        <v/>
      </c>
    </row>
    <row r="74" spans="1:26" s="4" customFormat="1" ht="15.75" thickBot="1" x14ac:dyDescent="0.3">
      <c r="A74" s="262" t="str">
        <f t="shared" si="17"/>
        <v>YANT</v>
      </c>
      <c r="B74" s="261">
        <f>METAS!BC16</f>
        <v>50</v>
      </c>
      <c r="C74" s="260">
        <f>ROUND((B74/12)*Config!$C$6,0)</f>
        <v>8</v>
      </c>
      <c r="D74" s="296">
        <f>ACUMULADO!AY16</f>
        <v>0</v>
      </c>
      <c r="E74" s="257">
        <f t="shared" si="18"/>
        <v>16.666666666666668</v>
      </c>
      <c r="F74" s="257"/>
      <c r="G74" s="256">
        <f t="shared" si="16"/>
        <v>0</v>
      </c>
      <c r="H74" s="256">
        <f t="shared" si="19"/>
        <v>0</v>
      </c>
      <c r="I74" s="256" t="str">
        <f t="shared" si="20"/>
        <v/>
      </c>
      <c r="J74" s="256" t="str">
        <f t="shared" si="21"/>
        <v/>
      </c>
      <c r="S74" s="263"/>
    </row>
    <row r="75" spans="1:26" ht="18" customHeight="1" thickBot="1" x14ac:dyDescent="0.3">
      <c r="A75" s="262" t="str">
        <f t="shared" si="17"/>
        <v>SORI</v>
      </c>
      <c r="B75" s="261">
        <f>METAS!BD16</f>
        <v>80</v>
      </c>
      <c r="C75" s="260">
        <f>ROUND((B75/12)*Config!$C$6,0)</f>
        <v>13</v>
      </c>
      <c r="D75" s="296">
        <f>ACUMULADO!AZ16</f>
        <v>6</v>
      </c>
      <c r="E75" s="257">
        <f t="shared" si="18"/>
        <v>16.666666666666668</v>
      </c>
      <c r="F75" s="257"/>
      <c r="G75" s="256">
        <f t="shared" si="16"/>
        <v>7.5</v>
      </c>
      <c r="H75" s="256">
        <f t="shared" si="19"/>
        <v>7.5</v>
      </c>
      <c r="I75" s="256" t="str">
        <f t="shared" si="20"/>
        <v/>
      </c>
      <c r="J75" s="256" t="str">
        <f t="shared" si="21"/>
        <v/>
      </c>
      <c r="K75" s="251"/>
    </row>
    <row r="76" spans="1:26" ht="18" customHeight="1" thickBot="1" x14ac:dyDescent="0.3">
      <c r="A76" s="262" t="str">
        <f t="shared" si="17"/>
        <v>JEPE</v>
      </c>
      <c r="B76" s="261">
        <f>METAS!BE16</f>
        <v>50</v>
      </c>
      <c r="C76" s="260">
        <f>ROUND((B76/12)*Config!$C$6,0)</f>
        <v>8</v>
      </c>
      <c r="D76" s="296">
        <f>ACUMULADO!BA16</f>
        <v>23</v>
      </c>
      <c r="E76" s="257">
        <f t="shared" si="18"/>
        <v>16.666666666666668</v>
      </c>
      <c r="F76" s="257"/>
      <c r="G76" s="256">
        <f t="shared" si="16"/>
        <v>46</v>
      </c>
      <c r="H76" s="256" t="str">
        <f t="shared" si="19"/>
        <v/>
      </c>
      <c r="I76" s="256" t="str">
        <f t="shared" si="20"/>
        <v/>
      </c>
      <c r="J76" s="256">
        <f t="shared" si="21"/>
        <v>46</v>
      </c>
      <c r="K76" s="251"/>
      <c r="T76" s="483" t="s">
        <v>516</v>
      </c>
      <c r="U76" s="484"/>
      <c r="V76" s="484"/>
      <c r="W76" s="484"/>
      <c r="X76" s="484"/>
      <c r="Y76" s="484"/>
      <c r="Z76" s="485"/>
    </row>
    <row r="77" spans="1:26" ht="18" customHeight="1" thickBot="1" x14ac:dyDescent="0.3">
      <c r="A77" s="262" t="str">
        <f t="shared" si="17"/>
        <v>ROQU</v>
      </c>
      <c r="B77" s="261">
        <f>METAS!BF16</f>
        <v>50</v>
      </c>
      <c r="C77" s="260">
        <f>ROUND((B77/12)*Config!$C$6,0)</f>
        <v>8</v>
      </c>
      <c r="D77" s="296">
        <f>ACUMULADO!BB16</f>
        <v>0</v>
      </c>
      <c r="E77" s="257">
        <f t="shared" si="18"/>
        <v>16.666666666666668</v>
      </c>
      <c r="F77" s="257"/>
      <c r="G77" s="256">
        <f t="shared" si="16"/>
        <v>0</v>
      </c>
      <c r="H77" s="256">
        <f t="shared" si="19"/>
        <v>0</v>
      </c>
      <c r="I77" s="256" t="str">
        <f t="shared" si="20"/>
        <v/>
      </c>
      <c r="J77" s="256" t="str">
        <f t="shared" si="21"/>
        <v/>
      </c>
      <c r="K77" s="251"/>
      <c r="T77" s="486"/>
      <c r="U77" s="487"/>
      <c r="V77" s="487"/>
      <c r="W77" s="487"/>
      <c r="X77" s="487"/>
      <c r="Y77" s="487"/>
      <c r="Z77" s="488"/>
    </row>
    <row r="78" spans="1:26" ht="18" customHeight="1" thickBot="1" x14ac:dyDescent="0.3">
      <c r="A78" s="262" t="str">
        <f t="shared" si="17"/>
        <v>CALZ</v>
      </c>
      <c r="B78" s="261">
        <f>METAS!BG16</f>
        <v>50</v>
      </c>
      <c r="C78" s="260">
        <f>ROUND((B78/12)*Config!$C$6,0)</f>
        <v>8</v>
      </c>
      <c r="D78" s="296">
        <f>ACUMULADO!BC16</f>
        <v>0</v>
      </c>
      <c r="E78" s="257">
        <f t="shared" si="18"/>
        <v>16.666666666666668</v>
      </c>
      <c r="F78" s="257"/>
      <c r="G78" s="256">
        <f t="shared" si="16"/>
        <v>0</v>
      </c>
      <c r="H78" s="256">
        <f t="shared" si="19"/>
        <v>0</v>
      </c>
      <c r="I78" s="256" t="str">
        <f t="shared" si="20"/>
        <v/>
      </c>
      <c r="J78" s="256" t="str">
        <f t="shared" si="21"/>
        <v/>
      </c>
      <c r="K78" s="251"/>
      <c r="T78" s="486"/>
      <c r="U78" s="487"/>
      <c r="V78" s="487"/>
      <c r="W78" s="487"/>
      <c r="X78" s="487"/>
      <c r="Y78" s="487"/>
      <c r="Z78" s="488"/>
    </row>
    <row r="79" spans="1:26" ht="18" customHeight="1" thickBot="1" x14ac:dyDescent="0.3">
      <c r="A79" s="262" t="str">
        <f t="shared" si="17"/>
        <v>PUEB</v>
      </c>
      <c r="B79" s="261">
        <f>METAS!BH16</f>
        <v>50</v>
      </c>
      <c r="C79" s="260">
        <f>ROUND((B79/12)*Config!$C$6,0)</f>
        <v>8</v>
      </c>
      <c r="D79" s="296">
        <f>ACUMULADO!BD16</f>
        <v>0</v>
      </c>
      <c r="E79" s="257">
        <f t="shared" si="18"/>
        <v>16.666666666666668</v>
      </c>
      <c r="F79" s="257"/>
      <c r="G79" s="256">
        <f t="shared" si="16"/>
        <v>0</v>
      </c>
      <c r="H79" s="256">
        <f t="shared" si="19"/>
        <v>0</v>
      </c>
      <c r="I79" s="256" t="str">
        <f t="shared" si="20"/>
        <v/>
      </c>
      <c r="J79" s="256" t="str">
        <f>IFERROR(ROUND(IF(G79&gt;=$J$68,G79,""),1),"")</f>
        <v/>
      </c>
      <c r="K79" s="251"/>
      <c r="T79" s="489"/>
      <c r="U79" s="490"/>
      <c r="V79" s="490"/>
      <c r="W79" s="490"/>
      <c r="X79" s="490"/>
      <c r="Y79" s="490"/>
      <c r="Z79" s="491"/>
    </row>
    <row r="80" spans="1:26" ht="18" customHeight="1" x14ac:dyDescent="0.25">
      <c r="F80" s="28"/>
      <c r="G80" s="28"/>
      <c r="K80" s="251"/>
    </row>
    <row r="81" spans="1:26" ht="18" customHeight="1" x14ac:dyDescent="0.25">
      <c r="F81" s="28"/>
      <c r="G81" s="28"/>
      <c r="K81" s="251"/>
    </row>
    <row r="82" spans="1:26" ht="18" customHeight="1" x14ac:dyDescent="0.25">
      <c r="F82" s="28"/>
      <c r="G82" s="28"/>
      <c r="K82" s="251"/>
    </row>
    <row r="83" spans="1:26" ht="18" customHeight="1" x14ac:dyDescent="0.25">
      <c r="K83" s="251"/>
    </row>
    <row r="84" spans="1:26" ht="18" customHeight="1" x14ac:dyDescent="0.25"/>
    <row r="85" spans="1:26" ht="18" customHeight="1" x14ac:dyDescent="0.25">
      <c r="C85" s="28"/>
      <c r="D85" s="28"/>
      <c r="F85" s="28"/>
      <c r="G85" s="28"/>
    </row>
    <row r="86" spans="1:26" ht="18" customHeight="1" x14ac:dyDescent="0.25">
      <c r="C86" s="28"/>
      <c r="D86" s="28"/>
      <c r="F86" s="28"/>
      <c r="G86" s="28"/>
    </row>
    <row r="87" spans="1:26" ht="18" customHeight="1" x14ac:dyDescent="0.25">
      <c r="C87" s="28"/>
      <c r="D87" s="28"/>
      <c r="F87" s="28"/>
      <c r="G87" s="28"/>
    </row>
    <row r="88" spans="1:26" ht="18" customHeight="1" x14ac:dyDescent="0.25">
      <c r="C88" s="28"/>
      <c r="D88" s="28"/>
      <c r="F88" s="28"/>
      <c r="G88" s="28"/>
    </row>
    <row r="89" spans="1:26" ht="18" customHeight="1" x14ac:dyDescent="0.25">
      <c r="A89" s="4" t="str">
        <f>_xlfn.CONCAT(Config!$B$2," PORCENTAJE DE ",A90," ",Config!$B$3,Config!$C$12," - ",Config!$D$12," ",Config!$E$12)</f>
        <v>RED. MOYOBAMBA: PORCENTAJE DE APLICACIÓN DE FLÚOR BARNIZ - POR MICROREDES : ENERO - FEBRERO 2025</v>
      </c>
      <c r="C89" s="28"/>
      <c r="D89" s="28"/>
      <c r="F89" s="28"/>
      <c r="G89" s="28"/>
      <c r="H89" s="482" t="s">
        <v>511</v>
      </c>
      <c r="I89" s="482"/>
      <c r="J89" s="482"/>
    </row>
    <row r="90" spans="1:26" ht="18" customHeight="1" x14ac:dyDescent="0.25">
      <c r="A90" s="313" t="str">
        <f>+METAS!B17</f>
        <v>APLICACIÓN DE FLÚOR BARNIZ</v>
      </c>
      <c r="C90" s="28"/>
      <c r="D90" s="28"/>
      <c r="F90" s="28"/>
      <c r="G90" s="28"/>
      <c r="H90" s="410">
        <f>+METAS!F17</f>
        <v>13.3</v>
      </c>
      <c r="I90" s="410"/>
      <c r="J90" s="410">
        <f>+METAS!G17</f>
        <v>15</v>
      </c>
    </row>
    <row r="91" spans="1:26" s="4" customFormat="1" ht="48" customHeight="1" x14ac:dyDescent="0.25">
      <c r="A91" s="279" t="s">
        <v>2</v>
      </c>
      <c r="B91" s="278" t="s">
        <v>513</v>
      </c>
      <c r="C91" s="278" t="s">
        <v>69</v>
      </c>
      <c r="D91" s="277" t="s">
        <v>679</v>
      </c>
      <c r="E91" s="282" t="s">
        <v>1</v>
      </c>
      <c r="F91" s="252"/>
      <c r="G91" s="276" t="s">
        <v>9</v>
      </c>
      <c r="H91" s="293" t="str">
        <f>"DEFICIENTE &lt; "&amp;H90</f>
        <v>DEFICIENTE &lt; 13,3</v>
      </c>
      <c r="I91" s="293" t="str">
        <f>"PROCESO &gt;= "&amp;H90&amp;"  -  &lt; "&amp;J90</f>
        <v>PROCESO &gt;= 13,3  -  &lt; 15</v>
      </c>
      <c r="J91" s="293" t="str">
        <f>"OPTIMO &gt;= "&amp;J90</f>
        <v>OPTIMO &gt;= 15</v>
      </c>
      <c r="S91" s="263"/>
    </row>
    <row r="92" spans="1:26" ht="18" customHeight="1" thickBot="1" x14ac:dyDescent="0.3">
      <c r="A92" s="269" t="s">
        <v>66</v>
      </c>
      <c r="B92" s="268">
        <f>SUM(B93:B101)</f>
        <v>2150</v>
      </c>
      <c r="C92" s="268">
        <f>SUM(C93:C101)</f>
        <v>361</v>
      </c>
      <c r="D92" s="268">
        <f>SUM(D93:D101)</f>
        <v>160</v>
      </c>
      <c r="E92" s="256">
        <f>+E70</f>
        <v>16.666666666666668</v>
      </c>
      <c r="F92" s="268"/>
      <c r="G92" s="256">
        <f t="shared" ref="G92:G101" si="22">IFERROR(ROUND(D92*100/B92,1),0)</f>
        <v>7.4</v>
      </c>
      <c r="H92" s="256">
        <f>IFERROR(ROUND(IF(G92&lt;$H$90,G92,""),1),"")</f>
        <v>7.4</v>
      </c>
      <c r="I92" s="256" t="str">
        <f>IFERROR(ROUND(IF(AND(G92&gt;=$H$90,G92&lt;$J$90),G92,""),1),"")</f>
        <v/>
      </c>
      <c r="J92" s="256" t="str">
        <f>IFERROR(ROUND(IF(G92&gt;=$J$90,G92,""),1),"")</f>
        <v/>
      </c>
    </row>
    <row r="93" spans="1:26" ht="18" customHeight="1" thickBot="1" x14ac:dyDescent="0.3">
      <c r="A93" s="262" t="str">
        <f t="shared" ref="A93:A101" si="23">A71</f>
        <v>HOSP</v>
      </c>
      <c r="B93" s="261">
        <f>METAS!AY17</f>
        <v>100</v>
      </c>
      <c r="C93" s="260">
        <f>ROUND((B93/12)*Config!$C$6,0)</f>
        <v>17</v>
      </c>
      <c r="D93" s="268">
        <f>ACUMULADO!AU17</f>
        <v>13</v>
      </c>
      <c r="E93" s="292">
        <f t="shared" ref="E93:E101" si="24">E92</f>
        <v>16.666666666666668</v>
      </c>
      <c r="F93" s="260"/>
      <c r="G93" s="256">
        <f t="shared" si="22"/>
        <v>13</v>
      </c>
      <c r="H93" s="256">
        <f t="shared" ref="H93:H101" si="25">IFERROR(ROUND(IF(G93&lt;$H$90,G93,""),1),"")</f>
        <v>13</v>
      </c>
      <c r="I93" s="256" t="str">
        <f t="shared" ref="I93:I101" si="26">IFERROR(ROUND(IF(AND(G93&gt;=$H$90,G93&lt;$J$90),G93,""),1),"")</f>
        <v/>
      </c>
      <c r="J93" s="256" t="str">
        <f t="shared" ref="J93:J100" si="27">IFERROR(ROUND(IF(G93&gt;=$J$90,G93,""),1),"")</f>
        <v/>
      </c>
    </row>
    <row r="94" spans="1:26" ht="18" customHeight="1" thickBot="1" x14ac:dyDescent="0.3">
      <c r="A94" s="262" t="str">
        <f t="shared" si="23"/>
        <v>LLUI</v>
      </c>
      <c r="B94" s="261">
        <f>METAS!BA17</f>
        <v>600</v>
      </c>
      <c r="C94" s="260">
        <f>ROUND((B94/12)*Config!$C$6,0)</f>
        <v>100</v>
      </c>
      <c r="D94" s="268">
        <f>ACUMULADO!AW17</f>
        <v>20</v>
      </c>
      <c r="E94" s="257">
        <f t="shared" si="24"/>
        <v>16.666666666666668</v>
      </c>
      <c r="F94" s="260"/>
      <c r="G94" s="256">
        <f t="shared" si="22"/>
        <v>3.3</v>
      </c>
      <c r="H94" s="256">
        <f t="shared" si="25"/>
        <v>3.3</v>
      </c>
      <c r="I94" s="256" t="str">
        <f t="shared" si="26"/>
        <v/>
      </c>
      <c r="J94" s="256" t="str">
        <f t="shared" si="27"/>
        <v/>
      </c>
    </row>
    <row r="95" spans="1:26" ht="18" customHeight="1" thickBot="1" x14ac:dyDescent="0.3">
      <c r="A95" s="262" t="str">
        <f t="shared" si="23"/>
        <v>JERI</v>
      </c>
      <c r="B95" s="261">
        <f>METAS!BB17</f>
        <v>220</v>
      </c>
      <c r="C95" s="260">
        <f>ROUND((B95/12)*Config!$C$6,0)</f>
        <v>37</v>
      </c>
      <c r="D95" s="268">
        <f>ACUMULADO!AX17</f>
        <v>20</v>
      </c>
      <c r="E95" s="257">
        <f t="shared" si="24"/>
        <v>16.666666666666668</v>
      </c>
      <c r="F95" s="260"/>
      <c r="G95" s="256">
        <f t="shared" si="22"/>
        <v>9.1</v>
      </c>
      <c r="H95" s="256">
        <f t="shared" si="25"/>
        <v>9.1</v>
      </c>
      <c r="I95" s="256" t="str">
        <f t="shared" si="26"/>
        <v/>
      </c>
      <c r="J95" s="256" t="str">
        <f t="shared" si="27"/>
        <v/>
      </c>
      <c r="T95" s="483" t="s">
        <v>516</v>
      </c>
      <c r="U95" s="484"/>
      <c r="V95" s="484"/>
      <c r="W95" s="484"/>
      <c r="X95" s="484"/>
      <c r="Y95" s="484"/>
      <c r="Z95" s="485"/>
    </row>
    <row r="96" spans="1:26" ht="18" customHeight="1" thickBot="1" x14ac:dyDescent="0.3">
      <c r="A96" s="262" t="str">
        <f t="shared" si="23"/>
        <v>YANT</v>
      </c>
      <c r="B96" s="261">
        <f>METAS!BC17</f>
        <v>130</v>
      </c>
      <c r="C96" s="260">
        <f>ROUND((B96/12)*Config!$C$6,0)</f>
        <v>22</v>
      </c>
      <c r="D96" s="268">
        <f>ACUMULADO!AY17</f>
        <v>7</v>
      </c>
      <c r="E96" s="257">
        <f t="shared" si="24"/>
        <v>16.666666666666668</v>
      </c>
      <c r="F96" s="260"/>
      <c r="G96" s="256">
        <f t="shared" si="22"/>
        <v>5.4</v>
      </c>
      <c r="H96" s="256">
        <f t="shared" si="25"/>
        <v>5.4</v>
      </c>
      <c r="I96" s="256" t="str">
        <f t="shared" si="26"/>
        <v/>
      </c>
      <c r="J96" s="256" t="str">
        <f t="shared" si="27"/>
        <v/>
      </c>
      <c r="T96" s="486"/>
      <c r="U96" s="487"/>
      <c r="V96" s="487"/>
      <c r="W96" s="487"/>
      <c r="X96" s="487"/>
      <c r="Y96" s="487"/>
      <c r="Z96" s="488"/>
    </row>
    <row r="97" spans="1:26" ht="18" customHeight="1" thickBot="1" x14ac:dyDescent="0.3">
      <c r="A97" s="262" t="str">
        <f t="shared" si="23"/>
        <v>SORI</v>
      </c>
      <c r="B97" s="261">
        <f>METAS!BD17</f>
        <v>550</v>
      </c>
      <c r="C97" s="260">
        <f>ROUND((B97/12)*Config!$C$6,0)</f>
        <v>92</v>
      </c>
      <c r="D97" s="268">
        <f>ACUMULADO!AZ17</f>
        <v>75</v>
      </c>
      <c r="E97" s="257">
        <f t="shared" si="24"/>
        <v>16.666666666666668</v>
      </c>
      <c r="F97" s="260"/>
      <c r="G97" s="256">
        <f t="shared" si="22"/>
        <v>13.6</v>
      </c>
      <c r="H97" s="256" t="str">
        <f t="shared" si="25"/>
        <v/>
      </c>
      <c r="I97" s="256">
        <f t="shared" si="26"/>
        <v>13.6</v>
      </c>
      <c r="J97" s="256" t="str">
        <f t="shared" si="27"/>
        <v/>
      </c>
      <c r="T97" s="486"/>
      <c r="U97" s="487"/>
      <c r="V97" s="487"/>
      <c r="W97" s="487"/>
      <c r="X97" s="487"/>
      <c r="Y97" s="487"/>
      <c r="Z97" s="488"/>
    </row>
    <row r="98" spans="1:26" ht="18" customHeight="1" thickBot="1" x14ac:dyDescent="0.3">
      <c r="A98" s="262" t="str">
        <f t="shared" si="23"/>
        <v>JEPE</v>
      </c>
      <c r="B98" s="261">
        <f>METAS!BE17</f>
        <v>250</v>
      </c>
      <c r="C98" s="260">
        <f>ROUND((B98/12)*Config!$C$6,0)</f>
        <v>42</v>
      </c>
      <c r="D98" s="268">
        <f>ACUMULADO!BA17</f>
        <v>5</v>
      </c>
      <c r="E98" s="257">
        <f t="shared" si="24"/>
        <v>16.666666666666668</v>
      </c>
      <c r="F98" s="260"/>
      <c r="G98" s="256">
        <f t="shared" si="22"/>
        <v>2</v>
      </c>
      <c r="H98" s="256">
        <f t="shared" si="25"/>
        <v>2</v>
      </c>
      <c r="I98" s="256" t="str">
        <f t="shared" si="26"/>
        <v/>
      </c>
      <c r="J98" s="256" t="str">
        <f>IFERROR(ROUND(IF(G98&gt;=$J$90,G98,""),1),"")</f>
        <v/>
      </c>
      <c r="T98" s="489"/>
      <c r="U98" s="490"/>
      <c r="V98" s="490"/>
      <c r="W98" s="490"/>
      <c r="X98" s="490"/>
      <c r="Y98" s="490"/>
      <c r="Z98" s="491"/>
    </row>
    <row r="99" spans="1:26" ht="18" customHeight="1" thickBot="1" x14ac:dyDescent="0.3">
      <c r="A99" s="262" t="str">
        <f t="shared" si="23"/>
        <v>ROQU</v>
      </c>
      <c r="B99" s="261">
        <f>METAS!BF17</f>
        <v>100</v>
      </c>
      <c r="C99" s="260">
        <f>ROUND((B99/12)*Config!$C$6,0)</f>
        <v>17</v>
      </c>
      <c r="D99" s="268">
        <f>ACUMULADO!BB17</f>
        <v>2</v>
      </c>
      <c r="E99" s="257">
        <f t="shared" si="24"/>
        <v>16.666666666666668</v>
      </c>
      <c r="F99" s="260"/>
      <c r="G99" s="256">
        <f t="shared" si="22"/>
        <v>2</v>
      </c>
      <c r="H99" s="256">
        <f t="shared" si="25"/>
        <v>2</v>
      </c>
      <c r="I99" s="256" t="str">
        <f t="shared" si="26"/>
        <v/>
      </c>
      <c r="J99" s="256" t="str">
        <f t="shared" si="27"/>
        <v/>
      </c>
    </row>
    <row r="100" spans="1:26" ht="18" customHeight="1" thickBot="1" x14ac:dyDescent="0.3">
      <c r="A100" s="262" t="str">
        <f t="shared" si="23"/>
        <v>CALZ</v>
      </c>
      <c r="B100" s="261">
        <f>METAS!BG17</f>
        <v>100</v>
      </c>
      <c r="C100" s="260">
        <f>ROUND((B100/12)*Config!$C$6,0)</f>
        <v>17</v>
      </c>
      <c r="D100" s="268">
        <f>ACUMULADO!BC17</f>
        <v>18</v>
      </c>
      <c r="E100" s="257">
        <f t="shared" si="24"/>
        <v>16.666666666666668</v>
      </c>
      <c r="F100" s="260"/>
      <c r="G100" s="256">
        <f t="shared" si="22"/>
        <v>18</v>
      </c>
      <c r="H100" s="256" t="str">
        <f t="shared" si="25"/>
        <v/>
      </c>
      <c r="I100" s="256" t="str">
        <f t="shared" si="26"/>
        <v/>
      </c>
      <c r="J100" s="256">
        <f t="shared" si="27"/>
        <v>18</v>
      </c>
    </row>
    <row r="101" spans="1:26" ht="18" customHeight="1" thickBot="1" x14ac:dyDescent="0.3">
      <c r="A101" s="262" t="str">
        <f t="shared" si="23"/>
        <v>PUEB</v>
      </c>
      <c r="B101" s="261">
        <f>METAS!BH17</f>
        <v>100</v>
      </c>
      <c r="C101" s="260">
        <f>ROUND((B101/12)*Config!$C$6,0)</f>
        <v>17</v>
      </c>
      <c r="D101" s="268">
        <f>ACUMULADO!BD17</f>
        <v>0</v>
      </c>
      <c r="E101" s="257">
        <f t="shared" si="24"/>
        <v>16.666666666666668</v>
      </c>
      <c r="F101" s="260"/>
      <c r="G101" s="256">
        <f t="shared" si="22"/>
        <v>0</v>
      </c>
      <c r="H101" s="256">
        <f t="shared" si="25"/>
        <v>0</v>
      </c>
      <c r="I101" s="256" t="str">
        <f t="shared" si="26"/>
        <v/>
      </c>
      <c r="J101" s="256" t="str">
        <f>IFERROR(ROUND(IF(G101&gt;=$J$90,G101,""),1),"")</f>
        <v/>
      </c>
    </row>
    <row r="102" spans="1:26" ht="18" customHeight="1" x14ac:dyDescent="0.25">
      <c r="C102" s="28"/>
      <c r="D102" s="28"/>
      <c r="F102" s="28"/>
      <c r="G102" s="28"/>
    </row>
    <row r="103" spans="1:26" ht="18" customHeight="1" x14ac:dyDescent="0.25">
      <c r="C103" s="28"/>
      <c r="D103" s="28"/>
      <c r="F103" s="28"/>
      <c r="G103" s="28"/>
      <c r="J103" s="294"/>
    </row>
    <row r="104" spans="1:26" ht="18" customHeight="1" x14ac:dyDescent="0.25">
      <c r="C104" s="28"/>
      <c r="D104" s="28"/>
      <c r="F104" s="28"/>
      <c r="G104" s="28"/>
    </row>
    <row r="105" spans="1:26" ht="18" customHeight="1" x14ac:dyDescent="0.25">
      <c r="C105" s="28"/>
      <c r="D105" s="28"/>
      <c r="F105" s="28"/>
      <c r="G105" s="28"/>
      <c r="V105" t="s">
        <v>497</v>
      </c>
    </row>
    <row r="106" spans="1:26" ht="18" customHeight="1" x14ac:dyDescent="0.25">
      <c r="C106" s="28"/>
      <c r="D106" s="28"/>
      <c r="F106" s="28"/>
      <c r="G106" s="28"/>
    </row>
    <row r="107" spans="1:26" ht="18" customHeight="1" x14ac:dyDescent="0.25">
      <c r="C107" s="28"/>
      <c r="D107" s="28"/>
      <c r="F107" s="28"/>
      <c r="G107" s="28"/>
    </row>
    <row r="108" spans="1:26" ht="18" customHeight="1" x14ac:dyDescent="0.25">
      <c r="A108" s="4" t="str">
        <f>_xlfn.CONCAT(Config!$B$2," PORCENTAJE DE ",A109," ",Config!$B$3,Config!$C$12," - ",Config!$D$12," ",Config!$E$12)</f>
        <v>RED. MOYOBAMBA: PORCENTAJE DE APLICACIÓN DEL FLÚOR GEL - POR MICROREDES : ENERO - FEBRERO 2025</v>
      </c>
      <c r="C108" s="28"/>
      <c r="D108" s="28"/>
      <c r="F108" s="28"/>
      <c r="G108" s="28"/>
      <c r="H108" s="482" t="s">
        <v>511</v>
      </c>
      <c r="I108" s="482"/>
      <c r="J108" s="482"/>
    </row>
    <row r="109" spans="1:26" ht="18" customHeight="1" x14ac:dyDescent="0.25">
      <c r="A109" s="313" t="str">
        <f>+METAS!B18</f>
        <v>APLICACIÓN DEL FLÚOR GEL</v>
      </c>
      <c r="C109" s="28"/>
      <c r="D109" s="28"/>
      <c r="F109" s="28"/>
      <c r="G109" s="28"/>
      <c r="H109" s="436">
        <f>+METAS!F18</f>
        <v>13.3</v>
      </c>
      <c r="I109" s="436"/>
      <c r="J109" s="436">
        <f>+METAS!G18</f>
        <v>15</v>
      </c>
    </row>
    <row r="110" spans="1:26" s="4" customFormat="1" ht="53.25" customHeight="1" x14ac:dyDescent="0.25">
      <c r="A110" s="291" t="s">
        <v>2</v>
      </c>
      <c r="B110" s="278" t="s">
        <v>513</v>
      </c>
      <c r="C110" s="278" t="s">
        <v>517</v>
      </c>
      <c r="D110" s="277" t="s">
        <v>680</v>
      </c>
      <c r="E110" s="277" t="s">
        <v>1</v>
      </c>
      <c r="F110" s="252"/>
      <c r="G110" s="276" t="s">
        <v>10</v>
      </c>
      <c r="H110" s="275" t="str">
        <f>"DEFICIENTE &lt; "&amp;H109</f>
        <v>DEFICIENTE &lt; 13,3</v>
      </c>
      <c r="I110" s="275" t="str">
        <f>"PROCESO &gt;= "&amp;H109&amp;"  -  &lt; "&amp;J109</f>
        <v>PROCESO &gt;= 13,3  -  &lt; 15</v>
      </c>
      <c r="J110" s="275" t="str">
        <f>"OPTIMO &gt;= "&amp;J109</f>
        <v>OPTIMO &gt;= 15</v>
      </c>
      <c r="S110" s="263"/>
    </row>
    <row r="111" spans="1:26" ht="18" customHeight="1" thickBot="1" x14ac:dyDescent="0.3">
      <c r="A111" s="269" t="s">
        <v>66</v>
      </c>
      <c r="B111" s="268">
        <f>SUM(B112:B120)</f>
        <v>600</v>
      </c>
      <c r="C111" s="268"/>
      <c r="D111" s="268">
        <f>SUM(D112:D120)</f>
        <v>58</v>
      </c>
      <c r="E111" s="256">
        <f>+Config!C9</f>
        <v>16.666666666666668</v>
      </c>
      <c r="F111" s="268"/>
      <c r="G111" s="256">
        <f t="shared" ref="G111:G120" si="28">IFERROR(ROUND(D111*100/B111,1),0)</f>
        <v>9.6999999999999993</v>
      </c>
      <c r="H111" s="256">
        <f>IFERROR(ROUND(IF(G111&lt;$H$109,G111,""),1),"")</f>
        <v>9.6999999999999993</v>
      </c>
      <c r="I111" s="256" t="str">
        <f>IFERROR(ROUND(IF(AND(G111&gt;=$H$109,G111&lt;$J$109),G111,""),1),"")</f>
        <v/>
      </c>
      <c r="J111" s="256" t="str">
        <f>IFERROR(ROUND(IF(G111&gt;=$J$109,G111,""),1),"")</f>
        <v/>
      </c>
    </row>
    <row r="112" spans="1:26" ht="18" customHeight="1" thickBot="1" x14ac:dyDescent="0.3">
      <c r="A112" s="262" t="str">
        <f t="shared" ref="A112:A120" si="29">A93</f>
        <v>HOSP</v>
      </c>
      <c r="B112" s="261">
        <f>+METAS!AY18</f>
        <v>50</v>
      </c>
      <c r="C112" s="268"/>
      <c r="D112" s="283">
        <f>+ACUMULADO!AU18</f>
        <v>10</v>
      </c>
      <c r="E112" s="256">
        <f>+E111</f>
        <v>16.666666666666668</v>
      </c>
      <c r="F112" s="257"/>
      <c r="G112" s="256">
        <f t="shared" si="28"/>
        <v>20</v>
      </c>
      <c r="H112" s="256" t="str">
        <f t="shared" ref="H112:H120" si="30">IFERROR(ROUND(IF(G112&lt;$H$109,G112,""),1),"")</f>
        <v/>
      </c>
      <c r="I112" s="256" t="str">
        <f t="shared" ref="I112:I120" si="31">IFERROR(ROUND(IF(AND(G112&gt;=$H$109,G112&lt;$J$109),G112,""),1),"")</f>
        <v/>
      </c>
      <c r="J112" s="256">
        <f t="shared" ref="J112:J120" si="32">IFERROR(ROUND(IF(G112&gt;=$J$109,G112,""),1),"")</f>
        <v>20</v>
      </c>
    </row>
    <row r="113" spans="1:26" ht="18" customHeight="1" thickBot="1" x14ac:dyDescent="0.3">
      <c r="A113" s="262" t="str">
        <f t="shared" si="29"/>
        <v>LLUI</v>
      </c>
      <c r="B113" s="261">
        <f>+METAS!BA18</f>
        <v>100</v>
      </c>
      <c r="C113" s="268"/>
      <c r="D113" s="283">
        <f>+ACUMULADO!AW18</f>
        <v>0</v>
      </c>
      <c r="E113" s="256">
        <f t="shared" ref="E113:E120" si="33">+E112</f>
        <v>16.666666666666668</v>
      </c>
      <c r="F113" s="257"/>
      <c r="G113" s="256">
        <f t="shared" si="28"/>
        <v>0</v>
      </c>
      <c r="H113" s="256">
        <f t="shared" si="30"/>
        <v>0</v>
      </c>
      <c r="I113" s="256" t="str">
        <f t="shared" si="31"/>
        <v/>
      </c>
      <c r="J113" s="256" t="str">
        <f t="shared" si="32"/>
        <v/>
      </c>
    </row>
    <row r="114" spans="1:26" ht="18" customHeight="1" thickBot="1" x14ac:dyDescent="0.3">
      <c r="A114" s="262" t="str">
        <f t="shared" si="29"/>
        <v>JERI</v>
      </c>
      <c r="B114" s="261">
        <f>+METAS!BB18</f>
        <v>100</v>
      </c>
      <c r="C114" s="268"/>
      <c r="D114" s="283">
        <f>+ACUMULADO!AX18</f>
        <v>25</v>
      </c>
      <c r="E114" s="256">
        <f t="shared" si="33"/>
        <v>16.666666666666668</v>
      </c>
      <c r="F114" s="257"/>
      <c r="G114" s="256">
        <f t="shared" si="28"/>
        <v>25</v>
      </c>
      <c r="H114" s="256" t="str">
        <f t="shared" si="30"/>
        <v/>
      </c>
      <c r="I114" s="256" t="str">
        <f t="shared" si="31"/>
        <v/>
      </c>
      <c r="J114" s="256">
        <f t="shared" si="32"/>
        <v>25</v>
      </c>
    </row>
    <row r="115" spans="1:26" ht="18" customHeight="1" thickBot="1" x14ac:dyDescent="0.3">
      <c r="A115" s="262" t="str">
        <f t="shared" si="29"/>
        <v>YANT</v>
      </c>
      <c r="B115" s="261">
        <f>+METAS!BC18</f>
        <v>50</v>
      </c>
      <c r="C115" s="268"/>
      <c r="D115" s="283">
        <f>+ACUMULADO!AY18</f>
        <v>4</v>
      </c>
      <c r="E115" s="256">
        <f t="shared" si="33"/>
        <v>16.666666666666668</v>
      </c>
      <c r="F115" s="257"/>
      <c r="G115" s="256">
        <f t="shared" si="28"/>
        <v>8</v>
      </c>
      <c r="H115" s="256">
        <f t="shared" si="30"/>
        <v>8</v>
      </c>
      <c r="I115" s="256" t="str">
        <f t="shared" si="31"/>
        <v/>
      </c>
      <c r="J115" s="256" t="str">
        <f t="shared" si="32"/>
        <v/>
      </c>
    </row>
    <row r="116" spans="1:26" ht="18" customHeight="1" thickBot="1" x14ac:dyDescent="0.3">
      <c r="A116" s="262" t="str">
        <f t="shared" si="29"/>
        <v>SORI</v>
      </c>
      <c r="B116" s="261">
        <f>+METAS!BD18</f>
        <v>100</v>
      </c>
      <c r="C116" s="268"/>
      <c r="D116" s="283">
        <f>+ACUMULADO!AZ18</f>
        <v>6</v>
      </c>
      <c r="E116" s="256">
        <f t="shared" si="33"/>
        <v>16.666666666666668</v>
      </c>
      <c r="F116" s="257"/>
      <c r="G116" s="256">
        <f t="shared" si="28"/>
        <v>6</v>
      </c>
      <c r="H116" s="256">
        <f t="shared" si="30"/>
        <v>6</v>
      </c>
      <c r="I116" s="256" t="str">
        <f t="shared" si="31"/>
        <v/>
      </c>
      <c r="J116" s="256" t="str">
        <f t="shared" si="32"/>
        <v/>
      </c>
      <c r="T116" s="483" t="s">
        <v>516</v>
      </c>
      <c r="U116" s="484"/>
      <c r="V116" s="484"/>
      <c r="W116" s="484"/>
      <c r="X116" s="484"/>
      <c r="Y116" s="484"/>
      <c r="Z116" s="485"/>
    </row>
    <row r="117" spans="1:26" ht="18" customHeight="1" thickBot="1" x14ac:dyDescent="0.3">
      <c r="A117" s="262" t="str">
        <f t="shared" si="29"/>
        <v>JEPE</v>
      </c>
      <c r="B117" s="261">
        <f>+METAS!BE18</f>
        <v>50</v>
      </c>
      <c r="C117" s="268"/>
      <c r="D117" s="283">
        <f>+ACUMULADO!BA18</f>
        <v>1</v>
      </c>
      <c r="E117" s="256">
        <f t="shared" si="33"/>
        <v>16.666666666666668</v>
      </c>
      <c r="F117" s="257"/>
      <c r="G117" s="256">
        <f t="shared" si="28"/>
        <v>2</v>
      </c>
      <c r="H117" s="256">
        <f t="shared" si="30"/>
        <v>2</v>
      </c>
      <c r="I117" s="256" t="str">
        <f t="shared" si="31"/>
        <v/>
      </c>
      <c r="J117" s="256" t="str">
        <f t="shared" si="32"/>
        <v/>
      </c>
      <c r="T117" s="486"/>
      <c r="U117" s="487"/>
      <c r="V117" s="487"/>
      <c r="W117" s="487"/>
      <c r="X117" s="487"/>
      <c r="Y117" s="487"/>
      <c r="Z117" s="488"/>
    </row>
    <row r="118" spans="1:26" ht="18" customHeight="1" thickBot="1" x14ac:dyDescent="0.3">
      <c r="A118" s="262" t="str">
        <f t="shared" si="29"/>
        <v>ROQU</v>
      </c>
      <c r="B118" s="261">
        <f>+METAS!BF18</f>
        <v>50</v>
      </c>
      <c r="C118" s="268"/>
      <c r="D118" s="283">
        <f>+ACUMULADO!BB18</f>
        <v>1</v>
      </c>
      <c r="E118" s="256">
        <f t="shared" si="33"/>
        <v>16.666666666666668</v>
      </c>
      <c r="F118" s="257"/>
      <c r="G118" s="256">
        <f t="shared" si="28"/>
        <v>2</v>
      </c>
      <c r="H118" s="256">
        <f t="shared" si="30"/>
        <v>2</v>
      </c>
      <c r="I118" s="256" t="str">
        <f t="shared" si="31"/>
        <v/>
      </c>
      <c r="J118" s="256" t="str">
        <f t="shared" si="32"/>
        <v/>
      </c>
      <c r="T118" s="486"/>
      <c r="U118" s="487"/>
      <c r="V118" s="487"/>
      <c r="W118" s="487"/>
      <c r="X118" s="487"/>
      <c r="Y118" s="487"/>
      <c r="Z118" s="488"/>
    </row>
    <row r="119" spans="1:26" ht="18" customHeight="1" thickBot="1" x14ac:dyDescent="0.3">
      <c r="A119" s="262" t="str">
        <f t="shared" si="29"/>
        <v>CALZ</v>
      </c>
      <c r="B119" s="261">
        <f>+METAS!BG18</f>
        <v>50</v>
      </c>
      <c r="C119" s="268"/>
      <c r="D119" s="283">
        <f>+ACUMULADO!BC18</f>
        <v>10</v>
      </c>
      <c r="E119" s="256">
        <f t="shared" si="33"/>
        <v>16.666666666666668</v>
      </c>
      <c r="F119" s="257"/>
      <c r="G119" s="256">
        <f t="shared" si="28"/>
        <v>20</v>
      </c>
      <c r="H119" s="256" t="str">
        <f t="shared" si="30"/>
        <v/>
      </c>
      <c r="I119" s="256" t="str">
        <f t="shared" si="31"/>
        <v/>
      </c>
      <c r="J119" s="256">
        <f t="shared" si="32"/>
        <v>20</v>
      </c>
      <c r="T119" s="489"/>
      <c r="U119" s="490"/>
      <c r="V119" s="490"/>
      <c r="W119" s="490"/>
      <c r="X119" s="490"/>
      <c r="Y119" s="490"/>
      <c r="Z119" s="491"/>
    </row>
    <row r="120" spans="1:26" ht="18" customHeight="1" thickBot="1" x14ac:dyDescent="0.3">
      <c r="A120" s="262" t="str">
        <f t="shared" si="29"/>
        <v>PUEB</v>
      </c>
      <c r="B120" s="261">
        <f>+METAS!BH18</f>
        <v>50</v>
      </c>
      <c r="C120" s="268"/>
      <c r="D120" s="283">
        <f>+ACUMULADO!BD18</f>
        <v>1</v>
      </c>
      <c r="E120" s="256">
        <f t="shared" si="33"/>
        <v>16.666666666666668</v>
      </c>
      <c r="F120" s="257"/>
      <c r="G120" s="256">
        <f t="shared" si="28"/>
        <v>2</v>
      </c>
      <c r="H120" s="256">
        <f t="shared" si="30"/>
        <v>2</v>
      </c>
      <c r="I120" s="256" t="str">
        <f t="shared" si="31"/>
        <v/>
      </c>
      <c r="J120" s="256" t="str">
        <f t="shared" si="32"/>
        <v/>
      </c>
    </row>
    <row r="121" spans="1:26" ht="18" customHeight="1" x14ac:dyDescent="0.25">
      <c r="C121" s="28"/>
      <c r="D121" s="28"/>
      <c r="F121" s="28"/>
      <c r="G121" s="28"/>
    </row>
    <row r="122" spans="1:26" ht="18" customHeight="1" x14ac:dyDescent="0.25">
      <c r="C122" s="28"/>
      <c r="D122" s="28"/>
      <c r="F122" s="28"/>
      <c r="G122" s="28"/>
    </row>
    <row r="123" spans="1:26" ht="18" customHeight="1" x14ac:dyDescent="0.25">
      <c r="C123" s="28"/>
      <c r="D123" s="28"/>
      <c r="F123" s="28"/>
      <c r="G123" s="28"/>
    </row>
    <row r="124" spans="1:26" ht="18" customHeight="1" x14ac:dyDescent="0.25">
      <c r="C124" s="28"/>
      <c r="D124" s="28"/>
      <c r="F124" s="28"/>
      <c r="G124" s="28"/>
    </row>
    <row r="125" spans="1:26" ht="18" customHeight="1" x14ac:dyDescent="0.25">
      <c r="C125" s="28"/>
      <c r="D125" s="28"/>
      <c r="F125" s="28"/>
      <c r="G125" s="28"/>
    </row>
    <row r="126" spans="1:26" ht="18" customHeight="1" x14ac:dyDescent="0.25">
      <c r="C126" s="28"/>
      <c r="D126" s="28"/>
      <c r="F126" s="28"/>
      <c r="G126" s="28"/>
    </row>
    <row r="127" spans="1:26" ht="18" customHeight="1" x14ac:dyDescent="0.25">
      <c r="C127" s="28"/>
      <c r="D127" s="28"/>
      <c r="F127" s="28"/>
      <c r="G127" s="28"/>
    </row>
    <row r="128" spans="1:26" ht="18" customHeight="1" x14ac:dyDescent="0.25">
      <c r="C128" s="28"/>
      <c r="D128" s="28"/>
      <c r="F128" s="28"/>
      <c r="G128" s="28"/>
    </row>
    <row r="129" spans="1:27" ht="18" customHeight="1" x14ac:dyDescent="0.25">
      <c r="C129" s="28"/>
      <c r="D129" s="28"/>
      <c r="F129" s="28"/>
      <c r="G129" s="28"/>
    </row>
    <row r="130" spans="1:27" ht="18" customHeight="1" x14ac:dyDescent="0.25">
      <c r="A130" s="4" t="str">
        <f>_xlfn.CONCAT(Config!$B$2," PORCENTAJE DE ",A131," ",Config!$B$3,Config!$C$12," - ",Config!$D$12," ",Config!$E$12)</f>
        <v>RED. MOYOBAMBA: PORCENTAJE DE PROFILAXIS DENTAL - POR MICROREDES : ENERO - FEBRERO 2025</v>
      </c>
      <c r="C130" s="28"/>
      <c r="D130" s="28"/>
      <c r="F130" s="28"/>
      <c r="G130" s="28"/>
      <c r="H130" s="482" t="s">
        <v>511</v>
      </c>
      <c r="I130" s="482"/>
      <c r="J130" s="482"/>
    </row>
    <row r="131" spans="1:27" ht="18" customHeight="1" x14ac:dyDescent="0.25">
      <c r="A131" s="280" t="str">
        <f>+METAS!B19</f>
        <v>PROFILAXIS DENTAL</v>
      </c>
      <c r="C131" s="28"/>
      <c r="D131" s="28"/>
      <c r="F131" s="28"/>
      <c r="G131" s="28"/>
      <c r="H131" s="436">
        <f>+METAS!F19</f>
        <v>13.3</v>
      </c>
      <c r="I131" s="436"/>
      <c r="J131" s="436">
        <f>+METAS!G19</f>
        <v>15</v>
      </c>
    </row>
    <row r="132" spans="1:27" s="4" customFormat="1" ht="39.950000000000003" customHeight="1" x14ac:dyDescent="0.25">
      <c r="A132" s="279" t="s">
        <v>2</v>
      </c>
      <c r="B132" s="278" t="s">
        <v>513</v>
      </c>
      <c r="C132" s="278" t="s">
        <v>517</v>
      </c>
      <c r="D132" s="278" t="s">
        <v>681</v>
      </c>
      <c r="E132" s="277" t="s">
        <v>1</v>
      </c>
      <c r="F132" s="252"/>
      <c r="G132" s="276" t="s">
        <v>9</v>
      </c>
      <c r="H132" s="275" t="str">
        <f>"DEFICIENTE &lt; "&amp;H131</f>
        <v>DEFICIENTE &lt; 13,3</v>
      </c>
      <c r="I132" s="275" t="str">
        <f>"PROCESO &gt;= "&amp;H131&amp;"  -  &lt; "&amp;J131</f>
        <v>PROCESO &gt;= 13,3  -  &lt; 15</v>
      </c>
      <c r="J132" s="275" t="str">
        <f>"OPTIMO &gt;= "&amp;J131</f>
        <v>OPTIMO &gt;= 15</v>
      </c>
      <c r="S132" s="263"/>
    </row>
    <row r="133" spans="1:27" ht="18" customHeight="1" thickBot="1" x14ac:dyDescent="0.3">
      <c r="A133" s="269" t="s">
        <v>66</v>
      </c>
      <c r="B133" s="268">
        <f>SUM(B134:B142)</f>
        <v>2470</v>
      </c>
      <c r="C133" s="268">
        <f>SUM(C134:C142)</f>
        <v>412</v>
      </c>
      <c r="D133" s="268">
        <f>SUM(D134:D142)</f>
        <v>201</v>
      </c>
      <c r="E133" s="256">
        <f>+E92</f>
        <v>16.666666666666668</v>
      </c>
      <c r="F133" s="268"/>
      <c r="G133" s="256">
        <f t="shared" ref="G133:G142" si="34">IFERROR(ROUND(D133*100/B133,1),0)</f>
        <v>8.1</v>
      </c>
      <c r="H133" s="256">
        <f>IFERROR(ROUND(IF(G133&lt;$H$131,G133,""),1),"")</f>
        <v>8.1</v>
      </c>
      <c r="I133" s="256" t="str">
        <f>IFERROR(ROUND(IF(AND(G133&gt;=$H$131,G133&lt;$J$131),G133,""),1),"")</f>
        <v/>
      </c>
      <c r="J133" s="256" t="str">
        <f>IFERROR(ROUND(IF(G133&gt;=$J$131,G133,""),1),"")</f>
        <v/>
      </c>
    </row>
    <row r="134" spans="1:27" ht="18" customHeight="1" thickBot="1" x14ac:dyDescent="0.3">
      <c r="A134" s="262" t="str">
        <f t="shared" ref="A134:A142" si="35">A112</f>
        <v>HOSP</v>
      </c>
      <c r="B134" s="281">
        <f>METAS!AY19</f>
        <v>120</v>
      </c>
      <c r="C134" s="260">
        <f>ROUND((B134/12)*Config!$C$6,0)</f>
        <v>20</v>
      </c>
      <c r="D134" s="283">
        <f>ACUMULADO!AU19</f>
        <v>23</v>
      </c>
      <c r="E134" s="258">
        <f>+E133</f>
        <v>16.666666666666668</v>
      </c>
      <c r="F134" s="260"/>
      <c r="G134" s="256">
        <f t="shared" si="34"/>
        <v>19.2</v>
      </c>
      <c r="H134" s="256" t="str">
        <f t="shared" ref="H134:H142" si="36">IFERROR(ROUND(IF(G134&lt;$H$131,G134,""),1),"")</f>
        <v/>
      </c>
      <c r="I134" s="256" t="str">
        <f t="shared" ref="I134:I142" si="37">IFERROR(ROUND(IF(AND(G134&gt;=$H$131,G134&lt;$J$131),G134,""),1),"")</f>
        <v/>
      </c>
      <c r="J134" s="256">
        <f t="shared" ref="J134:J142" si="38">IFERROR(ROUND(IF(G134&gt;=$J$131,G134,""),1),"")</f>
        <v>19.2</v>
      </c>
    </row>
    <row r="135" spans="1:27" ht="18" customHeight="1" thickBot="1" x14ac:dyDescent="0.3">
      <c r="A135" s="262" t="str">
        <f t="shared" si="35"/>
        <v>LLUI</v>
      </c>
      <c r="B135" s="281">
        <f>METAS!BA19</f>
        <v>800</v>
      </c>
      <c r="C135" s="260">
        <f>ROUND((B135/12)*Config!$C$6,0)</f>
        <v>133</v>
      </c>
      <c r="D135" s="283">
        <f>ACUMULADO!AW19</f>
        <v>20</v>
      </c>
      <c r="E135" s="258">
        <f t="shared" ref="E135:E142" si="39">+E134</f>
        <v>16.666666666666668</v>
      </c>
      <c r="F135" s="260"/>
      <c r="G135" s="256">
        <f t="shared" si="34"/>
        <v>2.5</v>
      </c>
      <c r="H135" s="256">
        <f t="shared" si="36"/>
        <v>2.5</v>
      </c>
      <c r="I135" s="256" t="str">
        <f t="shared" si="37"/>
        <v/>
      </c>
      <c r="J135" s="256" t="str">
        <f t="shared" si="38"/>
        <v/>
      </c>
    </row>
    <row r="136" spans="1:27" ht="18" customHeight="1" thickBot="1" x14ac:dyDescent="0.3">
      <c r="A136" s="262" t="str">
        <f t="shared" si="35"/>
        <v>JERI</v>
      </c>
      <c r="B136" s="281">
        <f>METAS!BB19</f>
        <v>230</v>
      </c>
      <c r="C136" s="260">
        <f>ROUND((B136/12)*Config!$C$6,0)</f>
        <v>38</v>
      </c>
      <c r="D136" s="283">
        <f>ACUMULADO!AX19</f>
        <v>42</v>
      </c>
      <c r="E136" s="258">
        <f t="shared" si="39"/>
        <v>16.666666666666668</v>
      </c>
      <c r="F136" s="260"/>
      <c r="G136" s="256">
        <f t="shared" si="34"/>
        <v>18.3</v>
      </c>
      <c r="H136" s="256" t="str">
        <f t="shared" si="36"/>
        <v/>
      </c>
      <c r="I136" s="256" t="str">
        <f t="shared" si="37"/>
        <v/>
      </c>
      <c r="J136" s="256">
        <f t="shared" si="38"/>
        <v>18.3</v>
      </c>
    </row>
    <row r="137" spans="1:27" ht="18" customHeight="1" thickBot="1" x14ac:dyDescent="0.3">
      <c r="A137" s="262" t="str">
        <f t="shared" si="35"/>
        <v>YANT</v>
      </c>
      <c r="B137" s="281">
        <f>METAS!BC19</f>
        <v>180</v>
      </c>
      <c r="C137" s="260">
        <f>ROUND((B137/12)*Config!$C$6,0)</f>
        <v>30</v>
      </c>
      <c r="D137" s="283">
        <f>ACUMULADO!AY19</f>
        <v>11</v>
      </c>
      <c r="E137" s="258">
        <f t="shared" si="39"/>
        <v>16.666666666666668</v>
      </c>
      <c r="F137" s="260"/>
      <c r="G137" s="256">
        <f t="shared" si="34"/>
        <v>6.1</v>
      </c>
      <c r="H137" s="256">
        <f t="shared" si="36"/>
        <v>6.1</v>
      </c>
      <c r="I137" s="256" t="str">
        <f t="shared" si="37"/>
        <v/>
      </c>
      <c r="J137" s="256" t="str">
        <f t="shared" si="38"/>
        <v/>
      </c>
    </row>
    <row r="138" spans="1:27" ht="18" customHeight="1" thickBot="1" x14ac:dyDescent="0.3">
      <c r="A138" s="262" t="str">
        <f t="shared" si="35"/>
        <v>SORI</v>
      </c>
      <c r="B138" s="281">
        <f>METAS!BD19</f>
        <v>450</v>
      </c>
      <c r="C138" s="260">
        <f>ROUND((B138/12)*Config!$C$6,0)</f>
        <v>75</v>
      </c>
      <c r="D138" s="283">
        <f>ACUMULADO!AZ19</f>
        <v>83</v>
      </c>
      <c r="E138" s="258">
        <f t="shared" si="39"/>
        <v>16.666666666666668</v>
      </c>
      <c r="F138" s="260"/>
      <c r="G138" s="256">
        <f t="shared" si="34"/>
        <v>18.399999999999999</v>
      </c>
      <c r="H138" s="256" t="str">
        <f t="shared" si="36"/>
        <v/>
      </c>
      <c r="I138" s="256" t="str">
        <f t="shared" si="37"/>
        <v/>
      </c>
      <c r="J138" s="256">
        <f t="shared" si="38"/>
        <v>18.399999999999999</v>
      </c>
      <c r="U138" s="483" t="s">
        <v>516</v>
      </c>
      <c r="V138" s="484"/>
      <c r="W138" s="484"/>
      <c r="X138" s="484"/>
      <c r="Y138" s="484"/>
      <c r="Z138" s="484"/>
      <c r="AA138" s="485"/>
    </row>
    <row r="139" spans="1:27" ht="18" customHeight="1" thickBot="1" x14ac:dyDescent="0.3">
      <c r="A139" s="262" t="str">
        <f t="shared" si="35"/>
        <v>JEPE</v>
      </c>
      <c r="B139" s="281">
        <f>METAS!BE19</f>
        <v>450</v>
      </c>
      <c r="C139" s="260">
        <f>ROUND((B139/12)*Config!$C$6,0)</f>
        <v>75</v>
      </c>
      <c r="D139" s="283">
        <f>ACUMULADO!BA19</f>
        <v>6</v>
      </c>
      <c r="E139" s="258">
        <f t="shared" si="39"/>
        <v>16.666666666666668</v>
      </c>
      <c r="F139" s="260"/>
      <c r="G139" s="256">
        <f t="shared" si="34"/>
        <v>1.3</v>
      </c>
      <c r="H139" s="256">
        <f t="shared" si="36"/>
        <v>1.3</v>
      </c>
      <c r="I139" s="256" t="str">
        <f t="shared" si="37"/>
        <v/>
      </c>
      <c r="J139" s="256" t="str">
        <f t="shared" si="38"/>
        <v/>
      </c>
      <c r="U139" s="486"/>
      <c r="V139" s="487"/>
      <c r="W139" s="487"/>
      <c r="X139" s="487"/>
      <c r="Y139" s="487"/>
      <c r="Z139" s="487"/>
      <c r="AA139" s="488"/>
    </row>
    <row r="140" spans="1:27" ht="18" customHeight="1" thickBot="1" x14ac:dyDescent="0.3">
      <c r="A140" s="262" t="str">
        <f t="shared" si="35"/>
        <v>ROQU</v>
      </c>
      <c r="B140" s="281">
        <f>METAS!BF19</f>
        <v>100</v>
      </c>
      <c r="C140" s="260">
        <f>ROUND((B140/12)*Config!$C$6,0)</f>
        <v>17</v>
      </c>
      <c r="D140" s="283">
        <f>ACUMULADO!BB19</f>
        <v>2</v>
      </c>
      <c r="E140" s="258">
        <f t="shared" si="39"/>
        <v>16.666666666666668</v>
      </c>
      <c r="F140" s="260"/>
      <c r="G140" s="256">
        <f t="shared" si="34"/>
        <v>2</v>
      </c>
      <c r="H140" s="256">
        <f t="shared" si="36"/>
        <v>2</v>
      </c>
      <c r="I140" s="256" t="str">
        <f t="shared" si="37"/>
        <v/>
      </c>
      <c r="J140" s="256" t="str">
        <f t="shared" si="38"/>
        <v/>
      </c>
      <c r="U140" s="486"/>
      <c r="V140" s="487"/>
      <c r="W140" s="487"/>
      <c r="X140" s="487"/>
      <c r="Y140" s="487"/>
      <c r="Z140" s="487"/>
      <c r="AA140" s="488"/>
    </row>
    <row r="141" spans="1:27" ht="18" customHeight="1" thickBot="1" x14ac:dyDescent="0.3">
      <c r="A141" s="262" t="str">
        <f t="shared" si="35"/>
        <v>CALZ</v>
      </c>
      <c r="B141" s="281">
        <f>METAS!BG19</f>
        <v>70</v>
      </c>
      <c r="C141" s="260">
        <f>ROUND((B141/12)*Config!$C$6,0)</f>
        <v>12</v>
      </c>
      <c r="D141" s="283">
        <f>ACUMULADO!BC19</f>
        <v>12</v>
      </c>
      <c r="E141" s="258">
        <f t="shared" si="39"/>
        <v>16.666666666666668</v>
      </c>
      <c r="F141" s="260"/>
      <c r="G141" s="256">
        <f t="shared" si="34"/>
        <v>17.100000000000001</v>
      </c>
      <c r="H141" s="256" t="str">
        <f t="shared" si="36"/>
        <v/>
      </c>
      <c r="I141" s="256" t="str">
        <f t="shared" si="37"/>
        <v/>
      </c>
      <c r="J141" s="256">
        <f t="shared" si="38"/>
        <v>17.100000000000001</v>
      </c>
      <c r="U141" s="489"/>
      <c r="V141" s="490"/>
      <c r="W141" s="490"/>
      <c r="X141" s="490"/>
      <c r="Y141" s="490"/>
      <c r="Z141" s="490"/>
      <c r="AA141" s="491"/>
    </row>
    <row r="142" spans="1:27" ht="18" customHeight="1" thickBot="1" x14ac:dyDescent="0.3">
      <c r="A142" s="262" t="str">
        <f t="shared" si="35"/>
        <v>PUEB</v>
      </c>
      <c r="B142" s="281">
        <f>METAS!BH19</f>
        <v>70</v>
      </c>
      <c r="C142" s="260">
        <f>ROUND((B142/12)*Config!$C$6,0)</f>
        <v>12</v>
      </c>
      <c r="D142" s="283">
        <f>ACUMULADO!BD19</f>
        <v>2</v>
      </c>
      <c r="E142" s="258">
        <f t="shared" si="39"/>
        <v>16.666666666666668</v>
      </c>
      <c r="F142" s="260"/>
      <c r="G142" s="256">
        <f t="shared" si="34"/>
        <v>2.9</v>
      </c>
      <c r="H142" s="256">
        <f t="shared" si="36"/>
        <v>2.9</v>
      </c>
      <c r="I142" s="256" t="str">
        <f t="shared" si="37"/>
        <v/>
      </c>
      <c r="J142" s="256" t="str">
        <f t="shared" si="38"/>
        <v/>
      </c>
    </row>
    <row r="143" spans="1:27" ht="18" customHeight="1" x14ac:dyDescent="0.25">
      <c r="C143" s="28"/>
      <c r="D143" s="28"/>
      <c r="F143" s="28"/>
      <c r="G143" s="28"/>
    </row>
    <row r="144" spans="1:27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x14ac:dyDescent="0.25">
      <c r="G149" s="28"/>
    </row>
    <row r="150" spans="1:26" ht="18" customHeight="1" x14ac:dyDescent="0.25">
      <c r="C150" s="28"/>
      <c r="D150" s="28"/>
      <c r="F150" s="28"/>
      <c r="G150" s="28"/>
    </row>
    <row r="151" spans="1:26" ht="18" customHeight="1" x14ac:dyDescent="0.25">
      <c r="A151" s="280"/>
      <c r="C151" s="28"/>
      <c r="D151" s="28"/>
      <c r="F151" s="28"/>
      <c r="G151" s="28"/>
      <c r="H151" s="493"/>
      <c r="I151" s="493"/>
      <c r="J151" s="493"/>
    </row>
    <row r="152" spans="1:26" s="4" customFormat="1" ht="69" customHeight="1" x14ac:dyDescent="0.25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S152" s="263"/>
    </row>
    <row r="153" spans="1:26" ht="18" customHeight="1" x14ac:dyDescent="0.25">
      <c r="A153" s="309"/>
      <c r="B153" s="309"/>
      <c r="C153" s="309"/>
      <c r="D153" s="309"/>
      <c r="E153" s="309"/>
      <c r="F153" s="309"/>
      <c r="G153" s="309"/>
      <c r="H153" s="309"/>
      <c r="I153" s="309"/>
      <c r="J153" s="309"/>
    </row>
    <row r="154" spans="1:26" ht="18" customHeight="1" x14ac:dyDescent="0.25">
      <c r="A154" s="309"/>
      <c r="B154" s="309"/>
      <c r="C154" s="309"/>
      <c r="D154" s="309"/>
      <c r="E154" s="309"/>
      <c r="F154" s="309"/>
      <c r="G154" s="309"/>
      <c r="H154" s="309"/>
      <c r="I154" s="309"/>
      <c r="J154" s="309"/>
    </row>
    <row r="155" spans="1:26" ht="18" customHeight="1" x14ac:dyDescent="0.25">
      <c r="A155" s="309"/>
      <c r="B155" s="309"/>
      <c r="C155" s="309"/>
      <c r="D155" s="309"/>
      <c r="E155" s="309"/>
      <c r="F155" s="309"/>
      <c r="G155" s="309"/>
      <c r="H155" s="309"/>
      <c r="I155" s="309"/>
      <c r="J155" s="309"/>
    </row>
    <row r="156" spans="1:26" ht="18" customHeight="1" x14ac:dyDescent="0.25">
      <c r="A156" s="309"/>
      <c r="B156" s="309"/>
      <c r="C156" s="309"/>
      <c r="D156" s="309"/>
      <c r="E156" s="309"/>
      <c r="F156" s="309"/>
      <c r="G156" s="309"/>
      <c r="H156" s="309"/>
      <c r="I156" s="309"/>
      <c r="J156" s="309"/>
    </row>
    <row r="157" spans="1:26" ht="18" customHeight="1" x14ac:dyDescent="0.25">
      <c r="A157" s="309"/>
      <c r="B157" s="309"/>
      <c r="C157" s="309"/>
      <c r="D157" s="309"/>
      <c r="E157" s="309"/>
      <c r="F157" s="309"/>
      <c r="G157" s="309"/>
      <c r="H157" s="309"/>
      <c r="I157" s="309"/>
      <c r="J157" s="309"/>
    </row>
    <row r="158" spans="1:26" ht="18" customHeight="1" x14ac:dyDescent="0.25">
      <c r="A158" s="309"/>
      <c r="B158" s="309"/>
      <c r="C158" s="309"/>
      <c r="D158" s="309"/>
      <c r="E158" s="309"/>
      <c r="F158" s="309"/>
      <c r="G158" s="309"/>
      <c r="H158" s="309"/>
      <c r="I158" s="309"/>
      <c r="J158" s="309"/>
      <c r="T158" s="487"/>
      <c r="U158" s="487"/>
      <c r="V158" s="487"/>
      <c r="W158" s="487"/>
      <c r="X158" s="487"/>
      <c r="Y158" s="487"/>
      <c r="Z158" s="487"/>
    </row>
    <row r="159" spans="1:26" ht="18" customHeight="1" x14ac:dyDescent="0.25">
      <c r="A159" s="309"/>
      <c r="B159" s="309"/>
      <c r="C159" s="309"/>
      <c r="D159" s="309"/>
      <c r="E159" s="309"/>
      <c r="F159" s="309"/>
      <c r="G159" s="309"/>
      <c r="H159" s="309"/>
      <c r="I159" s="309"/>
      <c r="J159" s="309"/>
      <c r="T159" s="487"/>
      <c r="U159" s="487"/>
      <c r="V159" s="487"/>
      <c r="W159" s="487"/>
      <c r="X159" s="487"/>
      <c r="Y159" s="487"/>
      <c r="Z159" s="487"/>
    </row>
    <row r="160" spans="1:26" ht="18" customHeight="1" x14ac:dyDescent="0.25">
      <c r="A160" s="309"/>
      <c r="B160" s="309"/>
      <c r="C160" s="309"/>
      <c r="D160" s="309"/>
      <c r="E160" s="309"/>
      <c r="F160" s="309"/>
      <c r="G160" s="309"/>
      <c r="H160" s="309"/>
      <c r="I160" s="309"/>
      <c r="J160" s="309"/>
      <c r="T160" s="487"/>
      <c r="U160" s="487"/>
      <c r="V160" s="487"/>
      <c r="W160" s="487"/>
      <c r="X160" s="487"/>
      <c r="Y160" s="487"/>
      <c r="Z160" s="487"/>
    </row>
    <row r="161" spans="1:26" ht="18" customHeight="1" x14ac:dyDescent="0.25">
      <c r="A161" s="309"/>
      <c r="B161" s="309"/>
      <c r="C161" s="309"/>
      <c r="D161" s="309"/>
      <c r="E161" s="309"/>
      <c r="F161" s="309"/>
      <c r="G161" s="309"/>
      <c r="H161" s="309"/>
      <c r="I161" s="309"/>
      <c r="J161" s="309"/>
      <c r="T161" s="487"/>
      <c r="U161" s="487"/>
      <c r="V161" s="487"/>
      <c r="W161" s="487"/>
      <c r="X161" s="487"/>
      <c r="Y161" s="487"/>
      <c r="Z161" s="487"/>
    </row>
    <row r="162" spans="1:26" ht="18" customHeight="1" x14ac:dyDescent="0.25">
      <c r="A162" s="309"/>
      <c r="B162" s="309"/>
      <c r="C162" s="309"/>
      <c r="D162" s="309"/>
      <c r="E162" s="309"/>
      <c r="F162" s="309"/>
      <c r="G162" s="309"/>
      <c r="H162" s="309"/>
      <c r="I162" s="309"/>
      <c r="J162" s="309"/>
    </row>
    <row r="163" spans="1:26" ht="18" customHeight="1" x14ac:dyDescent="0.25">
      <c r="C163" s="28"/>
      <c r="D163" s="28"/>
      <c r="F163" s="28"/>
      <c r="G163" s="28"/>
    </row>
    <row r="164" spans="1:26" ht="18" customHeight="1" x14ac:dyDescent="0.25">
      <c r="C164" s="28"/>
      <c r="D164" s="28"/>
      <c r="F164" s="28"/>
      <c r="G164" s="28"/>
    </row>
    <row r="165" spans="1:26" ht="18" customHeight="1" x14ac:dyDescent="0.25">
      <c r="C165" s="28"/>
      <c r="D165" s="28"/>
      <c r="F165" s="28"/>
      <c r="G165" s="28"/>
    </row>
    <row r="166" spans="1:26" ht="18" customHeight="1" x14ac:dyDescent="0.25">
      <c r="C166" s="28"/>
      <c r="D166" s="28"/>
      <c r="F166" s="28"/>
      <c r="G166" s="28"/>
    </row>
    <row r="167" spans="1:26" ht="18" customHeight="1" x14ac:dyDescent="0.25">
      <c r="C167" s="28"/>
      <c r="D167" s="28"/>
      <c r="F167" s="28"/>
      <c r="G167" s="28"/>
    </row>
    <row r="168" spans="1:26" ht="18" customHeight="1" x14ac:dyDescent="0.25">
      <c r="C168" s="28"/>
      <c r="D168" s="28"/>
      <c r="F168" s="28"/>
      <c r="G168" s="28"/>
    </row>
    <row r="169" spans="1:26" ht="18" customHeight="1" x14ac:dyDescent="0.25">
      <c r="C169" s="28"/>
      <c r="D169" s="28"/>
      <c r="F169" s="28"/>
      <c r="G169" s="28"/>
    </row>
  </sheetData>
  <mergeCells count="17">
    <mergeCell ref="H5:J5"/>
    <mergeCell ref="H24:J24"/>
    <mergeCell ref="H46:J46"/>
    <mergeCell ref="H67:J67"/>
    <mergeCell ref="T76:Z79"/>
    <mergeCell ref="T95:Z98"/>
    <mergeCell ref="T16:Z19"/>
    <mergeCell ref="T55:Z58"/>
    <mergeCell ref="A68:G68"/>
    <mergeCell ref="T30:Z33"/>
    <mergeCell ref="H89:J89"/>
    <mergeCell ref="H108:J108"/>
    <mergeCell ref="H130:J130"/>
    <mergeCell ref="T158:Z161"/>
    <mergeCell ref="T116:Z119"/>
    <mergeCell ref="U138:AA141"/>
    <mergeCell ref="H151:J151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7BF5E-2511-4236-8F28-DCBB58DE3236}">
  <sheetPr>
    <tabColor rgb="FF7030A0"/>
  </sheetPr>
  <dimension ref="A1:CH64"/>
  <sheetViews>
    <sheetView showGridLines="0" zoomScale="85" zoomScaleNormal="85" zoomScaleSheetLayoutView="85" workbookViewId="0">
      <selection activeCell="E13" sqref="E13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4"/>
      <c r="C1" s="4"/>
      <c r="D1" s="4"/>
      <c r="E1" s="4"/>
      <c r="F1" s="4"/>
      <c r="G1" s="4"/>
      <c r="H1" s="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4"/>
      <c r="C2" s="4"/>
      <c r="D2" s="4"/>
      <c r="E2" s="4"/>
      <c r="F2" s="4"/>
      <c r="G2" s="4"/>
      <c r="H2" s="4"/>
      <c r="I2" s="4"/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4"/>
      <c r="C3" s="4"/>
      <c r="D3" s="4"/>
      <c r="E3" s="4"/>
      <c r="F3" s="4"/>
      <c r="G3" s="4"/>
      <c r="H3" s="4"/>
      <c r="I3" s="4"/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4"/>
      <c r="C4" s="4"/>
      <c r="D4" s="4"/>
      <c r="E4" s="4"/>
      <c r="F4" s="4"/>
      <c r="G4" s="4"/>
      <c r="H4" s="4"/>
      <c r="I4" s="4"/>
      <c r="J4" s="28" t="s">
        <v>499</v>
      </c>
    </row>
    <row r="5" spans="1:86" ht="18" customHeight="1" x14ac:dyDescent="0.25">
      <c r="A5" s="431" t="str">
        <f>_xlfn.CONCAT(Config!$B$2," PORCENTAJE DE ",A6," ",Config!$B$3,Config!$C$12," - ",Config!$D$12," ",Config!$E$12)</f>
        <v>RED. MOYOBAMBA: PORCENTAJE DE PERSONA ADULTO MAYOR DE 60 AÑOS A MAS CON VACUNA NEUMOCOCO - POR MICROREDES : ENERO - FEBRERO 2025</v>
      </c>
      <c r="C5" s="28"/>
      <c r="D5" s="28"/>
      <c r="F5" s="28"/>
      <c r="G5" s="28"/>
      <c r="H5" s="482" t="s">
        <v>511</v>
      </c>
      <c r="I5" s="482"/>
      <c r="J5" s="482"/>
    </row>
    <row r="6" spans="1:86" ht="18" customHeight="1" x14ac:dyDescent="0.25">
      <c r="A6" s="317" t="str">
        <f>+METAS!B43</f>
        <v>PERSONA ADULTO MAYOR DE 60 AÑOS A MAS CON VACUNA NEUMOCOCO</v>
      </c>
      <c r="C6" s="28"/>
      <c r="D6" s="28"/>
      <c r="F6" s="28"/>
      <c r="G6" s="28"/>
      <c r="H6" s="436">
        <f>+METAS!F43</f>
        <v>13.3</v>
      </c>
      <c r="I6" s="436"/>
      <c r="J6" s="436">
        <f>+METAS!G43</f>
        <v>15</v>
      </c>
      <c r="U6" s="297"/>
      <c r="AC6" t="str">
        <f t="shared" ref="AC6:AC17" si="0">A6</f>
        <v>PERSONA ADULTO MAYOR DE 60 AÑOS A MAS CON VACUNA NEUMOCOCO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694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/>
      <c r="U7" s="263"/>
      <c r="AC7" s="274" t="str">
        <f t="shared" si="0"/>
        <v>ESTABLECIMIENTOS</v>
      </c>
      <c r="AD7" s="273" t="s">
        <v>508</v>
      </c>
      <c r="AE7" s="272" t="str">
        <f t="shared" ref="AE7:AF17" si="1">C7</f>
        <v>META Actual</v>
      </c>
      <c r="AF7" s="271" t="str">
        <f t="shared" si="1"/>
        <v>VACUNAS</v>
      </c>
      <c r="AG7" s="270" t="s">
        <v>507</v>
      </c>
      <c r="AH7" s="270" t="s">
        <v>506</v>
      </c>
    </row>
    <row r="8" spans="1:86" ht="18" customHeight="1" thickBot="1" x14ac:dyDescent="0.3">
      <c r="A8" s="269" t="s">
        <v>66</v>
      </c>
      <c r="B8" s="268">
        <f>SUM(B9:B17)</f>
        <v>1003</v>
      </c>
      <c r="C8" s="268">
        <f>SUM(C9:C17)</f>
        <v>170</v>
      </c>
      <c r="D8" s="268">
        <f>SUM(D9:D17)</f>
        <v>116</v>
      </c>
      <c r="E8" s="256">
        <f>+Config!C9</f>
        <v>16.666666666666668</v>
      </c>
      <c r="F8" s="268"/>
      <c r="G8" s="256">
        <f>IFERROR(ROUND(D8*100/B8,1),0)</f>
        <v>11.6</v>
      </c>
      <c r="H8" s="256">
        <f>IFERROR(ROUND(IF(G8&lt;$H$6,G8,""),1),"")</f>
        <v>11.6</v>
      </c>
      <c r="I8" s="256" t="str">
        <f>IFERROR(ROUND(IF(AND(G8&gt;=$H$6,G8&lt;$J$6),G8,""),1),"")</f>
        <v/>
      </c>
      <c r="J8" s="256" t="str">
        <f>IFERROR(ROUND(IF(G8&gt;=$J$6,G8,""),1),"")</f>
        <v/>
      </c>
      <c r="K8" s="251"/>
      <c r="AB8" s="251"/>
      <c r="AC8" s="267" t="str">
        <f t="shared" si="0"/>
        <v>RED</v>
      </c>
      <c r="AD8" s="265">
        <v>40</v>
      </c>
      <c r="AE8" s="266">
        <f t="shared" si="1"/>
        <v>170</v>
      </c>
      <c r="AF8" s="265">
        <f t="shared" si="1"/>
        <v>116</v>
      </c>
      <c r="AG8" s="264">
        <f t="shared" ref="AG8:AG17" si="2">AE8-AF8</f>
        <v>54</v>
      </c>
      <c r="AH8" s="264">
        <f t="shared" ref="AH8:AH17" si="3">AD8+AG8</f>
        <v>94</v>
      </c>
    </row>
    <row r="9" spans="1:86" ht="18" customHeight="1" thickBot="1" x14ac:dyDescent="0.3">
      <c r="A9" s="262" t="str">
        <f>Config!B16</f>
        <v>HOSP</v>
      </c>
      <c r="B9" s="281">
        <f>METAS!AY43</f>
        <v>0</v>
      </c>
      <c r="C9" s="283">
        <f>ROUNDUP((B9/12)*Config!$C$6,0)</f>
        <v>0</v>
      </c>
      <c r="D9" s="283">
        <f>ACUMULADO!AU43</f>
        <v>2</v>
      </c>
      <c r="E9" s="257">
        <f t="shared" ref="E9:E17" si="4">E8</f>
        <v>16.666666666666668</v>
      </c>
      <c r="F9" s="283"/>
      <c r="G9" s="256">
        <f t="shared" ref="G9:G17" si="5">IFERROR(ROUND(D9*100/B9,1),0)</f>
        <v>0</v>
      </c>
      <c r="H9" s="256">
        <f t="shared" ref="H9:H17" si="6">IFERROR(ROUND(IF(G9&lt;$H$6,G9,""),1),"")</f>
        <v>0</v>
      </c>
      <c r="I9" s="256" t="str">
        <f t="shared" ref="I9:I17" si="7">IFERROR(ROUND(IF(AND(G9&gt;=$H$6,G9&lt;$J$6),G9,""),1),"")</f>
        <v/>
      </c>
      <c r="J9" s="256" t="str">
        <f t="shared" ref="J9:J17" si="8">IFERROR(ROUND(IF(G9&gt;=$J$6,G9,""),1),"")</f>
        <v/>
      </c>
      <c r="K9" s="251"/>
      <c r="AB9" s="251"/>
      <c r="AC9" s="255" t="str">
        <f t="shared" si="0"/>
        <v>HOSP</v>
      </c>
      <c r="AD9" s="253">
        <v>1</v>
      </c>
      <c r="AE9" s="254">
        <f t="shared" si="1"/>
        <v>0</v>
      </c>
      <c r="AF9" s="253">
        <f t="shared" si="1"/>
        <v>2</v>
      </c>
      <c r="AG9" s="252">
        <f t="shared" si="2"/>
        <v>-2</v>
      </c>
      <c r="AH9" s="252">
        <f t="shared" si="3"/>
        <v>-1</v>
      </c>
    </row>
    <row r="10" spans="1:86" ht="18" customHeight="1" thickBot="1" x14ac:dyDescent="0.3">
      <c r="A10" s="262" t="s">
        <v>560</v>
      </c>
      <c r="B10" s="281">
        <f>METAS!BA43</f>
        <v>417</v>
      </c>
      <c r="C10" s="283">
        <f>ROUNDUP((B10/12)*Config!$C$6,0)</f>
        <v>70</v>
      </c>
      <c r="D10" s="283">
        <f>ACUMULADO!AW43</f>
        <v>27</v>
      </c>
      <c r="E10" s="257">
        <f>E9</f>
        <v>16.666666666666668</v>
      </c>
      <c r="F10" s="283"/>
      <c r="G10" s="256">
        <f>IFERROR(ROUND(D10*100/B10,1),0)</f>
        <v>6.5</v>
      </c>
      <c r="H10" s="256">
        <f t="shared" si="6"/>
        <v>6.5</v>
      </c>
      <c r="I10" s="256" t="str">
        <f t="shared" si="7"/>
        <v/>
      </c>
      <c r="J10" s="256" t="str">
        <f t="shared" si="8"/>
        <v/>
      </c>
      <c r="K10" s="251"/>
      <c r="AB10" s="251"/>
      <c r="AC10" s="255" t="str">
        <f t="shared" si="0"/>
        <v>LLUI</v>
      </c>
      <c r="AD10" s="253">
        <v>10</v>
      </c>
      <c r="AE10" s="254">
        <f t="shared" si="1"/>
        <v>70</v>
      </c>
      <c r="AF10" s="253">
        <f t="shared" si="1"/>
        <v>27</v>
      </c>
      <c r="AG10" s="252">
        <f t="shared" si="2"/>
        <v>43</v>
      </c>
      <c r="AH10" s="252">
        <f t="shared" si="3"/>
        <v>53</v>
      </c>
    </row>
    <row r="11" spans="1:86" ht="18" customHeight="1" thickBot="1" x14ac:dyDescent="0.3">
      <c r="A11" s="262" t="s">
        <v>561</v>
      </c>
      <c r="B11" s="281">
        <f>METAS!BB43</f>
        <v>38</v>
      </c>
      <c r="C11" s="283">
        <f>ROUNDUP((B11/12)*Config!$C$6,0)</f>
        <v>7</v>
      </c>
      <c r="D11" s="283">
        <f>ACUMULADO!AX43</f>
        <v>3</v>
      </c>
      <c r="E11" s="257">
        <f t="shared" si="4"/>
        <v>16.666666666666668</v>
      </c>
      <c r="F11" s="283"/>
      <c r="G11" s="256">
        <f t="shared" si="5"/>
        <v>7.9</v>
      </c>
      <c r="H11" s="256">
        <f t="shared" si="6"/>
        <v>7.9</v>
      </c>
      <c r="I11" s="256" t="str">
        <f t="shared" si="7"/>
        <v/>
      </c>
      <c r="J11" s="256" t="str">
        <f t="shared" si="8"/>
        <v/>
      </c>
      <c r="K11" s="251"/>
      <c r="AB11" s="251"/>
      <c r="AC11" s="255" t="str">
        <f t="shared" si="0"/>
        <v>JERI</v>
      </c>
      <c r="AD11" s="253">
        <v>3</v>
      </c>
      <c r="AE11" s="254">
        <f t="shared" si="1"/>
        <v>7</v>
      </c>
      <c r="AF11" s="253">
        <f t="shared" si="1"/>
        <v>3</v>
      </c>
      <c r="AG11" s="252">
        <f t="shared" si="2"/>
        <v>4</v>
      </c>
      <c r="AH11" s="252">
        <f t="shared" si="3"/>
        <v>7</v>
      </c>
    </row>
    <row r="12" spans="1:86" ht="18" customHeight="1" thickBot="1" x14ac:dyDescent="0.3">
      <c r="A12" s="262" t="s">
        <v>562</v>
      </c>
      <c r="B12" s="281">
        <f>METAS!BC43</f>
        <v>82</v>
      </c>
      <c r="C12" s="283">
        <f>ROUNDUP((B12/12)*Config!$C$6,0)</f>
        <v>14</v>
      </c>
      <c r="D12" s="283">
        <f>ACUMULADO!AY43</f>
        <v>4</v>
      </c>
      <c r="E12" s="257">
        <f t="shared" si="4"/>
        <v>16.666666666666668</v>
      </c>
      <c r="F12" s="283"/>
      <c r="G12" s="256">
        <f t="shared" si="5"/>
        <v>4.9000000000000004</v>
      </c>
      <c r="H12" s="256">
        <f t="shared" si="6"/>
        <v>4.9000000000000004</v>
      </c>
      <c r="I12" s="256" t="str">
        <f t="shared" si="7"/>
        <v/>
      </c>
      <c r="J12" s="256" t="str">
        <f t="shared" si="8"/>
        <v/>
      </c>
      <c r="K12" s="251"/>
      <c r="T12" s="483" t="s">
        <v>516</v>
      </c>
      <c r="U12" s="484"/>
      <c r="V12" s="484"/>
      <c r="W12" s="484"/>
      <c r="X12" s="484"/>
      <c r="Y12" s="484"/>
      <c r="Z12" s="485"/>
      <c r="AC12" s="255" t="str">
        <f t="shared" si="0"/>
        <v>YANT</v>
      </c>
      <c r="AD12" s="253">
        <v>4</v>
      </c>
      <c r="AE12" s="254">
        <f t="shared" si="1"/>
        <v>14</v>
      </c>
      <c r="AF12" s="253">
        <f t="shared" si="1"/>
        <v>4</v>
      </c>
      <c r="AG12" s="252">
        <f t="shared" si="2"/>
        <v>10</v>
      </c>
      <c r="AH12" s="252">
        <f t="shared" si="3"/>
        <v>14</v>
      </c>
    </row>
    <row r="13" spans="1:86" ht="18" customHeight="1" thickBot="1" x14ac:dyDescent="0.3">
      <c r="A13" s="262" t="s">
        <v>563</v>
      </c>
      <c r="B13" s="281">
        <f>METAS!BD43</f>
        <v>206</v>
      </c>
      <c r="C13" s="283">
        <f>ROUNDUP((B13/12)*Config!$C$6,0)</f>
        <v>35</v>
      </c>
      <c r="D13" s="283">
        <f>ACUMULADO!AZ43</f>
        <v>0</v>
      </c>
      <c r="E13" s="257">
        <f t="shared" si="4"/>
        <v>16.666666666666668</v>
      </c>
      <c r="F13" s="283"/>
      <c r="G13" s="256">
        <f t="shared" si="5"/>
        <v>0</v>
      </c>
      <c r="H13" s="256">
        <f t="shared" si="6"/>
        <v>0</v>
      </c>
      <c r="I13" s="256" t="str">
        <f t="shared" si="7"/>
        <v/>
      </c>
      <c r="J13" s="256" t="str">
        <f t="shared" si="8"/>
        <v/>
      </c>
      <c r="K13" s="251"/>
      <c r="T13" s="486"/>
      <c r="U13" s="487"/>
      <c r="V13" s="487"/>
      <c r="W13" s="487"/>
      <c r="X13" s="487"/>
      <c r="Y13" s="487"/>
      <c r="Z13" s="488"/>
      <c r="AC13" s="255" t="str">
        <f t="shared" si="0"/>
        <v>SORI</v>
      </c>
      <c r="AD13" s="253">
        <v>6</v>
      </c>
      <c r="AE13" s="254">
        <f t="shared" si="1"/>
        <v>35</v>
      </c>
      <c r="AF13" s="253">
        <f t="shared" si="1"/>
        <v>0</v>
      </c>
      <c r="AG13" s="252">
        <f t="shared" si="2"/>
        <v>35</v>
      </c>
      <c r="AH13" s="252">
        <f t="shared" si="3"/>
        <v>41</v>
      </c>
    </row>
    <row r="14" spans="1:86" ht="18" customHeight="1" thickBot="1" x14ac:dyDescent="0.3">
      <c r="A14" s="262" t="s">
        <v>564</v>
      </c>
      <c r="B14" s="281">
        <f>METAS!BE43</f>
        <v>102</v>
      </c>
      <c r="C14" s="283">
        <f>ROUNDUP((B14/12)*Config!$C$6,0)</f>
        <v>17</v>
      </c>
      <c r="D14" s="283">
        <f>ACUMULADO!BA43</f>
        <v>23</v>
      </c>
      <c r="E14" s="257">
        <f t="shared" si="4"/>
        <v>16.666666666666668</v>
      </c>
      <c r="F14" s="283"/>
      <c r="G14" s="256">
        <f t="shared" si="5"/>
        <v>22.5</v>
      </c>
      <c r="H14" s="256" t="str">
        <f t="shared" si="6"/>
        <v/>
      </c>
      <c r="I14" s="256" t="str">
        <f t="shared" si="7"/>
        <v/>
      </c>
      <c r="J14" s="256">
        <f t="shared" si="8"/>
        <v>22.5</v>
      </c>
      <c r="K14" s="251"/>
      <c r="T14" s="486"/>
      <c r="U14" s="487"/>
      <c r="V14" s="487"/>
      <c r="W14" s="487"/>
      <c r="X14" s="487"/>
      <c r="Y14" s="487"/>
      <c r="Z14" s="488"/>
      <c r="AC14" s="255" t="str">
        <f t="shared" si="0"/>
        <v>JEPE</v>
      </c>
      <c r="AD14" s="253">
        <v>5</v>
      </c>
      <c r="AE14" s="254">
        <f t="shared" si="1"/>
        <v>17</v>
      </c>
      <c r="AF14" s="253">
        <f t="shared" si="1"/>
        <v>23</v>
      </c>
      <c r="AG14" s="252">
        <f t="shared" si="2"/>
        <v>-6</v>
      </c>
      <c r="AH14" s="252">
        <f t="shared" si="3"/>
        <v>-1</v>
      </c>
    </row>
    <row r="15" spans="1:86" ht="18" customHeight="1" thickBot="1" x14ac:dyDescent="0.3">
      <c r="A15" s="262" t="s">
        <v>565</v>
      </c>
      <c r="B15" s="281">
        <f>METAS!BF43</f>
        <v>71</v>
      </c>
      <c r="C15" s="283">
        <f>ROUNDUP((B15/12)*Config!$C$6,0)</f>
        <v>12</v>
      </c>
      <c r="D15" s="283">
        <f>ACUMULADO!BB43</f>
        <v>15</v>
      </c>
      <c r="E15" s="257">
        <f t="shared" si="4"/>
        <v>16.666666666666668</v>
      </c>
      <c r="F15" s="283"/>
      <c r="G15" s="256">
        <f t="shared" si="5"/>
        <v>21.1</v>
      </c>
      <c r="H15" s="256" t="str">
        <f t="shared" si="6"/>
        <v/>
      </c>
      <c r="I15" s="256" t="str">
        <f t="shared" si="7"/>
        <v/>
      </c>
      <c r="J15" s="256">
        <f t="shared" si="8"/>
        <v>21.1</v>
      </c>
      <c r="K15" s="251"/>
      <c r="T15" s="489"/>
      <c r="U15" s="490"/>
      <c r="V15" s="490"/>
      <c r="W15" s="490"/>
      <c r="X15" s="490"/>
      <c r="Y15" s="490"/>
      <c r="Z15" s="491"/>
      <c r="AC15" s="255" t="str">
        <f t="shared" si="0"/>
        <v>ROQU</v>
      </c>
      <c r="AD15" s="253">
        <v>3</v>
      </c>
      <c r="AE15" s="254">
        <f t="shared" si="1"/>
        <v>12</v>
      </c>
      <c r="AF15" s="253">
        <f t="shared" si="1"/>
        <v>15</v>
      </c>
      <c r="AG15" s="252">
        <f t="shared" si="2"/>
        <v>-3</v>
      </c>
      <c r="AH15" s="252">
        <f t="shared" si="3"/>
        <v>0</v>
      </c>
    </row>
    <row r="16" spans="1:86" ht="18" customHeight="1" thickBot="1" x14ac:dyDescent="0.3">
      <c r="A16" s="262" t="s">
        <v>566</v>
      </c>
      <c r="B16" s="281">
        <f>METAS!BG43</f>
        <v>47</v>
      </c>
      <c r="C16" s="283">
        <f>ROUNDUP((B16/12)*Config!$C$6,0)</f>
        <v>8</v>
      </c>
      <c r="D16" s="283">
        <f>ACUMULADO!BC43</f>
        <v>40</v>
      </c>
      <c r="E16" s="257">
        <f t="shared" si="4"/>
        <v>16.666666666666668</v>
      </c>
      <c r="F16" s="283"/>
      <c r="G16" s="256">
        <f t="shared" si="5"/>
        <v>85.1</v>
      </c>
      <c r="H16" s="256" t="str">
        <f t="shared" si="6"/>
        <v/>
      </c>
      <c r="I16" s="256" t="str">
        <f t="shared" si="7"/>
        <v/>
      </c>
      <c r="J16" s="256">
        <f t="shared" si="8"/>
        <v>85.1</v>
      </c>
      <c r="K16" s="251"/>
      <c r="T16"/>
      <c r="AC16" s="255" t="str">
        <f t="shared" si="0"/>
        <v>CALZ</v>
      </c>
      <c r="AD16" s="253">
        <v>4</v>
      </c>
      <c r="AE16" s="254">
        <f t="shared" si="1"/>
        <v>8</v>
      </c>
      <c r="AF16" s="253">
        <f t="shared" si="1"/>
        <v>40</v>
      </c>
      <c r="AG16" s="252">
        <f t="shared" si="2"/>
        <v>-32</v>
      </c>
      <c r="AH16" s="252">
        <f t="shared" si="3"/>
        <v>-28</v>
      </c>
    </row>
    <row r="17" spans="1:34" ht="18" customHeight="1" thickBot="1" x14ac:dyDescent="0.3">
      <c r="A17" s="262" t="s">
        <v>567</v>
      </c>
      <c r="B17" s="281">
        <f>METAS!BH43</f>
        <v>40</v>
      </c>
      <c r="C17" s="283">
        <f>ROUNDUP((B17/12)*Config!$C$6,0)</f>
        <v>7</v>
      </c>
      <c r="D17" s="283">
        <f>ACUMULADO!BD43</f>
        <v>2</v>
      </c>
      <c r="E17" s="257">
        <f t="shared" si="4"/>
        <v>16.666666666666668</v>
      </c>
      <c r="F17" s="283"/>
      <c r="G17" s="256">
        <f t="shared" si="5"/>
        <v>5</v>
      </c>
      <c r="H17" s="256">
        <f t="shared" si="6"/>
        <v>5</v>
      </c>
      <c r="I17" s="256" t="str">
        <f t="shared" si="7"/>
        <v/>
      </c>
      <c r="J17" s="256" t="str">
        <f t="shared" si="8"/>
        <v/>
      </c>
      <c r="T17"/>
      <c r="AC17" s="255" t="str">
        <f t="shared" si="0"/>
        <v>PUEB</v>
      </c>
      <c r="AD17" s="253">
        <v>4</v>
      </c>
      <c r="AE17" s="254">
        <f t="shared" si="1"/>
        <v>7</v>
      </c>
      <c r="AF17" s="253">
        <f t="shared" si="1"/>
        <v>2</v>
      </c>
      <c r="AG17" s="252">
        <f t="shared" si="2"/>
        <v>5</v>
      </c>
      <c r="AH17" s="252">
        <f t="shared" si="3"/>
        <v>9</v>
      </c>
    </row>
    <row r="18" spans="1:34" ht="18" customHeight="1" x14ac:dyDescent="0.25">
      <c r="A18" s="430"/>
      <c r="C18" s="28"/>
      <c r="D18" s="28"/>
      <c r="E18" s="28"/>
      <c r="F18" s="28"/>
      <c r="G18" s="28"/>
      <c r="T18"/>
      <c r="AG18" s="251"/>
    </row>
    <row r="19" spans="1:34" ht="18" customHeight="1" x14ac:dyDescent="0.25">
      <c r="C19" s="28"/>
      <c r="D19" s="28"/>
      <c r="E19" s="28"/>
      <c r="F19" s="28"/>
      <c r="G19" s="28"/>
      <c r="H19" s="249"/>
      <c r="AG19" s="251"/>
    </row>
    <row r="20" spans="1:34" ht="18" customHeight="1" x14ac:dyDescent="0.25">
      <c r="C20" s="28"/>
      <c r="D20" s="28"/>
      <c r="E20" s="28"/>
      <c r="F20" s="28"/>
      <c r="G20" s="28"/>
      <c r="AG20" s="251"/>
    </row>
    <row r="21" spans="1:34" ht="18" customHeight="1" x14ac:dyDescent="0.25">
      <c r="A21" s="297"/>
      <c r="C21" s="28"/>
      <c r="D21" s="28"/>
      <c r="E21" s="28"/>
      <c r="F21" s="28"/>
      <c r="G21" s="28"/>
      <c r="J21" s="28" t="s">
        <v>499</v>
      </c>
      <c r="AG21" s="251"/>
    </row>
    <row r="22" spans="1:34" ht="18" customHeight="1" x14ac:dyDescent="0.25">
      <c r="C22" s="28"/>
      <c r="D22" s="28"/>
      <c r="F22" s="28"/>
      <c r="G22" s="28"/>
      <c r="AG22" s="251"/>
    </row>
    <row r="23" spans="1:34" ht="18" customHeight="1" x14ac:dyDescent="0.25">
      <c r="A23" s="412" t="str">
        <f>_xlfn.CONCAT(Config!$B$2," PORCENTAJE DE ",A24," ",Config!$B$3,Config!$C$12," - ",Config!$D$12," ",Config!$E$12)</f>
        <v>RED. MOYOBAMBA: PORCENTAJE DE PERSONA ADULTO MAYOR DE 60 AÑOS A MAS CON VACUNA INFLUENZA - POR MICROREDES : ENERO - FEBRERO 2025</v>
      </c>
      <c r="C23" s="411"/>
      <c r="D23" s="28"/>
      <c r="F23" s="28"/>
      <c r="G23" s="28"/>
      <c r="H23" s="482" t="s">
        <v>511</v>
      </c>
      <c r="I23" s="482"/>
      <c r="J23" s="482"/>
      <c r="AG23" s="251"/>
    </row>
    <row r="24" spans="1:34" ht="18" customHeight="1" x14ac:dyDescent="0.25">
      <c r="A24" s="318" t="str">
        <f>+METAS!B44</f>
        <v>PERSONA ADULTO MAYOR DE 60 AÑOS A MAS CON VACUNA INFLUENZA</v>
      </c>
      <c r="C24" s="28"/>
      <c r="D24" s="28"/>
      <c r="F24" s="28"/>
      <c r="G24" s="28"/>
      <c r="H24" s="436">
        <f>+METAS!F44</f>
        <v>13.3</v>
      </c>
      <c r="I24" s="436"/>
      <c r="J24" s="436">
        <f>+METAS!G44</f>
        <v>15</v>
      </c>
      <c r="AC24" t="str">
        <f t="shared" ref="AC24:AC35" si="9">A24</f>
        <v>PERSONA ADULTO MAYOR DE 60 AÑOS A MAS CON VACUNA INFLUENZA</v>
      </c>
      <c r="AG24" s="251"/>
    </row>
    <row r="25" spans="1:34" s="4" customFormat="1" ht="39.950000000000003" customHeight="1" x14ac:dyDescent="0.25">
      <c r="A25" s="279" t="s">
        <v>2</v>
      </c>
      <c r="B25" s="278" t="s">
        <v>513</v>
      </c>
      <c r="C25" s="278" t="s">
        <v>69</v>
      </c>
      <c r="D25" s="277" t="s">
        <v>694</v>
      </c>
      <c r="E25" s="282" t="s">
        <v>1</v>
      </c>
      <c r="F25" s="252"/>
      <c r="G25" s="276" t="s">
        <v>10</v>
      </c>
      <c r="H25" s="275" t="str">
        <f>"DEFICIENTE &lt; "&amp;H24</f>
        <v>DEFICIENTE &lt; 13,3</v>
      </c>
      <c r="I25" s="275" t="str">
        <f>"PROCESO &gt;= "&amp;H24&amp;"  -  &lt; "&amp;J24</f>
        <v>PROCESO &gt;= 13,3  -  &lt; 15</v>
      </c>
      <c r="J25" s="275" t="str">
        <f>"OPTIMO &gt;= "&amp;J24</f>
        <v>OPTIMO &gt;= 15</v>
      </c>
      <c r="S25" s="263"/>
      <c r="T25" s="263"/>
      <c r="U25" s="263"/>
      <c r="AC25" s="274" t="str">
        <f t="shared" si="9"/>
        <v>ESTABLECIMIENTOS</v>
      </c>
      <c r="AD25" s="273" t="s">
        <v>508</v>
      </c>
      <c r="AE25" s="272" t="str">
        <f t="shared" ref="AE25:AF35" si="10">C25</f>
        <v>META Actual</v>
      </c>
      <c r="AF25" s="271" t="str">
        <f t="shared" si="10"/>
        <v>VACUNAS</v>
      </c>
      <c r="AG25" s="270" t="s">
        <v>507</v>
      </c>
      <c r="AH25" s="270" t="s">
        <v>506</v>
      </c>
    </row>
    <row r="26" spans="1:34" ht="18" customHeight="1" thickBot="1" x14ac:dyDescent="0.3">
      <c r="A26" s="269" t="s">
        <v>66</v>
      </c>
      <c r="B26" s="268">
        <f>SUM(B27:B35)</f>
        <v>1003</v>
      </c>
      <c r="C26" s="268">
        <f>SUM(C27:C35)</f>
        <v>170</v>
      </c>
      <c r="D26" s="268">
        <f>SUM(D27:D35)</f>
        <v>101</v>
      </c>
      <c r="E26" s="256">
        <f t="shared" ref="E26:E35" si="11">$E$8</f>
        <v>16.666666666666668</v>
      </c>
      <c r="F26" s="268"/>
      <c r="G26" s="256">
        <f t="shared" ref="G26:G35" si="12">IFERROR(ROUND(D26*100/B26,1),0)</f>
        <v>10.1</v>
      </c>
      <c r="H26" s="256">
        <f>IFERROR(ROUND(IF(G26&lt;$H$24,G26,""),1),"")</f>
        <v>10.1</v>
      </c>
      <c r="I26" s="256" t="str">
        <f>IFERROR(ROUND(IF(AND(G26&gt;=$H$24,G26&lt;$J$24),G26,""),1),"")</f>
        <v/>
      </c>
      <c r="J26" s="256" t="str">
        <f>IFERROR(ROUND(IF(G26&gt;=$J$24,G26,""),1),"")</f>
        <v/>
      </c>
      <c r="K26" s="251">
        <f>IFERROR(ROUND(IF(H26&gt;=$D$3,H26,""),1),"")</f>
        <v>10.1</v>
      </c>
      <c r="AC26" s="267" t="str">
        <f t="shared" si="9"/>
        <v>RED</v>
      </c>
      <c r="AD26" s="265">
        <v>19.166666666666668</v>
      </c>
      <c r="AE26" s="266">
        <f t="shared" si="10"/>
        <v>170</v>
      </c>
      <c r="AF26" s="265">
        <f t="shared" si="10"/>
        <v>101</v>
      </c>
      <c r="AG26" s="264">
        <f t="shared" ref="AG26:AG35" si="13">AE26-AF26</f>
        <v>69</v>
      </c>
      <c r="AH26" s="264">
        <f t="shared" ref="AH26:AH35" si="14">AD26+AG26</f>
        <v>88.166666666666671</v>
      </c>
    </row>
    <row r="27" spans="1:34" ht="18" customHeight="1" thickBot="1" x14ac:dyDescent="0.3">
      <c r="A27" s="262" t="str">
        <f>+A9</f>
        <v>HOSP</v>
      </c>
      <c r="B27" s="281">
        <f>METAS!AY44</f>
        <v>0</v>
      </c>
      <c r="C27" s="283">
        <f>ROUNDUP((B27/12)*Config!$C$6,0)</f>
        <v>0</v>
      </c>
      <c r="D27" s="283">
        <f>ACUMULADO!AU44</f>
        <v>9</v>
      </c>
      <c r="E27" s="258">
        <f t="shared" si="11"/>
        <v>16.666666666666668</v>
      </c>
      <c r="F27" s="257"/>
      <c r="G27" s="256">
        <f t="shared" si="12"/>
        <v>0</v>
      </c>
      <c r="H27" s="256">
        <f t="shared" ref="H27:H35" si="15">IFERROR(ROUND(IF(G27&lt;$H$24,G27,""),1),"")</f>
        <v>0</v>
      </c>
      <c r="I27" s="256" t="str">
        <f t="shared" ref="I27:I35" si="16">IFERROR(ROUND(IF(AND(G27&gt;=$H$24,G27&lt;$J$24),G27,""),1),"")</f>
        <v/>
      </c>
      <c r="J27" s="256" t="str">
        <f t="shared" ref="J27:J35" si="17">IFERROR(ROUND(IF(G27&gt;=$J$24,G27,""),1),"")</f>
        <v/>
      </c>
      <c r="K27" s="251"/>
      <c r="AC27" s="255" t="str">
        <f t="shared" si="9"/>
        <v>HOSP</v>
      </c>
      <c r="AD27" s="253">
        <v>0</v>
      </c>
      <c r="AE27" s="254">
        <f t="shared" si="10"/>
        <v>0</v>
      </c>
      <c r="AF27" s="253">
        <f t="shared" si="10"/>
        <v>9</v>
      </c>
      <c r="AG27" s="252">
        <f t="shared" si="13"/>
        <v>-9</v>
      </c>
      <c r="AH27" s="252">
        <f t="shared" si="14"/>
        <v>-9</v>
      </c>
    </row>
    <row r="28" spans="1:34" ht="18" customHeight="1" thickBot="1" x14ac:dyDescent="0.3">
      <c r="A28" s="262" t="str">
        <f t="shared" ref="A28:A35" si="18">+A10</f>
        <v>LLUI</v>
      </c>
      <c r="B28" s="281">
        <f>METAS!BA44</f>
        <v>417</v>
      </c>
      <c r="C28" s="283">
        <f>ROUNDUP((B28/12)*Config!$C$6,0)</f>
        <v>70</v>
      </c>
      <c r="D28" s="283">
        <f>ACUMULADO!AW44</f>
        <v>22</v>
      </c>
      <c r="E28" s="258">
        <f t="shared" si="11"/>
        <v>16.666666666666668</v>
      </c>
      <c r="F28" s="257"/>
      <c r="G28" s="256">
        <f t="shared" si="12"/>
        <v>5.3</v>
      </c>
      <c r="H28" s="256">
        <f t="shared" si="15"/>
        <v>5.3</v>
      </c>
      <c r="I28" s="256" t="str">
        <f t="shared" si="16"/>
        <v/>
      </c>
      <c r="J28" s="256" t="str">
        <f t="shared" si="17"/>
        <v/>
      </c>
      <c r="K28" s="251"/>
      <c r="AC28" s="255" t="str">
        <f t="shared" si="9"/>
        <v>LLUI</v>
      </c>
      <c r="AD28" s="253">
        <v>3.5</v>
      </c>
      <c r="AE28" s="254">
        <f t="shared" si="10"/>
        <v>70</v>
      </c>
      <c r="AF28" s="253">
        <f t="shared" si="10"/>
        <v>22</v>
      </c>
      <c r="AG28" s="252">
        <f t="shared" si="13"/>
        <v>48</v>
      </c>
      <c r="AH28" s="252">
        <f t="shared" si="14"/>
        <v>51.5</v>
      </c>
    </row>
    <row r="29" spans="1:34" ht="18" customHeight="1" thickBot="1" x14ac:dyDescent="0.3">
      <c r="A29" s="262" t="str">
        <f t="shared" si="18"/>
        <v>JERI</v>
      </c>
      <c r="B29" s="281">
        <f>METAS!BB44</f>
        <v>38</v>
      </c>
      <c r="C29" s="283">
        <f>ROUNDUP((B29/12)*Config!$C$6,0)</f>
        <v>7</v>
      </c>
      <c r="D29" s="283">
        <f>ACUMULADO!AX44</f>
        <v>8</v>
      </c>
      <c r="E29" s="258">
        <f t="shared" si="11"/>
        <v>16.666666666666668</v>
      </c>
      <c r="F29" s="257"/>
      <c r="G29" s="256">
        <f t="shared" si="12"/>
        <v>21.1</v>
      </c>
      <c r="H29" s="256" t="str">
        <f t="shared" si="15"/>
        <v/>
      </c>
      <c r="I29" s="256" t="str">
        <f t="shared" si="16"/>
        <v/>
      </c>
      <c r="J29" s="256">
        <f t="shared" si="17"/>
        <v>21.1</v>
      </c>
      <c r="K29" s="251"/>
      <c r="AC29" s="255" t="str">
        <f t="shared" si="9"/>
        <v>JERI</v>
      </c>
      <c r="AD29" s="253">
        <v>2.3333333333333335</v>
      </c>
      <c r="AE29" s="254">
        <f t="shared" si="10"/>
        <v>7</v>
      </c>
      <c r="AF29" s="253">
        <f t="shared" si="10"/>
        <v>8</v>
      </c>
      <c r="AG29" s="252">
        <f t="shared" si="13"/>
        <v>-1</v>
      </c>
      <c r="AH29" s="252">
        <f t="shared" si="14"/>
        <v>1.3333333333333335</v>
      </c>
    </row>
    <row r="30" spans="1:34" ht="18" customHeight="1" thickBot="1" x14ac:dyDescent="0.3">
      <c r="A30" s="262" t="str">
        <f t="shared" si="18"/>
        <v>YANT</v>
      </c>
      <c r="B30" s="281">
        <f>METAS!BC44</f>
        <v>82</v>
      </c>
      <c r="C30" s="283">
        <f>ROUNDUP((B30/12)*Config!$C$6,0)</f>
        <v>14</v>
      </c>
      <c r="D30" s="283">
        <f>ACUMULADO!AY44</f>
        <v>2</v>
      </c>
      <c r="E30" s="258">
        <f t="shared" si="11"/>
        <v>16.666666666666668</v>
      </c>
      <c r="F30" s="257"/>
      <c r="G30" s="256">
        <f t="shared" si="12"/>
        <v>2.4</v>
      </c>
      <c r="H30" s="256">
        <f t="shared" si="15"/>
        <v>2.4</v>
      </c>
      <c r="I30" s="256" t="str">
        <f t="shared" si="16"/>
        <v/>
      </c>
      <c r="J30" s="256" t="str">
        <f t="shared" si="17"/>
        <v/>
      </c>
      <c r="K30" s="251"/>
      <c r="AC30" s="255" t="str">
        <f t="shared" si="9"/>
        <v>YANT</v>
      </c>
      <c r="AD30" s="253">
        <v>2.8333333333333335</v>
      </c>
      <c r="AE30" s="254">
        <f t="shared" si="10"/>
        <v>14</v>
      </c>
      <c r="AF30" s="253">
        <f t="shared" si="10"/>
        <v>2</v>
      </c>
      <c r="AG30" s="252">
        <f t="shared" si="13"/>
        <v>12</v>
      </c>
      <c r="AH30" s="252">
        <f t="shared" si="14"/>
        <v>14.833333333333334</v>
      </c>
    </row>
    <row r="31" spans="1:34" ht="18" customHeight="1" thickBot="1" x14ac:dyDescent="0.3">
      <c r="A31" s="262" t="str">
        <f t="shared" si="18"/>
        <v>SORI</v>
      </c>
      <c r="B31" s="281">
        <f>METAS!BD44</f>
        <v>206</v>
      </c>
      <c r="C31" s="283">
        <f>ROUNDUP((B31/12)*Config!$C$6,0)</f>
        <v>35</v>
      </c>
      <c r="D31" s="283">
        <f>ACUMULADO!AZ44</f>
        <v>5</v>
      </c>
      <c r="E31" s="258">
        <f t="shared" si="11"/>
        <v>16.666666666666668</v>
      </c>
      <c r="F31" s="257"/>
      <c r="G31" s="256">
        <f t="shared" si="12"/>
        <v>2.4</v>
      </c>
      <c r="H31" s="256">
        <f t="shared" si="15"/>
        <v>2.4</v>
      </c>
      <c r="I31" s="256" t="str">
        <f t="shared" si="16"/>
        <v/>
      </c>
      <c r="J31" s="256" t="str">
        <f t="shared" si="17"/>
        <v/>
      </c>
      <c r="K31" s="251"/>
      <c r="T31" s="483" t="s">
        <v>505</v>
      </c>
      <c r="U31" s="484"/>
      <c r="V31" s="484"/>
      <c r="W31" s="484"/>
      <c r="X31" s="484"/>
      <c r="Y31" s="484"/>
      <c r="Z31" s="485"/>
      <c r="AC31" s="255" t="str">
        <f t="shared" si="9"/>
        <v>SORI</v>
      </c>
      <c r="AD31" s="253">
        <v>3.1666666666666665</v>
      </c>
      <c r="AE31" s="254">
        <f t="shared" si="10"/>
        <v>35</v>
      </c>
      <c r="AF31" s="253">
        <f t="shared" si="10"/>
        <v>5</v>
      </c>
      <c r="AG31" s="252">
        <f t="shared" si="13"/>
        <v>30</v>
      </c>
      <c r="AH31" s="252">
        <f t="shared" si="14"/>
        <v>33.166666666666664</v>
      </c>
    </row>
    <row r="32" spans="1:34" ht="18" customHeight="1" thickBot="1" x14ac:dyDescent="0.3">
      <c r="A32" s="262" t="str">
        <f t="shared" si="18"/>
        <v>JEPE</v>
      </c>
      <c r="B32" s="281">
        <f>METAS!BE44</f>
        <v>102</v>
      </c>
      <c r="C32" s="283">
        <f>ROUNDUP((B32/12)*Config!$C$6,0)</f>
        <v>17</v>
      </c>
      <c r="D32" s="283">
        <f>ACUMULADO!BA44</f>
        <v>41</v>
      </c>
      <c r="E32" s="258">
        <f t="shared" si="11"/>
        <v>16.666666666666668</v>
      </c>
      <c r="F32" s="257"/>
      <c r="G32" s="256">
        <f t="shared" si="12"/>
        <v>40.200000000000003</v>
      </c>
      <c r="H32" s="256" t="str">
        <f t="shared" si="15"/>
        <v/>
      </c>
      <c r="I32" s="256" t="str">
        <f t="shared" si="16"/>
        <v/>
      </c>
      <c r="J32" s="256">
        <f t="shared" si="17"/>
        <v>40.200000000000003</v>
      </c>
      <c r="K32" s="251"/>
      <c r="T32" s="486"/>
      <c r="U32" s="487"/>
      <c r="V32" s="487"/>
      <c r="W32" s="487"/>
      <c r="X32" s="487"/>
      <c r="Y32" s="487"/>
      <c r="Z32" s="488"/>
      <c r="AC32" s="255" t="str">
        <f t="shared" si="9"/>
        <v>JEPE</v>
      </c>
      <c r="AD32" s="253">
        <v>2.8333333333333335</v>
      </c>
      <c r="AE32" s="254">
        <f t="shared" si="10"/>
        <v>17</v>
      </c>
      <c r="AF32" s="253">
        <f t="shared" si="10"/>
        <v>41</v>
      </c>
      <c r="AG32" s="252">
        <f t="shared" si="13"/>
        <v>-24</v>
      </c>
      <c r="AH32" s="252">
        <f t="shared" si="14"/>
        <v>-21.166666666666668</v>
      </c>
    </row>
    <row r="33" spans="1:34" ht="18" customHeight="1" thickBot="1" x14ac:dyDescent="0.3">
      <c r="A33" s="262" t="str">
        <f t="shared" si="18"/>
        <v>ROQU</v>
      </c>
      <c r="B33" s="281">
        <f>METAS!BF44</f>
        <v>71</v>
      </c>
      <c r="C33" s="283">
        <f>ROUNDUP((B33/12)*Config!$C$6,0)</f>
        <v>12</v>
      </c>
      <c r="D33" s="283">
        <f>ACUMULADO!BB44</f>
        <v>12</v>
      </c>
      <c r="E33" s="258">
        <f t="shared" si="11"/>
        <v>16.666666666666668</v>
      </c>
      <c r="F33" s="257"/>
      <c r="G33" s="256">
        <f t="shared" si="12"/>
        <v>16.899999999999999</v>
      </c>
      <c r="H33" s="256" t="str">
        <f t="shared" si="15"/>
        <v/>
      </c>
      <c r="I33" s="256" t="str">
        <f t="shared" si="16"/>
        <v/>
      </c>
      <c r="J33" s="256">
        <f t="shared" si="17"/>
        <v>16.899999999999999</v>
      </c>
      <c r="K33" s="251"/>
      <c r="T33" s="486"/>
      <c r="U33" s="487"/>
      <c r="V33" s="487"/>
      <c r="W33" s="487"/>
      <c r="X33" s="487"/>
      <c r="Y33" s="487"/>
      <c r="Z33" s="488"/>
      <c r="AC33" s="255" t="str">
        <f t="shared" si="9"/>
        <v>ROQU</v>
      </c>
      <c r="AD33" s="253">
        <v>1.6666666666666667</v>
      </c>
      <c r="AE33" s="254">
        <f t="shared" si="10"/>
        <v>12</v>
      </c>
      <c r="AF33" s="253">
        <f t="shared" si="10"/>
        <v>12</v>
      </c>
      <c r="AG33" s="252">
        <f t="shared" si="13"/>
        <v>0</v>
      </c>
      <c r="AH33" s="252">
        <f t="shared" si="14"/>
        <v>1.6666666666666667</v>
      </c>
    </row>
    <row r="34" spans="1:34" ht="18" customHeight="1" thickBot="1" x14ac:dyDescent="0.3">
      <c r="A34" s="262" t="str">
        <f t="shared" si="18"/>
        <v>CALZ</v>
      </c>
      <c r="B34" s="281">
        <f>METAS!BG44</f>
        <v>47</v>
      </c>
      <c r="C34" s="283">
        <f>ROUNDUP((B34/12)*Config!$C$6,0)</f>
        <v>8</v>
      </c>
      <c r="D34" s="283">
        <f>ACUMULADO!BC44</f>
        <v>0</v>
      </c>
      <c r="E34" s="258">
        <f t="shared" si="11"/>
        <v>16.666666666666668</v>
      </c>
      <c r="F34" s="257"/>
      <c r="G34" s="256">
        <f t="shared" si="12"/>
        <v>0</v>
      </c>
      <c r="H34" s="256">
        <f t="shared" si="15"/>
        <v>0</v>
      </c>
      <c r="I34" s="256" t="str">
        <f t="shared" si="16"/>
        <v/>
      </c>
      <c r="J34" s="256" t="str">
        <f t="shared" si="17"/>
        <v/>
      </c>
      <c r="K34" s="251"/>
      <c r="T34" s="489"/>
      <c r="U34" s="490"/>
      <c r="V34" s="490"/>
      <c r="W34" s="490"/>
      <c r="X34" s="490"/>
      <c r="Y34" s="490"/>
      <c r="Z34" s="491"/>
      <c r="AC34" s="255" t="str">
        <f t="shared" si="9"/>
        <v>CALZ</v>
      </c>
      <c r="AD34" s="253">
        <v>2.1666666666666665</v>
      </c>
      <c r="AE34" s="254">
        <f t="shared" si="10"/>
        <v>8</v>
      </c>
      <c r="AF34" s="253">
        <f t="shared" si="10"/>
        <v>0</v>
      </c>
      <c r="AG34" s="252">
        <f t="shared" si="13"/>
        <v>8</v>
      </c>
      <c r="AH34" s="252">
        <f t="shared" si="14"/>
        <v>10.166666666666666</v>
      </c>
    </row>
    <row r="35" spans="1:34" ht="18" customHeight="1" thickBot="1" x14ac:dyDescent="0.3">
      <c r="A35" s="262" t="str">
        <f t="shared" si="18"/>
        <v>PUEB</v>
      </c>
      <c r="B35" s="281">
        <f>METAS!BH44</f>
        <v>40</v>
      </c>
      <c r="C35" s="283">
        <f>ROUNDUP((B35/12)*Config!$C$6,0)</f>
        <v>7</v>
      </c>
      <c r="D35" s="283">
        <f>ACUMULADO!BD44</f>
        <v>2</v>
      </c>
      <c r="E35" s="258">
        <f t="shared" si="11"/>
        <v>16.666666666666668</v>
      </c>
      <c r="F35" s="257"/>
      <c r="G35" s="256">
        <f t="shared" si="12"/>
        <v>5</v>
      </c>
      <c r="H35" s="256">
        <f t="shared" si="15"/>
        <v>5</v>
      </c>
      <c r="I35" s="256" t="str">
        <f t="shared" si="16"/>
        <v/>
      </c>
      <c r="J35" s="256" t="str">
        <f t="shared" si="17"/>
        <v/>
      </c>
      <c r="AC35" s="255" t="str">
        <f t="shared" si="9"/>
        <v>PUEB</v>
      </c>
      <c r="AD35" s="253">
        <v>0.66666666666666663</v>
      </c>
      <c r="AE35" s="254">
        <f t="shared" si="10"/>
        <v>7</v>
      </c>
      <c r="AF35" s="253">
        <f t="shared" si="10"/>
        <v>2</v>
      </c>
      <c r="AG35" s="252">
        <f t="shared" si="13"/>
        <v>5</v>
      </c>
      <c r="AH35" s="252">
        <f t="shared" si="14"/>
        <v>5.666666666666667</v>
      </c>
    </row>
    <row r="36" spans="1:34" ht="18" customHeight="1" x14ac:dyDescent="0.25">
      <c r="C36" s="28"/>
      <c r="D36" s="28"/>
      <c r="F36" s="28"/>
      <c r="G36" s="28"/>
      <c r="AG36" s="251"/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A43" s="297"/>
      <c r="C43" s="28"/>
      <c r="D43" s="28"/>
      <c r="F43" s="28"/>
      <c r="G43" s="28"/>
      <c r="AG43" s="251"/>
    </row>
    <row r="44" spans="1:34" ht="18" customHeight="1" x14ac:dyDescent="0.25">
      <c r="A44" s="430" t="str">
        <f>_xlfn.CONCAT(Config!$B$2," PORCENTAJE DE ",A45," ",Config!$B$3,Config!$C$12," - ",Config!$D$12," ",Config!$E$12)</f>
        <v>RED. MOYOBAMBA: PORCENTAJE DE PERSONA ADULTO MAYOR DE 60 AÑOS CON VALORACION CLINICA - POR MICROREDES : ENERO - FEBRERO 2025</v>
      </c>
      <c r="C44" s="28"/>
      <c r="D44" s="28"/>
      <c r="F44" s="28"/>
      <c r="G44" s="28"/>
      <c r="H44" s="479" t="s">
        <v>511</v>
      </c>
      <c r="I44" s="480"/>
      <c r="J44" s="481"/>
      <c r="AG44" s="251"/>
    </row>
    <row r="45" spans="1:34" ht="18" customHeight="1" x14ac:dyDescent="0.25">
      <c r="A45" s="318" t="str">
        <f>+METAS!B45</f>
        <v>PERSONA ADULTO MAYOR DE 60 AÑOS CON VALORACION CLINICA</v>
      </c>
      <c r="C45" s="28"/>
      <c r="D45" s="28"/>
      <c r="F45" s="28"/>
      <c r="G45" s="28"/>
      <c r="H45" s="436">
        <f>+METAS!F45</f>
        <v>13.3</v>
      </c>
      <c r="I45" s="436"/>
      <c r="J45" s="436">
        <f>+METAS!G45</f>
        <v>15</v>
      </c>
      <c r="AC45" t="str">
        <f t="shared" ref="AC45:AC56" si="19">A45</f>
        <v>PERSONA ADULTO MAYOR DE 60 AÑOS CON VALORACION CLINICA</v>
      </c>
      <c r="AG45" s="251"/>
    </row>
    <row r="46" spans="1:34" ht="48.75" customHeight="1" x14ac:dyDescent="0.25">
      <c r="A46" s="279" t="s">
        <v>2</v>
      </c>
      <c r="B46" s="85" t="s">
        <v>531</v>
      </c>
      <c r="C46" s="278" t="s">
        <v>69</v>
      </c>
      <c r="D46" s="278" t="s">
        <v>695</v>
      </c>
      <c r="E46" s="277" t="s">
        <v>1</v>
      </c>
      <c r="F46" s="252"/>
      <c r="G46" s="276" t="s">
        <v>10</v>
      </c>
      <c r="H46" s="275" t="str">
        <f>"DEFICIENTE &lt; "&amp;H45</f>
        <v>DEFICIENTE &lt; 13,3</v>
      </c>
      <c r="I46" s="275" t="str">
        <f>"PROCESO &gt;= "&amp;H45&amp;"  -  &lt; "&amp;J45</f>
        <v>PROCESO &gt;= 13,3  -  &lt; 15</v>
      </c>
      <c r="J46" s="275" t="str">
        <f>"OPTIMO &gt;= "&amp;J45</f>
        <v>OPTIMO &gt;= 15</v>
      </c>
      <c r="AC46" s="274" t="str">
        <f t="shared" si="19"/>
        <v>ESTABLECIMIENTOS</v>
      </c>
      <c r="AD46" s="273" t="s">
        <v>508</v>
      </c>
      <c r="AE46" s="272" t="str">
        <f t="shared" ref="AE46:AF56" si="20">C46</f>
        <v>META Actual</v>
      </c>
      <c r="AF46" s="271" t="str">
        <f t="shared" si="20"/>
        <v>VCAM</v>
      </c>
      <c r="AG46" s="270" t="s">
        <v>507</v>
      </c>
      <c r="AH46" s="270" t="s">
        <v>506</v>
      </c>
    </row>
    <row r="47" spans="1:34" ht="18" customHeight="1" thickBot="1" x14ac:dyDescent="0.3">
      <c r="A47" s="269" t="s">
        <v>66</v>
      </c>
      <c r="B47" s="268">
        <f>SUM(B48:B56)</f>
        <v>1003</v>
      </c>
      <c r="C47" s="268">
        <f>SUM(C48:C56)</f>
        <v>170</v>
      </c>
      <c r="D47" s="268">
        <f>SUM(D48:D56)</f>
        <v>422</v>
      </c>
      <c r="E47" s="256">
        <f t="shared" ref="E47:E56" si="21">$E$8</f>
        <v>16.666666666666668</v>
      </c>
      <c r="F47" s="268"/>
      <c r="G47" s="256">
        <f t="shared" ref="G47:G56" si="22">IFERROR(ROUND(D47*100/B47,1),0)</f>
        <v>42.1</v>
      </c>
      <c r="H47" s="256" t="str">
        <f>IFERROR(ROUND(IF(G47&lt;$H$45,G47,""),1),"")</f>
        <v/>
      </c>
      <c r="I47" s="256" t="str">
        <f>IFERROR(ROUND(IF(AND(G47&gt;=$H$45,G47&lt;$J$45),G47,""),1),"")</f>
        <v/>
      </c>
      <c r="J47" s="256">
        <f>IFERROR(ROUND(IF(G47&gt;=$J$45,G47,""),1),"")</f>
        <v>42.1</v>
      </c>
      <c r="AC47" s="267" t="str">
        <f t="shared" si="19"/>
        <v>RED</v>
      </c>
      <c r="AD47" s="265">
        <v>495.5</v>
      </c>
      <c r="AE47" s="266">
        <f t="shared" si="20"/>
        <v>170</v>
      </c>
      <c r="AF47" s="265">
        <f t="shared" si="20"/>
        <v>422</v>
      </c>
      <c r="AG47" s="264">
        <f t="shared" ref="AG47:AG56" si="23">AE47-AF47</f>
        <v>-252</v>
      </c>
      <c r="AH47" s="264">
        <f t="shared" ref="AH47:AH56" si="24">AD47+AG47</f>
        <v>243.5</v>
      </c>
    </row>
    <row r="48" spans="1:34" ht="18" customHeight="1" thickBot="1" x14ac:dyDescent="0.3">
      <c r="A48" s="262" t="str">
        <f t="shared" ref="A48:A56" si="25">+A27</f>
        <v>HOSP</v>
      </c>
      <c r="B48" s="281">
        <f>METAS!AY45</f>
        <v>0</v>
      </c>
      <c r="C48" s="283">
        <f>ROUNDUP((B48/12)*Config!$C$6,0)</f>
        <v>0</v>
      </c>
      <c r="D48" s="283">
        <f>ACUMULADO!AU45</f>
        <v>0</v>
      </c>
      <c r="E48" s="258">
        <f t="shared" si="21"/>
        <v>16.666666666666668</v>
      </c>
      <c r="F48" s="257"/>
      <c r="G48" s="256">
        <f t="shared" si="22"/>
        <v>0</v>
      </c>
      <c r="H48" s="256">
        <f t="shared" ref="H48:H56" si="26">IFERROR(ROUND(IF(G48&lt;$H$45,G48,""),1),"")</f>
        <v>0</v>
      </c>
      <c r="I48" s="256" t="str">
        <f t="shared" ref="I48:I56" si="27">IFERROR(ROUND(IF(AND(G48&gt;=$H$45,G48&lt;$J$45),G48,""),1),"")</f>
        <v/>
      </c>
      <c r="J48" s="256" t="str">
        <f t="shared" ref="J48:J56" si="28">IFERROR(ROUND(IF(G48&gt;=$J$45,G48,""),1),"")</f>
        <v/>
      </c>
      <c r="AC48" s="255" t="str">
        <f t="shared" si="19"/>
        <v>HOSP</v>
      </c>
      <c r="AD48" s="253">
        <v>0</v>
      </c>
      <c r="AE48" s="254">
        <f t="shared" si="20"/>
        <v>0</v>
      </c>
      <c r="AF48" s="253">
        <f t="shared" si="20"/>
        <v>0</v>
      </c>
      <c r="AG48" s="252">
        <f t="shared" si="23"/>
        <v>0</v>
      </c>
      <c r="AH48" s="252">
        <f t="shared" si="24"/>
        <v>0</v>
      </c>
    </row>
    <row r="49" spans="1:34" ht="18" customHeight="1" thickBot="1" x14ac:dyDescent="0.3">
      <c r="A49" s="262" t="str">
        <f t="shared" si="25"/>
        <v>LLUI</v>
      </c>
      <c r="B49" s="281">
        <f>METAS!BA45</f>
        <v>417</v>
      </c>
      <c r="C49" s="283">
        <f>ROUNDUP((B49/12)*Config!$C$6,0)</f>
        <v>70</v>
      </c>
      <c r="D49" s="283">
        <f>ACUMULADO!AW45</f>
        <v>213</v>
      </c>
      <c r="E49" s="258">
        <f t="shared" si="21"/>
        <v>16.666666666666668</v>
      </c>
      <c r="F49" s="257"/>
      <c r="G49" s="256">
        <f t="shared" si="22"/>
        <v>51.1</v>
      </c>
      <c r="H49" s="256" t="str">
        <f t="shared" si="26"/>
        <v/>
      </c>
      <c r="I49" s="256" t="str">
        <f t="shared" si="27"/>
        <v/>
      </c>
      <c r="J49" s="256">
        <f t="shared" si="28"/>
        <v>51.1</v>
      </c>
      <c r="AC49" s="255" t="str">
        <f t="shared" si="19"/>
        <v>LLUI</v>
      </c>
      <c r="AD49" s="253">
        <v>90</v>
      </c>
      <c r="AE49" s="254">
        <f t="shared" si="20"/>
        <v>70</v>
      </c>
      <c r="AF49" s="253">
        <f t="shared" si="20"/>
        <v>213</v>
      </c>
      <c r="AG49" s="252">
        <f t="shared" si="23"/>
        <v>-143</v>
      </c>
      <c r="AH49" s="252">
        <f t="shared" si="24"/>
        <v>-53</v>
      </c>
    </row>
    <row r="50" spans="1:34" ht="18" customHeight="1" thickBot="1" x14ac:dyDescent="0.3">
      <c r="A50" s="262" t="str">
        <f t="shared" si="25"/>
        <v>JERI</v>
      </c>
      <c r="B50" s="281">
        <f>METAS!BB45</f>
        <v>38</v>
      </c>
      <c r="C50" s="283">
        <f>ROUNDUP((B50/12)*Config!$C$6,0)</f>
        <v>7</v>
      </c>
      <c r="D50" s="283">
        <f>ACUMULADO!AX45</f>
        <v>78</v>
      </c>
      <c r="E50" s="258">
        <f t="shared" si="21"/>
        <v>16.666666666666668</v>
      </c>
      <c r="F50" s="257"/>
      <c r="G50" s="256">
        <f t="shared" si="22"/>
        <v>205.3</v>
      </c>
      <c r="H50" s="256" t="str">
        <f t="shared" si="26"/>
        <v/>
      </c>
      <c r="I50" s="256" t="str">
        <f t="shared" si="27"/>
        <v/>
      </c>
      <c r="J50" s="256">
        <f t="shared" si="28"/>
        <v>205.3</v>
      </c>
      <c r="T50" s="483" t="s">
        <v>505</v>
      </c>
      <c r="U50" s="484"/>
      <c r="V50" s="484"/>
      <c r="W50" s="484"/>
      <c r="X50" s="484"/>
      <c r="Y50" s="484"/>
      <c r="Z50" s="485"/>
      <c r="AC50" s="255" t="str">
        <f t="shared" si="19"/>
        <v>JERI</v>
      </c>
      <c r="AD50" s="253">
        <v>56</v>
      </c>
      <c r="AE50" s="254">
        <f t="shared" si="20"/>
        <v>7</v>
      </c>
      <c r="AF50" s="253">
        <f t="shared" si="20"/>
        <v>78</v>
      </c>
      <c r="AG50" s="252">
        <f t="shared" si="23"/>
        <v>-71</v>
      </c>
      <c r="AH50" s="252">
        <f t="shared" si="24"/>
        <v>-15</v>
      </c>
    </row>
    <row r="51" spans="1:34" s="4" customFormat="1" ht="15.75" thickBot="1" x14ac:dyDescent="0.3">
      <c r="A51" s="262" t="str">
        <f t="shared" si="25"/>
        <v>YANT</v>
      </c>
      <c r="B51" s="281">
        <f>METAS!BC45</f>
        <v>82</v>
      </c>
      <c r="C51" s="283">
        <f>ROUNDUP((B51/12)*Config!$C$6,0)</f>
        <v>14</v>
      </c>
      <c r="D51" s="283">
        <f>ACUMULADO!AY45</f>
        <v>0</v>
      </c>
      <c r="E51" s="258">
        <f t="shared" si="21"/>
        <v>16.666666666666668</v>
      </c>
      <c r="F51" s="257"/>
      <c r="G51" s="256">
        <f t="shared" si="22"/>
        <v>0</v>
      </c>
      <c r="H51" s="256">
        <f t="shared" si="26"/>
        <v>0</v>
      </c>
      <c r="I51" s="256" t="str">
        <f t="shared" si="27"/>
        <v/>
      </c>
      <c r="J51" s="256" t="str">
        <f t="shared" si="28"/>
        <v/>
      </c>
      <c r="S51" s="263"/>
      <c r="T51" s="486"/>
      <c r="U51" s="487"/>
      <c r="V51" s="487"/>
      <c r="W51" s="487"/>
      <c r="X51" s="487"/>
      <c r="Y51" s="487"/>
      <c r="Z51" s="488"/>
      <c r="AC51" s="255" t="str">
        <f t="shared" si="19"/>
        <v>YANT</v>
      </c>
      <c r="AD51" s="253">
        <v>71</v>
      </c>
      <c r="AE51" s="254">
        <f t="shared" si="20"/>
        <v>14</v>
      </c>
      <c r="AF51" s="253">
        <f t="shared" si="20"/>
        <v>0</v>
      </c>
      <c r="AG51" s="252">
        <f t="shared" si="23"/>
        <v>14</v>
      </c>
      <c r="AH51" s="252">
        <f t="shared" si="24"/>
        <v>85</v>
      </c>
    </row>
    <row r="52" spans="1:34" ht="18" customHeight="1" thickBot="1" x14ac:dyDescent="0.3">
      <c r="A52" s="262" t="str">
        <f t="shared" si="25"/>
        <v>SORI</v>
      </c>
      <c r="B52" s="281">
        <f>METAS!BD45</f>
        <v>206</v>
      </c>
      <c r="C52" s="283">
        <f>ROUNDUP((B52/12)*Config!$C$6,0)</f>
        <v>35</v>
      </c>
      <c r="D52" s="283">
        <f>ACUMULADO!AZ45</f>
        <v>40</v>
      </c>
      <c r="E52" s="258">
        <f t="shared" si="21"/>
        <v>16.666666666666668</v>
      </c>
      <c r="F52" s="257"/>
      <c r="G52" s="256">
        <f t="shared" si="22"/>
        <v>19.399999999999999</v>
      </c>
      <c r="H52" s="256" t="str">
        <f t="shared" si="26"/>
        <v/>
      </c>
      <c r="I52" s="256" t="str">
        <f t="shared" si="27"/>
        <v/>
      </c>
      <c r="J52" s="256">
        <f t="shared" si="28"/>
        <v>19.399999999999999</v>
      </c>
      <c r="K52" s="251"/>
      <c r="T52" s="486"/>
      <c r="U52" s="487"/>
      <c r="V52" s="487"/>
      <c r="W52" s="487"/>
      <c r="X52" s="487"/>
      <c r="Y52" s="487"/>
      <c r="Z52" s="488"/>
      <c r="AC52" s="255" t="str">
        <f t="shared" si="19"/>
        <v>SORI</v>
      </c>
      <c r="AD52" s="253">
        <v>94</v>
      </c>
      <c r="AE52" s="254">
        <f t="shared" si="20"/>
        <v>35</v>
      </c>
      <c r="AF52" s="253">
        <f t="shared" si="20"/>
        <v>40</v>
      </c>
      <c r="AG52" s="252">
        <f t="shared" si="23"/>
        <v>-5</v>
      </c>
      <c r="AH52" s="252">
        <f t="shared" si="24"/>
        <v>89</v>
      </c>
    </row>
    <row r="53" spans="1:34" ht="18" customHeight="1" thickBot="1" x14ac:dyDescent="0.3">
      <c r="A53" s="262" t="str">
        <f t="shared" si="25"/>
        <v>JEPE</v>
      </c>
      <c r="B53" s="281">
        <f>METAS!BE45</f>
        <v>102</v>
      </c>
      <c r="C53" s="283">
        <f>ROUNDUP((B53/12)*Config!$C$6,0)</f>
        <v>17</v>
      </c>
      <c r="D53" s="283">
        <f>ACUMULADO!BA45</f>
        <v>0</v>
      </c>
      <c r="E53" s="258">
        <f t="shared" si="21"/>
        <v>16.666666666666668</v>
      </c>
      <c r="F53" s="257"/>
      <c r="G53" s="256">
        <f t="shared" si="22"/>
        <v>0</v>
      </c>
      <c r="H53" s="256">
        <f t="shared" si="26"/>
        <v>0</v>
      </c>
      <c r="I53" s="256" t="str">
        <f t="shared" si="27"/>
        <v/>
      </c>
      <c r="J53" s="256" t="str">
        <f t="shared" si="28"/>
        <v/>
      </c>
      <c r="K53" s="251"/>
      <c r="T53" s="489"/>
      <c r="U53" s="490"/>
      <c r="V53" s="490"/>
      <c r="W53" s="490"/>
      <c r="X53" s="490"/>
      <c r="Y53" s="490"/>
      <c r="Z53" s="491"/>
      <c r="AC53" s="255" t="str">
        <f t="shared" si="19"/>
        <v>JEPE</v>
      </c>
      <c r="AD53" s="253">
        <v>68</v>
      </c>
      <c r="AE53" s="254">
        <f t="shared" si="20"/>
        <v>17</v>
      </c>
      <c r="AF53" s="253">
        <f t="shared" si="20"/>
        <v>0</v>
      </c>
      <c r="AG53" s="252">
        <f t="shared" si="23"/>
        <v>17</v>
      </c>
      <c r="AH53" s="252">
        <f t="shared" si="24"/>
        <v>85</v>
      </c>
    </row>
    <row r="54" spans="1:34" ht="18" customHeight="1" thickBot="1" x14ac:dyDescent="0.3">
      <c r="A54" s="262" t="str">
        <f t="shared" si="25"/>
        <v>ROQU</v>
      </c>
      <c r="B54" s="281">
        <f>METAS!BF45</f>
        <v>71</v>
      </c>
      <c r="C54" s="283">
        <f>ROUNDUP((B54/12)*Config!$C$6,0)</f>
        <v>12</v>
      </c>
      <c r="D54" s="283">
        <f>ACUMULADO!BB45</f>
        <v>6</v>
      </c>
      <c r="E54" s="258">
        <f t="shared" si="21"/>
        <v>16.666666666666668</v>
      </c>
      <c r="F54" s="257"/>
      <c r="G54" s="256">
        <f t="shared" si="22"/>
        <v>8.5</v>
      </c>
      <c r="H54" s="256">
        <f t="shared" si="26"/>
        <v>8.5</v>
      </c>
      <c r="I54" s="256" t="str">
        <f t="shared" si="27"/>
        <v/>
      </c>
      <c r="J54" s="256" t="str">
        <f t="shared" si="28"/>
        <v/>
      </c>
      <c r="K54" s="251"/>
      <c r="AC54" s="255" t="str">
        <f t="shared" si="19"/>
        <v>ROQU</v>
      </c>
      <c r="AD54" s="253">
        <v>48.5</v>
      </c>
      <c r="AE54" s="254">
        <f t="shared" si="20"/>
        <v>12</v>
      </c>
      <c r="AF54" s="253">
        <f t="shared" si="20"/>
        <v>6</v>
      </c>
      <c r="AG54" s="252">
        <f t="shared" si="23"/>
        <v>6</v>
      </c>
      <c r="AH54" s="252">
        <f t="shared" si="24"/>
        <v>54.5</v>
      </c>
    </row>
    <row r="55" spans="1:34" ht="18" customHeight="1" thickBot="1" x14ac:dyDescent="0.3">
      <c r="A55" s="262" t="str">
        <f t="shared" si="25"/>
        <v>CALZ</v>
      </c>
      <c r="B55" s="281">
        <f>METAS!BG45</f>
        <v>47</v>
      </c>
      <c r="C55" s="283">
        <f>ROUNDUP((B55/12)*Config!$C$6,0)</f>
        <v>8</v>
      </c>
      <c r="D55" s="283">
        <f>ACUMULADO!BC45</f>
        <v>55</v>
      </c>
      <c r="E55" s="258">
        <f t="shared" si="21"/>
        <v>16.666666666666668</v>
      </c>
      <c r="F55" s="257"/>
      <c r="G55" s="256">
        <f t="shared" si="22"/>
        <v>117</v>
      </c>
      <c r="H55" s="256" t="str">
        <f t="shared" si="26"/>
        <v/>
      </c>
      <c r="I55" s="256" t="str">
        <f t="shared" si="27"/>
        <v/>
      </c>
      <c r="J55" s="256">
        <f t="shared" si="28"/>
        <v>117</v>
      </c>
      <c r="K55" s="251"/>
      <c r="AC55" s="255" t="str">
        <f t="shared" si="19"/>
        <v>CALZ</v>
      </c>
      <c r="AD55" s="253">
        <v>52</v>
      </c>
      <c r="AE55" s="254">
        <f t="shared" si="20"/>
        <v>8</v>
      </c>
      <c r="AF55" s="253">
        <f t="shared" si="20"/>
        <v>55</v>
      </c>
      <c r="AG55" s="252">
        <f t="shared" si="23"/>
        <v>-47</v>
      </c>
      <c r="AH55" s="252">
        <f t="shared" si="24"/>
        <v>5</v>
      </c>
    </row>
    <row r="56" spans="1:34" ht="18" customHeight="1" thickBot="1" x14ac:dyDescent="0.3">
      <c r="A56" s="262" t="str">
        <f t="shared" si="25"/>
        <v>PUEB</v>
      </c>
      <c r="B56" s="281">
        <f>METAS!BH45</f>
        <v>40</v>
      </c>
      <c r="C56" s="283">
        <f>ROUNDUP((B56/12)*Config!$C$6,0)</f>
        <v>7</v>
      </c>
      <c r="D56" s="283">
        <f>ACUMULADO!BD45</f>
        <v>30</v>
      </c>
      <c r="E56" s="258">
        <f t="shared" si="21"/>
        <v>16.666666666666668</v>
      </c>
      <c r="F56" s="257"/>
      <c r="G56" s="256">
        <f t="shared" si="22"/>
        <v>75</v>
      </c>
      <c r="H56" s="256" t="str">
        <f t="shared" si="26"/>
        <v/>
      </c>
      <c r="I56" s="256" t="str">
        <f t="shared" si="27"/>
        <v/>
      </c>
      <c r="J56" s="256">
        <f t="shared" si="28"/>
        <v>75</v>
      </c>
      <c r="K56" s="251"/>
      <c r="AC56" s="255" t="str">
        <f t="shared" si="19"/>
        <v>PUEB</v>
      </c>
      <c r="AD56" s="253">
        <v>16</v>
      </c>
      <c r="AE56" s="254">
        <f t="shared" si="20"/>
        <v>7</v>
      </c>
      <c r="AF56" s="253">
        <f t="shared" si="20"/>
        <v>30</v>
      </c>
      <c r="AG56" s="252">
        <f t="shared" si="23"/>
        <v>-23</v>
      </c>
      <c r="AH56" s="252">
        <f t="shared" si="24"/>
        <v>-7</v>
      </c>
    </row>
    <row r="57" spans="1:34" ht="18" customHeight="1" x14ac:dyDescent="0.25">
      <c r="F57" s="28"/>
      <c r="G57" s="28"/>
      <c r="K57" s="251"/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K60" s="251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251"/>
    </row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</sheetData>
  <mergeCells count="6">
    <mergeCell ref="T50:Z53"/>
    <mergeCell ref="H5:J5"/>
    <mergeCell ref="T12:Z15"/>
    <mergeCell ref="H23:J23"/>
    <mergeCell ref="T31:Z34"/>
    <mergeCell ref="H44:J44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F400E-D752-4A73-9647-69335A0E11CE}">
  <sheetPr>
    <tabColor theme="9" tint="-0.249977111117893"/>
  </sheetPr>
  <dimension ref="A1:CA135"/>
  <sheetViews>
    <sheetView showGridLines="0" zoomScale="85" zoomScaleNormal="85" zoomScaleSheetLayoutView="85" workbookViewId="0">
      <selection activeCell="H7" sqref="H7:J8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9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 s="28"/>
      <c r="C1" s="28"/>
      <c r="D1" s="28"/>
      <c r="E1" s="28"/>
      <c r="F1" s="28"/>
      <c r="G1" s="28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 s="28"/>
      <c r="C2" s="28"/>
      <c r="D2" s="28"/>
      <c r="E2" s="28"/>
      <c r="F2" s="28"/>
      <c r="G2" s="28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A3" s="28"/>
      <c r="C3" s="28"/>
      <c r="D3" s="28"/>
      <c r="E3" s="28"/>
      <c r="F3" s="28"/>
      <c r="G3" s="28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A4" s="28"/>
      <c r="C4" s="28"/>
      <c r="D4" s="28"/>
      <c r="E4" s="28"/>
      <c r="F4" s="28"/>
      <c r="G4" s="28"/>
      <c r="J4" s="28" t="s">
        <v>499</v>
      </c>
    </row>
    <row r="5" spans="1:79" ht="18" customHeight="1" x14ac:dyDescent="0.25">
      <c r="A5" s="311" t="str">
        <f>_xlfn.CONCAT(Config!$B$2," PORCENTAJE DE ",A6," ",Config!$B$3,Config!$C$12," - ",Config!$D$12," ",Config!$E$12)</f>
        <v>RED. MOYOBAMBA: PORCENTAJE DE NIÑOS Y NIÑAS EN  DE 3 A 17 AÑOS DESPARASITADOS II.EE  - POR MICROREDES : ENERO - FEBRERO 2025</v>
      </c>
      <c r="C5" s="28"/>
      <c r="D5" s="28"/>
      <c r="F5" s="28"/>
      <c r="G5" s="28"/>
      <c r="H5" s="482" t="s">
        <v>511</v>
      </c>
      <c r="I5" s="482"/>
      <c r="J5" s="482"/>
    </row>
    <row r="6" spans="1:79" ht="18" customHeight="1" x14ac:dyDescent="0.25">
      <c r="A6" s="280" t="str">
        <f>+METAS!B49</f>
        <v xml:space="preserve">NIÑOS Y NIÑAS EN  DE 3 A 17 AÑOS DESPARASITADOS II.EE </v>
      </c>
      <c r="C6" s="28"/>
      <c r="D6" s="28"/>
      <c r="F6" s="28"/>
      <c r="G6" s="28"/>
      <c r="H6" s="436">
        <f>+METAS!F49</f>
        <v>13.3</v>
      </c>
      <c r="I6" s="436"/>
      <c r="J6" s="436">
        <f>+METAS!G49</f>
        <v>15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702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38423</v>
      </c>
      <c r="C8" s="268">
        <f>SUM(C9:C17)</f>
        <v>6405</v>
      </c>
      <c r="D8" s="268">
        <f>SUM(D9:D17)</f>
        <v>62</v>
      </c>
      <c r="E8" s="256">
        <f>+Config!C9</f>
        <v>16.666666666666668</v>
      </c>
      <c r="F8" s="268"/>
      <c r="G8" s="256">
        <f>IFERROR(ROUND(D8*100/B8,1),0)</f>
        <v>0.2</v>
      </c>
      <c r="H8" s="256">
        <f>IFERROR(ROUND(IF(G8&lt;$H$6,G8,""),1),"")</f>
        <v>0.2</v>
      </c>
      <c r="I8" s="256" t="str">
        <f>IFERROR(ROUND(IF(AND(G8&gt;=$H$6,G8&lt;$J$6),G8,""),1),"")</f>
        <v/>
      </c>
      <c r="J8" s="256" t="str">
        <f>IFERROR(ROUND(IF(G8&gt;=$J$6,G8,""),1),"")</f>
        <v/>
      </c>
      <c r="K8" s="251"/>
    </row>
    <row r="9" spans="1:79" ht="18" customHeight="1" thickBot="1" x14ac:dyDescent="0.3">
      <c r="A9" s="262" t="s">
        <v>559</v>
      </c>
      <c r="B9" s="281">
        <f>METAS!AY49</f>
        <v>0</v>
      </c>
      <c r="C9" s="283">
        <f>ROUND((B9/12)*Config!$C$6,0)</f>
        <v>0</v>
      </c>
      <c r="D9" s="283">
        <f>ACUMULADO!AU49</f>
        <v>0</v>
      </c>
      <c r="E9" s="257">
        <f t="shared" ref="E9:E17" si="0">E8</f>
        <v>16.666666666666668</v>
      </c>
      <c r="F9" s="283"/>
      <c r="G9" s="256">
        <f t="shared" ref="G9:G17" si="1">IFERROR(ROUND(D9*100/B9,1),0)</f>
        <v>0</v>
      </c>
      <c r="H9" s="256">
        <f t="shared" ref="H9:H17" si="2">IFERROR(ROUND(IF(G9&lt;$H$6,G9,""),1),"")</f>
        <v>0</v>
      </c>
      <c r="I9" s="256" t="str">
        <f t="shared" ref="I9:I17" si="3">IFERROR(ROUND(IF(AND(G9&gt;=$H$6,G9&lt;$J$6),G9,""),1),"")</f>
        <v/>
      </c>
      <c r="J9" s="256" t="str">
        <f t="shared" ref="J9:J17" si="4">IFERROR(ROUND(IF(G9&gt;=$J$6,G9,""),1),"")</f>
        <v/>
      </c>
      <c r="K9" s="251"/>
    </row>
    <row r="10" spans="1:79" ht="18" customHeight="1" thickBot="1" x14ac:dyDescent="0.3">
      <c r="A10" s="262" t="s">
        <v>560</v>
      </c>
      <c r="B10" s="281">
        <f>METAS!BA49</f>
        <v>17994</v>
      </c>
      <c r="C10" s="283">
        <f>ROUND((B10/12)*Config!$C$6,0)</f>
        <v>2999</v>
      </c>
      <c r="D10" s="283">
        <f>ACUMULADO!AW49</f>
        <v>62</v>
      </c>
      <c r="E10" s="257">
        <f t="shared" si="0"/>
        <v>16.666666666666668</v>
      </c>
      <c r="F10" s="283"/>
      <c r="G10" s="256">
        <f t="shared" si="1"/>
        <v>0.3</v>
      </c>
      <c r="H10" s="256">
        <f t="shared" si="2"/>
        <v>0.3</v>
      </c>
      <c r="I10" s="256" t="str">
        <f t="shared" si="3"/>
        <v/>
      </c>
      <c r="J10" s="256" t="str">
        <f t="shared" si="4"/>
        <v/>
      </c>
      <c r="K10" s="251"/>
    </row>
    <row r="11" spans="1:79" ht="18" customHeight="1" thickBot="1" x14ac:dyDescent="0.3">
      <c r="A11" s="262" t="s">
        <v>561</v>
      </c>
      <c r="B11" s="281">
        <f>METAS!BB49</f>
        <v>1191</v>
      </c>
      <c r="C11" s="283">
        <f>ROUND((B11/12)*Config!$C$6,0)</f>
        <v>199</v>
      </c>
      <c r="D11" s="283">
        <f>ACUMULADO!AX49</f>
        <v>0</v>
      </c>
      <c r="E11" s="257">
        <f t="shared" si="0"/>
        <v>16.666666666666668</v>
      </c>
      <c r="F11" s="283"/>
      <c r="G11" s="256">
        <f t="shared" si="1"/>
        <v>0</v>
      </c>
      <c r="H11" s="256">
        <f t="shared" si="2"/>
        <v>0</v>
      </c>
      <c r="I11" s="256" t="str">
        <f t="shared" si="3"/>
        <v/>
      </c>
      <c r="J11" s="256" t="str">
        <f t="shared" si="4"/>
        <v/>
      </c>
      <c r="K11" s="251"/>
    </row>
    <row r="12" spans="1:79" ht="18" customHeight="1" thickBot="1" x14ac:dyDescent="0.3">
      <c r="A12" s="262" t="s">
        <v>562</v>
      </c>
      <c r="B12" s="281">
        <f>METAS!BC49</f>
        <v>1913</v>
      </c>
      <c r="C12" s="283">
        <f>ROUND((B12/12)*Config!$C$6,0)</f>
        <v>319</v>
      </c>
      <c r="D12" s="283">
        <f>ACUMULADO!AY49</f>
        <v>0</v>
      </c>
      <c r="E12" s="257">
        <f t="shared" si="0"/>
        <v>16.666666666666668</v>
      </c>
      <c r="F12" s="283"/>
      <c r="G12" s="256">
        <f t="shared" si="1"/>
        <v>0</v>
      </c>
      <c r="H12" s="256">
        <f t="shared" si="2"/>
        <v>0</v>
      </c>
      <c r="I12" s="256" t="str">
        <f t="shared" si="3"/>
        <v/>
      </c>
      <c r="J12" s="256" t="str">
        <f t="shared" si="4"/>
        <v/>
      </c>
      <c r="K12" s="251"/>
    </row>
    <row r="13" spans="1:79" ht="18" customHeight="1" thickBot="1" x14ac:dyDescent="0.3">
      <c r="A13" s="262" t="s">
        <v>563</v>
      </c>
      <c r="B13" s="281">
        <f>METAS!BD49</f>
        <v>7620</v>
      </c>
      <c r="C13" s="283">
        <f>ROUND((B13/12)*Config!$C$6,0)</f>
        <v>1270</v>
      </c>
      <c r="D13" s="283">
        <f>ACUMULADO!AZ49</f>
        <v>0</v>
      </c>
      <c r="E13" s="257">
        <f t="shared" si="0"/>
        <v>16.666666666666668</v>
      </c>
      <c r="F13" s="283"/>
      <c r="G13" s="256">
        <f t="shared" si="1"/>
        <v>0</v>
      </c>
      <c r="H13" s="256">
        <f t="shared" si="2"/>
        <v>0</v>
      </c>
      <c r="I13" s="256" t="str">
        <f t="shared" si="3"/>
        <v/>
      </c>
      <c r="J13" s="256" t="str">
        <f t="shared" si="4"/>
        <v/>
      </c>
      <c r="K13" s="251"/>
    </row>
    <row r="14" spans="1:79" ht="18" customHeight="1" thickBot="1" x14ac:dyDescent="0.3">
      <c r="A14" s="262" t="s">
        <v>564</v>
      </c>
      <c r="B14" s="281">
        <f>METAS!BE49</f>
        <v>3142</v>
      </c>
      <c r="C14" s="283">
        <f>ROUND((B14/12)*Config!$C$6,0)</f>
        <v>524</v>
      </c>
      <c r="D14" s="283">
        <f>ACUMULADO!BA49</f>
        <v>0</v>
      </c>
      <c r="E14" s="257">
        <f t="shared" si="0"/>
        <v>16.666666666666668</v>
      </c>
      <c r="F14" s="283"/>
      <c r="G14" s="256">
        <f t="shared" si="1"/>
        <v>0</v>
      </c>
      <c r="H14" s="256">
        <f t="shared" si="2"/>
        <v>0</v>
      </c>
      <c r="I14" s="256" t="str">
        <f t="shared" si="3"/>
        <v/>
      </c>
      <c r="J14" s="256" t="str">
        <f t="shared" si="4"/>
        <v/>
      </c>
      <c r="K14" s="251"/>
    </row>
    <row r="15" spans="1:79" ht="18" customHeight="1" thickBot="1" x14ac:dyDescent="0.3">
      <c r="A15" s="262" t="s">
        <v>565</v>
      </c>
      <c r="B15" s="281">
        <f>METAS!BF49</f>
        <v>2530</v>
      </c>
      <c r="C15" s="283">
        <f>ROUND((B15/12)*Config!$C$6,0)</f>
        <v>422</v>
      </c>
      <c r="D15" s="283">
        <f>ACUMULADO!BB49</f>
        <v>0</v>
      </c>
      <c r="E15" s="257">
        <f t="shared" si="0"/>
        <v>16.666666666666668</v>
      </c>
      <c r="F15" s="283"/>
      <c r="G15" s="256">
        <f t="shared" si="1"/>
        <v>0</v>
      </c>
      <c r="H15" s="256">
        <f t="shared" si="2"/>
        <v>0</v>
      </c>
      <c r="I15" s="256" t="str">
        <f t="shared" si="3"/>
        <v/>
      </c>
      <c r="J15" s="256" t="str">
        <f t="shared" si="4"/>
        <v/>
      </c>
      <c r="K15" s="251"/>
    </row>
    <row r="16" spans="1:79" ht="18" customHeight="1" thickBot="1" x14ac:dyDescent="0.3">
      <c r="A16" s="262" t="s">
        <v>566</v>
      </c>
      <c r="B16" s="281">
        <f>METAS!BG49</f>
        <v>1638</v>
      </c>
      <c r="C16" s="283">
        <f>ROUND((B16/12)*Config!$C$6,0)</f>
        <v>273</v>
      </c>
      <c r="D16" s="283">
        <f>ACUMULADO!BC49</f>
        <v>0</v>
      </c>
      <c r="E16" s="257">
        <f t="shared" si="0"/>
        <v>16.666666666666668</v>
      </c>
      <c r="F16" s="283"/>
      <c r="G16" s="256">
        <f t="shared" si="1"/>
        <v>0</v>
      </c>
      <c r="H16" s="256">
        <f t="shared" si="2"/>
        <v>0</v>
      </c>
      <c r="I16" s="256" t="str">
        <f t="shared" si="3"/>
        <v/>
      </c>
      <c r="J16" s="256" t="str">
        <f t="shared" si="4"/>
        <v/>
      </c>
      <c r="K16" s="251"/>
      <c r="T16" s="483" t="s">
        <v>505</v>
      </c>
      <c r="U16" s="484"/>
      <c r="V16" s="484"/>
      <c r="W16" s="484"/>
      <c r="X16" s="484"/>
      <c r="Y16" s="484"/>
      <c r="Z16" s="485"/>
    </row>
    <row r="17" spans="1:26" ht="18" customHeight="1" thickBot="1" x14ac:dyDescent="0.3">
      <c r="A17" s="262" t="s">
        <v>567</v>
      </c>
      <c r="B17" s="281">
        <f>METAS!BH49</f>
        <v>2395</v>
      </c>
      <c r="C17" s="283">
        <f>ROUND((B17/12)*Config!$C$6,0)</f>
        <v>399</v>
      </c>
      <c r="D17" s="283">
        <f>ACUMULADO!BD49</f>
        <v>0</v>
      </c>
      <c r="E17" s="257">
        <f t="shared" si="0"/>
        <v>16.666666666666668</v>
      </c>
      <c r="F17" s="283"/>
      <c r="G17" s="256">
        <f t="shared" si="1"/>
        <v>0</v>
      </c>
      <c r="H17" s="256">
        <f t="shared" si="2"/>
        <v>0</v>
      </c>
      <c r="I17" s="256" t="str">
        <f t="shared" si="3"/>
        <v/>
      </c>
      <c r="J17" s="256" t="str">
        <f t="shared" si="4"/>
        <v/>
      </c>
      <c r="T17" s="486"/>
      <c r="U17" s="487"/>
      <c r="V17" s="487"/>
      <c r="W17" s="487"/>
      <c r="X17" s="487"/>
      <c r="Y17" s="487"/>
      <c r="Z17" s="488"/>
    </row>
    <row r="18" spans="1:26" ht="18" customHeight="1" x14ac:dyDescent="0.25">
      <c r="A18" s="443"/>
      <c r="C18" s="28"/>
      <c r="D18" s="28"/>
      <c r="E18" s="28"/>
      <c r="F18" s="28"/>
      <c r="G18" s="28"/>
      <c r="T18" s="486"/>
      <c r="U18" s="487"/>
      <c r="V18" s="487"/>
      <c r="W18" s="487"/>
      <c r="X18" s="487"/>
      <c r="Y18" s="487"/>
      <c r="Z18" s="488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9"/>
      <c r="U19" s="490"/>
      <c r="V19" s="490"/>
      <c r="W19" s="490"/>
      <c r="X19" s="490"/>
      <c r="Y19" s="490"/>
      <c r="Z19" s="49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E22" s="28"/>
      <c r="F22" s="28"/>
      <c r="G22" s="28"/>
    </row>
    <row r="23" spans="1:26" ht="18" customHeight="1" x14ac:dyDescent="0.25">
      <c r="C23" s="28"/>
      <c r="D23" s="28"/>
      <c r="E23" s="28"/>
      <c r="F23" s="28"/>
      <c r="G23" s="28"/>
    </row>
    <row r="24" spans="1:26" ht="18" customHeight="1" x14ac:dyDescent="0.25">
      <c r="A24" s="311" t="str">
        <f>_xlfn.CONCAT(Config!$B$2," PORCENTAJE DE ",A25," ",Config!$B$3,Config!$C$12," - ",Config!$D$12," ",Config!$E$12)</f>
        <v>RED. MOYOBAMBA: PORCENTAJE DE NIÑOS Y NIÑAS DE 9 AÑOS DE EDAD  VACUNADOS  CONTRA EL VPH EN II.EE  - POR MICROREDES : ENERO - FEBRERO 2025</v>
      </c>
      <c r="C24" s="28"/>
      <c r="D24" s="28"/>
      <c r="F24" s="28"/>
      <c r="G24" s="28"/>
      <c r="H24" s="482" t="s">
        <v>511</v>
      </c>
      <c r="I24" s="482"/>
      <c r="J24" s="482"/>
    </row>
    <row r="25" spans="1:26" ht="18" customHeight="1" x14ac:dyDescent="0.25">
      <c r="A25" s="280" t="str">
        <f>+METAS!B50</f>
        <v xml:space="preserve">NIÑOS Y NIÑAS DE 9 AÑOS DE EDAD  VACUNADOS  CONTRA EL VPH EN II.EE </v>
      </c>
      <c r="C25" s="28"/>
      <c r="D25" s="28"/>
      <c r="F25" s="28"/>
      <c r="G25" s="28"/>
      <c r="H25" s="444">
        <f>+METAS!F50</f>
        <v>13.3</v>
      </c>
      <c r="I25" s="444"/>
      <c r="J25" s="444">
        <f>+METAS!G50</f>
        <v>15</v>
      </c>
    </row>
    <row r="26" spans="1:26" ht="36.75" customHeight="1" x14ac:dyDescent="0.25">
      <c r="A26" s="279" t="s">
        <v>2</v>
      </c>
      <c r="B26" s="278" t="s">
        <v>513</v>
      </c>
      <c r="C26" s="278" t="s">
        <v>69</v>
      </c>
      <c r="D26" s="277" t="s">
        <v>703</v>
      </c>
      <c r="E26" s="282" t="s">
        <v>1</v>
      </c>
      <c r="F26" s="285"/>
      <c r="G26" s="276" t="s">
        <v>9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</row>
    <row r="27" spans="1:26" ht="18" customHeight="1" thickBot="1" x14ac:dyDescent="0.3">
      <c r="A27" s="269" t="s">
        <v>66</v>
      </c>
      <c r="B27" s="268">
        <f>SUM(B28:B36)</f>
        <v>2548</v>
      </c>
      <c r="C27" s="268">
        <f>SUM(C28:C36)</f>
        <v>426</v>
      </c>
      <c r="D27" s="268">
        <f>SUM(D28:D36)</f>
        <v>0</v>
      </c>
      <c r="E27" s="256">
        <f>+Config!C9</f>
        <v>16.666666666666668</v>
      </c>
      <c r="F27" s="268"/>
      <c r="G27" s="256">
        <f>IFERROR(ROUND(D27*100/B27,1),0)</f>
        <v>0</v>
      </c>
      <c r="H27" s="256">
        <f>IFERROR(ROUND(IF(G27&lt;$H$25,G27,""),1),"")</f>
        <v>0</v>
      </c>
      <c r="I27" s="256" t="str">
        <f>IFERROR(ROUND(IF(AND(G27&gt;=$H$25,G27&lt;$J$25),G27,""),1),"")</f>
        <v/>
      </c>
      <c r="J27" s="256" t="str">
        <f>IFERROR(ROUND(IF(G27&gt;=$J$25,G27,""),1),"")</f>
        <v/>
      </c>
    </row>
    <row r="28" spans="1:26" ht="18" customHeight="1" thickBot="1" x14ac:dyDescent="0.3">
      <c r="A28" s="262" t="s">
        <v>559</v>
      </c>
      <c r="B28" s="281">
        <f>METAS!AY50</f>
        <v>0</v>
      </c>
      <c r="C28" s="283">
        <f>ROUND((B28/12)*Config!$C$6,0)</f>
        <v>0</v>
      </c>
      <c r="D28" s="283">
        <f>ACUMULADO!AU50</f>
        <v>0</v>
      </c>
      <c r="E28" s="257">
        <f t="shared" ref="E28:E36" si="5">E27</f>
        <v>16.666666666666668</v>
      </c>
      <c r="F28" s="283"/>
      <c r="G28" s="256">
        <f t="shared" ref="G28:G36" si="6">IFERROR(ROUND(D28*100/B28,1),0)</f>
        <v>0</v>
      </c>
      <c r="H28" s="256">
        <f t="shared" ref="H28:H36" si="7">IFERROR(ROUND(IF(G28&lt;$H$25,G28,""),1),"")</f>
        <v>0</v>
      </c>
      <c r="I28" s="256" t="str">
        <f>IFERROR(ROUND(IF(AND(G28&gt;=$H$25,G28&lt;$J$25),G28,""),1),"")</f>
        <v/>
      </c>
      <c r="J28" s="256" t="str">
        <f t="shared" ref="J28:J36" si="8">IFERROR(ROUND(IF(G28&gt;=$J$25,G28,""),1),"")</f>
        <v/>
      </c>
    </row>
    <row r="29" spans="1:26" ht="18" customHeight="1" thickBot="1" x14ac:dyDescent="0.3">
      <c r="A29" s="262" t="s">
        <v>560</v>
      </c>
      <c r="B29" s="281">
        <f>METAS!BA50</f>
        <v>982</v>
      </c>
      <c r="C29" s="283">
        <f>ROUND((B29/12)*Config!$C$6,0)</f>
        <v>164</v>
      </c>
      <c r="D29" s="283">
        <f>ACUMULADO!AW50</f>
        <v>0</v>
      </c>
      <c r="E29" s="257">
        <f t="shared" si="5"/>
        <v>16.666666666666668</v>
      </c>
      <c r="F29" s="283"/>
      <c r="G29" s="256">
        <f t="shared" si="6"/>
        <v>0</v>
      </c>
      <c r="H29" s="256">
        <f t="shared" si="7"/>
        <v>0</v>
      </c>
      <c r="I29" s="256" t="str">
        <f t="shared" ref="I29:I36" si="9">IFERROR(ROUND(IF(AND(G29&gt;=$H$25,G29&lt;$J$25),G29,""),1),"")</f>
        <v/>
      </c>
      <c r="J29" s="256" t="str">
        <f t="shared" si="8"/>
        <v/>
      </c>
    </row>
    <row r="30" spans="1:26" ht="18" customHeight="1" thickBot="1" x14ac:dyDescent="0.3">
      <c r="A30" s="262" t="s">
        <v>561</v>
      </c>
      <c r="B30" s="281">
        <f>METAS!BB50</f>
        <v>88</v>
      </c>
      <c r="C30" s="283">
        <f>ROUND((B30/12)*Config!$C$6,0)</f>
        <v>15</v>
      </c>
      <c r="D30" s="283">
        <f>ACUMULADO!AX50</f>
        <v>0</v>
      </c>
      <c r="E30" s="257">
        <f t="shared" si="5"/>
        <v>16.666666666666668</v>
      </c>
      <c r="F30" s="283"/>
      <c r="G30" s="256">
        <f t="shared" si="6"/>
        <v>0</v>
      </c>
      <c r="H30" s="256">
        <f t="shared" si="7"/>
        <v>0</v>
      </c>
      <c r="I30" s="256" t="str">
        <f t="shared" si="9"/>
        <v/>
      </c>
      <c r="J30" s="256" t="str">
        <f t="shared" si="8"/>
        <v/>
      </c>
      <c r="T30" s="483" t="s">
        <v>631</v>
      </c>
      <c r="U30" s="484"/>
      <c r="V30" s="484"/>
      <c r="W30" s="484"/>
      <c r="X30" s="484"/>
      <c r="Y30" s="484"/>
      <c r="Z30" s="485"/>
    </row>
    <row r="31" spans="1:26" ht="18" customHeight="1" thickBot="1" x14ac:dyDescent="0.3">
      <c r="A31" s="262" t="s">
        <v>562</v>
      </c>
      <c r="B31" s="281">
        <f>METAS!BC50</f>
        <v>147</v>
      </c>
      <c r="C31" s="283">
        <f>ROUND((B31/12)*Config!$C$6,0)</f>
        <v>25</v>
      </c>
      <c r="D31" s="283">
        <f>ACUMULADO!AY50</f>
        <v>0</v>
      </c>
      <c r="E31" s="257">
        <f t="shared" si="5"/>
        <v>16.666666666666668</v>
      </c>
      <c r="F31" s="283"/>
      <c r="G31" s="256">
        <f t="shared" si="6"/>
        <v>0</v>
      </c>
      <c r="H31" s="256">
        <f t="shared" si="7"/>
        <v>0</v>
      </c>
      <c r="I31" s="256" t="str">
        <f t="shared" si="9"/>
        <v/>
      </c>
      <c r="J31" s="256" t="str">
        <f t="shared" si="8"/>
        <v/>
      </c>
      <c r="T31" s="486"/>
      <c r="U31" s="487"/>
      <c r="V31" s="487"/>
      <c r="W31" s="487"/>
      <c r="X31" s="487"/>
      <c r="Y31" s="487"/>
      <c r="Z31" s="488"/>
    </row>
    <row r="32" spans="1:26" ht="18" customHeight="1" thickBot="1" x14ac:dyDescent="0.3">
      <c r="A32" s="262" t="s">
        <v>563</v>
      </c>
      <c r="B32" s="281">
        <f>METAS!BD50</f>
        <v>581</v>
      </c>
      <c r="C32" s="283">
        <f>ROUND((B32/12)*Config!$C$6,0)</f>
        <v>97</v>
      </c>
      <c r="D32" s="283">
        <f>ACUMULADO!AZ50</f>
        <v>0</v>
      </c>
      <c r="E32" s="257">
        <f t="shared" si="5"/>
        <v>16.666666666666668</v>
      </c>
      <c r="F32" s="283"/>
      <c r="G32" s="256">
        <f t="shared" si="6"/>
        <v>0</v>
      </c>
      <c r="H32" s="256">
        <f t="shared" si="7"/>
        <v>0</v>
      </c>
      <c r="I32" s="256" t="str">
        <f t="shared" si="9"/>
        <v/>
      </c>
      <c r="J32" s="256" t="str">
        <f t="shared" si="8"/>
        <v/>
      </c>
      <c r="T32" s="486"/>
      <c r="U32" s="487"/>
      <c r="V32" s="487"/>
      <c r="W32" s="487"/>
      <c r="X32" s="487"/>
      <c r="Y32" s="487"/>
      <c r="Z32" s="488"/>
    </row>
    <row r="33" spans="1:26" ht="18" customHeight="1" thickBot="1" x14ac:dyDescent="0.3">
      <c r="A33" s="262" t="s">
        <v>564</v>
      </c>
      <c r="B33" s="281">
        <f>METAS!BE50</f>
        <v>247</v>
      </c>
      <c r="C33" s="283">
        <f>ROUND((B33/12)*Config!$C$6,0)</f>
        <v>41</v>
      </c>
      <c r="D33" s="283">
        <f>ACUMULADO!BA50</f>
        <v>0</v>
      </c>
      <c r="E33" s="257">
        <f t="shared" si="5"/>
        <v>16.666666666666668</v>
      </c>
      <c r="F33" s="283"/>
      <c r="G33" s="256">
        <f t="shared" si="6"/>
        <v>0</v>
      </c>
      <c r="H33" s="256">
        <f t="shared" si="7"/>
        <v>0</v>
      </c>
      <c r="I33" s="256" t="str">
        <f t="shared" si="9"/>
        <v/>
      </c>
      <c r="J33" s="256" t="str">
        <f t="shared" si="8"/>
        <v/>
      </c>
      <c r="T33" s="489"/>
      <c r="U33" s="490"/>
      <c r="V33" s="490"/>
      <c r="W33" s="490"/>
      <c r="X33" s="490"/>
      <c r="Y33" s="490"/>
      <c r="Z33" s="491"/>
    </row>
    <row r="34" spans="1:26" ht="18" customHeight="1" thickBot="1" x14ac:dyDescent="0.3">
      <c r="A34" s="262" t="s">
        <v>565</v>
      </c>
      <c r="B34" s="281">
        <f>METAS!BF50</f>
        <v>185</v>
      </c>
      <c r="C34" s="283">
        <f>ROUND((B34/12)*Config!$C$6,0)</f>
        <v>31</v>
      </c>
      <c r="D34" s="283">
        <f>ACUMULADO!BB50</f>
        <v>0</v>
      </c>
      <c r="E34" s="257">
        <f t="shared" si="5"/>
        <v>16.666666666666668</v>
      </c>
      <c r="F34" s="283"/>
      <c r="G34" s="256">
        <f t="shared" si="6"/>
        <v>0</v>
      </c>
      <c r="H34" s="256">
        <f t="shared" si="7"/>
        <v>0</v>
      </c>
      <c r="I34" s="256" t="str">
        <f t="shared" si="9"/>
        <v/>
      </c>
      <c r="J34" s="256" t="str">
        <f t="shared" si="8"/>
        <v/>
      </c>
    </row>
    <row r="35" spans="1:26" ht="18" customHeight="1" thickBot="1" x14ac:dyDescent="0.3">
      <c r="A35" s="262" t="s">
        <v>566</v>
      </c>
      <c r="B35" s="281">
        <f>METAS!BG50</f>
        <v>126</v>
      </c>
      <c r="C35" s="283">
        <f>ROUND((B35/12)*Config!$C$6,0)</f>
        <v>21</v>
      </c>
      <c r="D35" s="283">
        <f>ACUMULADO!BC50</f>
        <v>0</v>
      </c>
      <c r="E35" s="257">
        <f t="shared" si="5"/>
        <v>16.666666666666668</v>
      </c>
      <c r="F35" s="283"/>
      <c r="G35" s="256">
        <f t="shared" si="6"/>
        <v>0</v>
      </c>
      <c r="H35" s="256">
        <f t="shared" si="7"/>
        <v>0</v>
      </c>
      <c r="I35" s="256" t="str">
        <f t="shared" si="9"/>
        <v/>
      </c>
      <c r="J35" s="256" t="str">
        <f t="shared" si="8"/>
        <v/>
      </c>
    </row>
    <row r="36" spans="1:26" ht="18" customHeight="1" thickBot="1" x14ac:dyDescent="0.3">
      <c r="A36" s="262" t="s">
        <v>567</v>
      </c>
      <c r="B36" s="281">
        <f>METAS!BH50</f>
        <v>192</v>
      </c>
      <c r="C36" s="283">
        <f>ROUND((B36/12)*Config!$C$6,0)</f>
        <v>32</v>
      </c>
      <c r="D36" s="283">
        <f>ACUMULADO!BD50</f>
        <v>0</v>
      </c>
      <c r="E36" s="257">
        <f t="shared" si="5"/>
        <v>16.666666666666668</v>
      </c>
      <c r="F36" s="283"/>
      <c r="G36" s="256">
        <f t="shared" si="6"/>
        <v>0</v>
      </c>
      <c r="H36" s="256">
        <f t="shared" si="7"/>
        <v>0</v>
      </c>
      <c r="I36" s="256" t="str">
        <f t="shared" si="9"/>
        <v/>
      </c>
      <c r="J36" s="256" t="str">
        <f t="shared" si="8"/>
        <v/>
      </c>
    </row>
    <row r="37" spans="1:26" ht="18" customHeight="1" x14ac:dyDescent="0.25">
      <c r="C37" s="28"/>
      <c r="D37" s="28"/>
      <c r="E37" s="28"/>
      <c r="F37" s="28"/>
      <c r="G37" s="28"/>
    </row>
    <row r="38" spans="1:26" ht="18" customHeight="1" x14ac:dyDescent="0.25">
      <c r="C38" s="28"/>
      <c r="D38" s="28"/>
      <c r="E38" s="28"/>
      <c r="F38" s="28"/>
      <c r="G38" s="28"/>
    </row>
    <row r="39" spans="1:26" ht="18" customHeight="1" x14ac:dyDescent="0.25">
      <c r="C39" s="28"/>
      <c r="D39" s="28"/>
      <c r="E39" s="28"/>
      <c r="F39" s="28"/>
      <c r="G39" s="28"/>
    </row>
    <row r="40" spans="1:26" ht="18" customHeight="1" x14ac:dyDescent="0.25">
      <c r="C40" s="28"/>
      <c r="D40" s="28"/>
      <c r="E40" s="28"/>
      <c r="F40" s="28"/>
      <c r="G40" s="28"/>
    </row>
    <row r="41" spans="1:26" ht="18" customHeight="1" x14ac:dyDescent="0.25">
      <c r="C41" s="28"/>
      <c r="D41" s="28"/>
      <c r="E41" s="28"/>
      <c r="F41" s="28"/>
      <c r="G41" s="28"/>
    </row>
    <row r="42" spans="1:26" ht="18" customHeight="1" x14ac:dyDescent="0.25">
      <c r="C42" s="28"/>
      <c r="D42" s="28"/>
      <c r="E42" s="28"/>
      <c r="F42" s="28"/>
      <c r="G42" s="28"/>
    </row>
    <row r="43" spans="1:26" ht="18" customHeight="1" x14ac:dyDescent="0.25">
      <c r="C43" s="28"/>
      <c r="D43" s="28"/>
      <c r="E43" s="28"/>
      <c r="F43" s="28"/>
      <c r="G43" s="28"/>
    </row>
    <row r="44" spans="1:26" ht="18" customHeight="1" x14ac:dyDescent="0.25">
      <c r="C44" s="28"/>
      <c r="D44" s="28"/>
      <c r="E44" s="28"/>
      <c r="F44" s="28"/>
      <c r="G44" s="28"/>
    </row>
    <row r="45" spans="1:26" ht="18" customHeight="1" x14ac:dyDescent="0.25">
      <c r="C45" s="28"/>
      <c r="D45" s="28"/>
      <c r="F45" s="28"/>
      <c r="G45" s="28"/>
    </row>
    <row r="46" spans="1:26" ht="18" customHeight="1" x14ac:dyDescent="0.25">
      <c r="A46" s="4" t="str">
        <f>_xlfn.CONCAT(Config!$B$2," PORCENTAJE DE ",A47," ",Config!$B$3,Config!$C$12," - ",Config!$D$12," ",Config!$E$12)</f>
        <v>RED. MOYOBAMBA: PORCENTAJE DE NIÑOS Y NIÑAS DE 10 A 13  AÑOS DE EDAD  VACUNADOS  CONTRA EL VPH EN II.EE  - POR MICROREDES : ENERO - FEBRERO 2025</v>
      </c>
      <c r="C46" s="445"/>
      <c r="D46" s="28"/>
      <c r="F46" s="28"/>
      <c r="G46" s="28"/>
      <c r="H46" s="482" t="s">
        <v>511</v>
      </c>
      <c r="I46" s="482"/>
      <c r="J46" s="482"/>
    </row>
    <row r="47" spans="1:26" ht="18" customHeight="1" x14ac:dyDescent="0.25">
      <c r="A47" s="312" t="str">
        <f>+METAS!B51</f>
        <v xml:space="preserve">NIÑOS Y NIÑAS DE 10 A 13  AÑOS DE EDAD  VACUNADOS  CONTRA EL VPH EN II.EE </v>
      </c>
      <c r="C47" s="28"/>
      <c r="D47" s="28"/>
      <c r="F47" s="28"/>
      <c r="G47" s="28"/>
      <c r="H47" s="436">
        <f>+METAS!F51</f>
        <v>13.3</v>
      </c>
      <c r="I47" s="436"/>
      <c r="J47" s="436">
        <f>+METAS!G51</f>
        <v>15</v>
      </c>
    </row>
    <row r="48" spans="1:26" s="4" customFormat="1" ht="39.950000000000003" customHeight="1" x14ac:dyDescent="0.25">
      <c r="A48" s="279" t="s">
        <v>2</v>
      </c>
      <c r="B48" s="278" t="s">
        <v>513</v>
      </c>
      <c r="C48" s="278" t="s">
        <v>69</v>
      </c>
      <c r="D48" s="277" t="s">
        <v>703</v>
      </c>
      <c r="E48" s="282" t="s">
        <v>1</v>
      </c>
      <c r="F48" s="252"/>
      <c r="G48" s="276" t="s">
        <v>10</v>
      </c>
      <c r="H48" s="275" t="str">
        <f>"DEFICIENTE &lt; "&amp;H47</f>
        <v>DEFICIENTE &lt; 13,3</v>
      </c>
      <c r="I48" s="275" t="str">
        <f>"PROCESO &gt;= "&amp;H47&amp;"  -  &lt; "&amp;J47</f>
        <v>PROCESO &gt;= 13,3  -  &lt; 15</v>
      </c>
      <c r="J48" s="275" t="str">
        <f>"OPTIMO &gt;= "&amp;J47</f>
        <v>OPTIMO &gt;= 15</v>
      </c>
      <c r="S48" s="263"/>
    </row>
    <row r="49" spans="1:26" ht="18" customHeight="1" thickBot="1" x14ac:dyDescent="0.3">
      <c r="A49" s="269" t="s">
        <v>66</v>
      </c>
      <c r="B49" s="268">
        <f>SUM(B50:B58)</f>
        <v>12564</v>
      </c>
      <c r="C49" s="268">
        <f>SUM(C50:C58)</f>
        <v>2095</v>
      </c>
      <c r="D49" s="268">
        <f>SUM(D50:D58)</f>
        <v>0</v>
      </c>
      <c r="E49" s="256">
        <f>+E8</f>
        <v>16.666666666666668</v>
      </c>
      <c r="F49" s="268"/>
      <c r="G49" s="256">
        <f t="shared" ref="G49:G58" si="10">IFERROR(ROUND(D49*100/B49,1),0)</f>
        <v>0</v>
      </c>
      <c r="H49" s="256">
        <f>IFERROR(ROUND(IF(G49&lt;$H$47,G49,""),1),"")</f>
        <v>0</v>
      </c>
      <c r="I49" s="256" t="str">
        <f>IFERROR(ROUND(IF(AND(G49&gt;=$H$47,G49&lt;$J$47),G49,""),1),"")</f>
        <v/>
      </c>
      <c r="J49" s="256" t="str">
        <f>IFERROR(ROUND(IF(G49&gt;=$J$47,G49,""),1),"")</f>
        <v/>
      </c>
      <c r="K49" s="251">
        <f>IFERROR(ROUND(IF(H49&gt;=$D$3,H49,""),1),"")</f>
        <v>0</v>
      </c>
    </row>
    <row r="50" spans="1:26" ht="18" customHeight="1" thickBot="1" x14ac:dyDescent="0.3">
      <c r="A50" s="262" t="str">
        <f t="shared" ref="A50:A58" si="11">+A9</f>
        <v>HOSP</v>
      </c>
      <c r="B50" s="281">
        <f>METAS!AY51</f>
        <v>0</v>
      </c>
      <c r="C50" s="260">
        <f>ROUND((B50/12)*Config!$C$6,0)</f>
        <v>0</v>
      </c>
      <c r="D50" s="296">
        <f>ACUMULADO!AU51</f>
        <v>0</v>
      </c>
      <c r="E50" s="257">
        <f t="shared" ref="E50:E58" si="12">E49</f>
        <v>16.666666666666668</v>
      </c>
      <c r="F50" s="257"/>
      <c r="G50" s="258">
        <f t="shared" si="10"/>
        <v>0</v>
      </c>
      <c r="H50" s="256">
        <f t="shared" ref="H50:H58" si="13">IFERROR(ROUND(IF(G50&lt;$H$47,G50,""),1),"")</f>
        <v>0</v>
      </c>
      <c r="I50" s="256" t="str">
        <f t="shared" ref="I50:I58" si="14">IFERROR(ROUND(IF(AND(G50&gt;=$H$47,G50&lt;$J$47),G50,""),1),"")</f>
        <v/>
      </c>
      <c r="J50" s="256" t="str">
        <f t="shared" ref="J50:J58" si="15">IFERROR(ROUND(IF(G50&gt;=$J$47,G50,""),1),"")</f>
        <v/>
      </c>
      <c r="K50" s="251"/>
    </row>
    <row r="51" spans="1:26" ht="18" customHeight="1" thickBot="1" x14ac:dyDescent="0.3">
      <c r="A51" s="262" t="str">
        <f t="shared" si="11"/>
        <v>LLUI</v>
      </c>
      <c r="B51" s="281">
        <f>METAS!BA51</f>
        <v>5740</v>
      </c>
      <c r="C51" s="260">
        <f>ROUND((B51/12)*Config!$C$6,0)</f>
        <v>957</v>
      </c>
      <c r="D51" s="296">
        <f>ACUMULADO!AW51</f>
        <v>0</v>
      </c>
      <c r="E51" s="257">
        <f t="shared" si="12"/>
        <v>16.666666666666668</v>
      </c>
      <c r="F51" s="257"/>
      <c r="G51" s="258">
        <f t="shared" si="10"/>
        <v>0</v>
      </c>
      <c r="H51" s="256">
        <f t="shared" si="13"/>
        <v>0</v>
      </c>
      <c r="I51" s="256" t="str">
        <f t="shared" si="14"/>
        <v/>
      </c>
      <c r="J51" s="256" t="str">
        <f t="shared" si="15"/>
        <v/>
      </c>
      <c r="K51" s="251"/>
    </row>
    <row r="52" spans="1:26" ht="18" customHeight="1" thickBot="1" x14ac:dyDescent="0.3">
      <c r="A52" s="262" t="str">
        <f t="shared" si="11"/>
        <v>JERI</v>
      </c>
      <c r="B52" s="281">
        <f>METAS!BB51</f>
        <v>401</v>
      </c>
      <c r="C52" s="260">
        <f>ROUND((B52/12)*Config!$C$6,0)</f>
        <v>67</v>
      </c>
      <c r="D52" s="296">
        <f>ACUMULADO!AX51</f>
        <v>0</v>
      </c>
      <c r="E52" s="257">
        <f t="shared" si="12"/>
        <v>16.666666666666668</v>
      </c>
      <c r="F52" s="257"/>
      <c r="G52" s="258">
        <f t="shared" si="10"/>
        <v>0</v>
      </c>
      <c r="H52" s="256">
        <f t="shared" si="13"/>
        <v>0</v>
      </c>
      <c r="I52" s="256" t="str">
        <f t="shared" si="14"/>
        <v/>
      </c>
      <c r="J52" s="256" t="str">
        <f t="shared" si="15"/>
        <v/>
      </c>
      <c r="K52" s="251"/>
    </row>
    <row r="53" spans="1:26" ht="18" customHeight="1" thickBot="1" x14ac:dyDescent="0.3">
      <c r="A53" s="262" t="str">
        <f t="shared" si="11"/>
        <v>YANT</v>
      </c>
      <c r="B53" s="281">
        <f>METAS!BC51</f>
        <v>605</v>
      </c>
      <c r="C53" s="260">
        <f>ROUND((B53/12)*Config!$C$6,0)</f>
        <v>101</v>
      </c>
      <c r="D53" s="296">
        <f>ACUMULADO!AY51</f>
        <v>0</v>
      </c>
      <c r="E53" s="257">
        <f t="shared" si="12"/>
        <v>16.666666666666668</v>
      </c>
      <c r="F53" s="257"/>
      <c r="G53" s="258">
        <f t="shared" si="10"/>
        <v>0</v>
      </c>
      <c r="H53" s="256">
        <f t="shared" si="13"/>
        <v>0</v>
      </c>
      <c r="I53" s="256" t="str">
        <f t="shared" si="14"/>
        <v/>
      </c>
      <c r="J53" s="256" t="str">
        <f t="shared" si="15"/>
        <v/>
      </c>
      <c r="K53" s="251"/>
    </row>
    <row r="54" spans="1:26" ht="18" customHeight="1" thickBot="1" x14ac:dyDescent="0.3">
      <c r="A54" s="262" t="str">
        <f t="shared" si="11"/>
        <v>SORI</v>
      </c>
      <c r="B54" s="281">
        <f>METAS!BD51</f>
        <v>2560</v>
      </c>
      <c r="C54" s="260">
        <f>ROUND((B54/12)*Config!$C$6,0)</f>
        <v>427</v>
      </c>
      <c r="D54" s="296">
        <f>ACUMULADO!AZ51</f>
        <v>0</v>
      </c>
      <c r="E54" s="257">
        <f t="shared" si="12"/>
        <v>16.666666666666668</v>
      </c>
      <c r="F54" s="257"/>
      <c r="G54" s="258">
        <f t="shared" si="10"/>
        <v>0</v>
      </c>
      <c r="H54" s="256">
        <f t="shared" si="13"/>
        <v>0</v>
      </c>
      <c r="I54" s="256" t="str">
        <f t="shared" si="14"/>
        <v/>
      </c>
      <c r="J54" s="256" t="str">
        <f t="shared" si="15"/>
        <v/>
      </c>
      <c r="K54" s="251"/>
    </row>
    <row r="55" spans="1:26" ht="18" customHeight="1" thickBot="1" x14ac:dyDescent="0.3">
      <c r="A55" s="262" t="str">
        <f t="shared" si="11"/>
        <v>JEPE</v>
      </c>
      <c r="B55" s="281">
        <f>METAS!BE51</f>
        <v>1063</v>
      </c>
      <c r="C55" s="260">
        <f>ROUND((B55/12)*Config!$C$6,0)</f>
        <v>177</v>
      </c>
      <c r="D55" s="296">
        <f>ACUMULADO!BA51</f>
        <v>0</v>
      </c>
      <c r="E55" s="257">
        <f t="shared" si="12"/>
        <v>16.666666666666668</v>
      </c>
      <c r="F55" s="257"/>
      <c r="G55" s="258">
        <f t="shared" si="10"/>
        <v>0</v>
      </c>
      <c r="H55" s="256">
        <f t="shared" si="13"/>
        <v>0</v>
      </c>
      <c r="I55" s="256" t="str">
        <f t="shared" si="14"/>
        <v/>
      </c>
      <c r="J55" s="256" t="str">
        <f t="shared" si="15"/>
        <v/>
      </c>
      <c r="K55" s="251"/>
      <c r="T55" s="483" t="s">
        <v>516</v>
      </c>
      <c r="U55" s="484"/>
      <c r="V55" s="484"/>
      <c r="W55" s="484"/>
      <c r="X55" s="484"/>
      <c r="Y55" s="484"/>
      <c r="Z55" s="485"/>
    </row>
    <row r="56" spans="1:26" ht="18" customHeight="1" thickBot="1" x14ac:dyDescent="0.3">
      <c r="A56" s="262" t="str">
        <f t="shared" si="11"/>
        <v>ROQU</v>
      </c>
      <c r="B56" s="281">
        <f>METAS!BF51</f>
        <v>816</v>
      </c>
      <c r="C56" s="260">
        <f>ROUND((B56/12)*Config!$C$6,0)</f>
        <v>136</v>
      </c>
      <c r="D56" s="296">
        <f>ACUMULADO!BB51</f>
        <v>0</v>
      </c>
      <c r="E56" s="257">
        <f t="shared" si="12"/>
        <v>16.666666666666668</v>
      </c>
      <c r="F56" s="257"/>
      <c r="G56" s="258">
        <f t="shared" si="10"/>
        <v>0</v>
      </c>
      <c r="H56" s="256">
        <f t="shared" si="13"/>
        <v>0</v>
      </c>
      <c r="I56" s="256" t="str">
        <f t="shared" si="14"/>
        <v/>
      </c>
      <c r="J56" s="256" t="str">
        <f t="shared" si="15"/>
        <v/>
      </c>
      <c r="K56" s="251"/>
      <c r="T56" s="486"/>
      <c r="U56" s="487"/>
      <c r="V56" s="487"/>
      <c r="W56" s="487"/>
      <c r="X56" s="487"/>
      <c r="Y56" s="487"/>
      <c r="Z56" s="488"/>
    </row>
    <row r="57" spans="1:26" ht="18" customHeight="1" thickBot="1" x14ac:dyDescent="0.3">
      <c r="A57" s="262" t="str">
        <f t="shared" si="11"/>
        <v>CALZ</v>
      </c>
      <c r="B57" s="281">
        <f>METAS!BG51</f>
        <v>512</v>
      </c>
      <c r="C57" s="260">
        <f>ROUND((B57/12)*Config!$C$6,0)</f>
        <v>85</v>
      </c>
      <c r="D57" s="296">
        <f>ACUMULADO!BC51</f>
        <v>0</v>
      </c>
      <c r="E57" s="257">
        <f t="shared" si="12"/>
        <v>16.666666666666668</v>
      </c>
      <c r="F57" s="257"/>
      <c r="G57" s="258">
        <f t="shared" si="10"/>
        <v>0</v>
      </c>
      <c r="H57" s="256">
        <f t="shared" si="13"/>
        <v>0</v>
      </c>
      <c r="I57" s="256" t="str">
        <f t="shared" si="14"/>
        <v/>
      </c>
      <c r="J57" s="256" t="str">
        <f t="shared" si="15"/>
        <v/>
      </c>
      <c r="K57" s="251"/>
      <c r="T57" s="486"/>
      <c r="U57" s="487"/>
      <c r="V57" s="487"/>
      <c r="W57" s="487"/>
      <c r="X57" s="487"/>
      <c r="Y57" s="487"/>
      <c r="Z57" s="488"/>
    </row>
    <row r="58" spans="1:26" ht="18" customHeight="1" thickBot="1" x14ac:dyDescent="0.3">
      <c r="A58" s="262" t="str">
        <f t="shared" si="11"/>
        <v>PUEB</v>
      </c>
      <c r="B58" s="281">
        <f>METAS!BH51</f>
        <v>867</v>
      </c>
      <c r="C58" s="260">
        <f>ROUND((B58/12)*Config!$C$6,0)</f>
        <v>145</v>
      </c>
      <c r="D58" s="296">
        <f>ACUMULADO!BD51</f>
        <v>0</v>
      </c>
      <c r="E58" s="257">
        <f t="shared" si="12"/>
        <v>16.666666666666668</v>
      </c>
      <c r="F58" s="257"/>
      <c r="G58" s="258">
        <f t="shared" si="10"/>
        <v>0</v>
      </c>
      <c r="H58" s="256">
        <f t="shared" si="13"/>
        <v>0</v>
      </c>
      <c r="I58" s="256" t="str">
        <f t="shared" si="14"/>
        <v/>
      </c>
      <c r="J58" s="256" t="str">
        <f t="shared" si="15"/>
        <v/>
      </c>
      <c r="T58" s="489"/>
      <c r="U58" s="490"/>
      <c r="V58" s="490"/>
      <c r="W58" s="490"/>
      <c r="X58" s="490"/>
      <c r="Y58" s="490"/>
      <c r="Z58" s="491"/>
    </row>
    <row r="59" spans="1:26" ht="18" customHeight="1" x14ac:dyDescent="0.25">
      <c r="C59" s="28"/>
      <c r="D59" s="28"/>
      <c r="F59" s="28"/>
      <c r="G59" s="28"/>
    </row>
    <row r="60" spans="1:26" ht="18" customHeight="1" x14ac:dyDescent="0.25">
      <c r="C60" s="28"/>
      <c r="D60" s="28"/>
      <c r="F60" s="28"/>
      <c r="G60" s="28"/>
    </row>
    <row r="61" spans="1:26" ht="18" customHeight="1" x14ac:dyDescent="0.25">
      <c r="C61" s="28"/>
      <c r="D61" s="28"/>
      <c r="F61" s="28"/>
      <c r="G61" s="28"/>
    </row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B63" s="28" t="str">
        <f>+UPPER(B62)</f>
        <v/>
      </c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C66" s="28"/>
      <c r="D66" s="28"/>
      <c r="F66" s="28"/>
      <c r="G66" s="28"/>
    </row>
    <row r="67" spans="1:26" ht="18" customHeight="1" x14ac:dyDescent="0.25">
      <c r="A67" s="4" t="str">
        <f>_xlfn.CONCAT(Config!$B$2," PORCENTAJE DE ",A68," ",Config!$B$3,Config!$C$12," - ",Config!$D$12," ",Config!$E$12)</f>
        <v>RED. MOYOBAMBA: PORCENTAJE DE ADOLESCENTES DE 14 A 17  AÑOS DE EDAD  VACUNADOS  CONTRA EL VPH EN II.EE  - POR MICROREDES : ENERO - FEBRERO 2025</v>
      </c>
      <c r="C67" s="28"/>
      <c r="D67" s="28"/>
      <c r="F67" s="28"/>
      <c r="G67" s="28"/>
      <c r="H67" s="479" t="s">
        <v>511</v>
      </c>
      <c r="I67" s="480"/>
      <c r="J67" s="481"/>
    </row>
    <row r="68" spans="1:26" ht="18" customHeight="1" x14ac:dyDescent="0.25">
      <c r="A68" s="494" t="str">
        <f>+METAS!B52</f>
        <v xml:space="preserve">ADOLESCENTES DE 14 A 17  AÑOS DE EDAD  VACUNADOS  CONTRA EL VPH EN II.EE </v>
      </c>
      <c r="B68" s="495"/>
      <c r="C68" s="495"/>
      <c r="D68" s="495"/>
      <c r="E68" s="495"/>
      <c r="F68" s="495"/>
      <c r="G68" s="496"/>
      <c r="H68" s="444">
        <f>+METAS!F52</f>
        <v>13.3</v>
      </c>
      <c r="I68" s="444"/>
      <c r="J68" s="444">
        <f>+METAS!G52</f>
        <v>15</v>
      </c>
    </row>
    <row r="69" spans="1:26" ht="48.75" customHeight="1" x14ac:dyDescent="0.25">
      <c r="A69" s="279" t="s">
        <v>2</v>
      </c>
      <c r="B69" s="278" t="s">
        <v>513</v>
      </c>
      <c r="C69" s="278" t="s">
        <v>69</v>
      </c>
      <c r="D69" s="277" t="s">
        <v>569</v>
      </c>
      <c r="E69" s="282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8" customHeight="1" thickBot="1" x14ac:dyDescent="0.3">
      <c r="A70" s="269" t="s">
        <v>66</v>
      </c>
      <c r="B70" s="268">
        <f>SUM(B71:B79)</f>
        <v>7993</v>
      </c>
      <c r="C70" s="268">
        <f>SUM(C71:C79)</f>
        <v>1334</v>
      </c>
      <c r="D70" s="268">
        <f>SUM(D71:D79)</f>
        <v>0</v>
      </c>
      <c r="E70" s="256">
        <f>+E49</f>
        <v>16.666666666666668</v>
      </c>
      <c r="F70" s="268"/>
      <c r="G70" s="256">
        <f t="shared" ref="G70:G79" si="16">IFERROR(ROUND(D70*100/B70,1),0)</f>
        <v>0</v>
      </c>
      <c r="H70" s="256">
        <f>IFERROR(ROUND(IF(G70&lt;$H$68,G70,""),1),"")</f>
        <v>0</v>
      </c>
      <c r="I70" s="256" t="str">
        <f>IFERROR(ROUND(IF(AND(G70&gt;=$H$68,G70&lt;$J$68),G70,""),1),"")</f>
        <v/>
      </c>
      <c r="J70" s="256" t="str">
        <f>IFERROR(ROUND(IF(G70&gt;=$J$68,G70,""),1),"")</f>
        <v/>
      </c>
    </row>
    <row r="71" spans="1:26" ht="18" customHeight="1" thickBot="1" x14ac:dyDescent="0.3">
      <c r="A71" s="262" t="str">
        <f t="shared" ref="A71:A79" si="17">+A50</f>
        <v>HOSP</v>
      </c>
      <c r="B71" s="261">
        <f>METAS!AY52</f>
        <v>0</v>
      </c>
      <c r="C71" s="260">
        <f>ROUND((B71/12)*Config!$C$6,0)</f>
        <v>0</v>
      </c>
      <c r="D71" s="296">
        <f>ACUMULADO!AU52</f>
        <v>0</v>
      </c>
      <c r="E71" s="257">
        <f t="shared" ref="E71:E79" si="18">E70</f>
        <v>16.666666666666668</v>
      </c>
      <c r="F71" s="257"/>
      <c r="G71" s="256">
        <f t="shared" si="16"/>
        <v>0</v>
      </c>
      <c r="H71" s="256">
        <f t="shared" ref="H71:H79" si="19">IFERROR(ROUND(IF(G71&lt;$H$68,G71,""),1),"")</f>
        <v>0</v>
      </c>
      <c r="I71" s="256" t="str">
        <f t="shared" ref="I71:I79" si="20">IFERROR(ROUND(IF(AND(G71&gt;=$H$68,G71&lt;$J$68),G71,""),1),"")</f>
        <v/>
      </c>
      <c r="J71" s="256" t="str">
        <f t="shared" ref="J71:J78" si="21">IFERROR(ROUND(IF(G71&gt;=$J$68,G71,""),1),"")</f>
        <v/>
      </c>
    </row>
    <row r="72" spans="1:26" ht="18" customHeight="1" thickBot="1" x14ac:dyDescent="0.3">
      <c r="A72" s="262" t="str">
        <f t="shared" si="17"/>
        <v>LLUI</v>
      </c>
      <c r="B72" s="261">
        <f>METAS!BA52</f>
        <v>3832</v>
      </c>
      <c r="C72" s="260">
        <f>ROUND((B72/12)*Config!$C$6,0)</f>
        <v>639</v>
      </c>
      <c r="D72" s="296">
        <f>ACUMULADO!AW52</f>
        <v>0</v>
      </c>
      <c r="E72" s="257">
        <f t="shared" si="18"/>
        <v>16.666666666666668</v>
      </c>
      <c r="F72" s="257"/>
      <c r="G72" s="256">
        <f t="shared" si="16"/>
        <v>0</v>
      </c>
      <c r="H72" s="256">
        <f t="shared" si="19"/>
        <v>0</v>
      </c>
      <c r="I72" s="256" t="str">
        <f t="shared" si="20"/>
        <v/>
      </c>
      <c r="J72" s="256" t="str">
        <f t="shared" si="21"/>
        <v/>
      </c>
    </row>
    <row r="73" spans="1:26" ht="18" customHeight="1" thickBot="1" x14ac:dyDescent="0.3">
      <c r="A73" s="262" t="str">
        <f t="shared" si="17"/>
        <v>JERI</v>
      </c>
      <c r="B73" s="261">
        <f>METAS!BB52</f>
        <v>251</v>
      </c>
      <c r="C73" s="260">
        <f>ROUND((B73/12)*Config!$C$6,0)</f>
        <v>42</v>
      </c>
      <c r="D73" s="296">
        <f>ACUMULADO!AX52</f>
        <v>0</v>
      </c>
      <c r="E73" s="257">
        <f t="shared" si="18"/>
        <v>16.666666666666668</v>
      </c>
      <c r="F73" s="257"/>
      <c r="G73" s="256">
        <f t="shared" si="16"/>
        <v>0</v>
      </c>
      <c r="H73" s="256">
        <f t="shared" si="19"/>
        <v>0</v>
      </c>
      <c r="I73" s="256" t="str">
        <f t="shared" si="20"/>
        <v/>
      </c>
      <c r="J73" s="256" t="str">
        <f t="shared" si="21"/>
        <v/>
      </c>
    </row>
    <row r="74" spans="1:26" s="4" customFormat="1" ht="15.75" thickBot="1" x14ac:dyDescent="0.3">
      <c r="A74" s="262" t="str">
        <f t="shared" si="17"/>
        <v>YANT</v>
      </c>
      <c r="B74" s="261">
        <f>METAS!BC52</f>
        <v>401</v>
      </c>
      <c r="C74" s="260">
        <f>ROUND((B74/12)*Config!$C$6,0)</f>
        <v>67</v>
      </c>
      <c r="D74" s="296">
        <f>ACUMULADO!AY52</f>
        <v>0</v>
      </c>
      <c r="E74" s="257">
        <f t="shared" si="18"/>
        <v>16.666666666666668</v>
      </c>
      <c r="F74" s="257"/>
      <c r="G74" s="256">
        <f t="shared" si="16"/>
        <v>0</v>
      </c>
      <c r="H74" s="256">
        <f t="shared" si="19"/>
        <v>0</v>
      </c>
      <c r="I74" s="256" t="str">
        <f t="shared" si="20"/>
        <v/>
      </c>
      <c r="J74" s="256" t="str">
        <f t="shared" si="21"/>
        <v/>
      </c>
      <c r="S74" s="263"/>
    </row>
    <row r="75" spans="1:26" ht="18" customHeight="1" thickBot="1" x14ac:dyDescent="0.3">
      <c r="A75" s="262" t="str">
        <f t="shared" si="17"/>
        <v>SORI</v>
      </c>
      <c r="B75" s="261">
        <f>METAS!BD52</f>
        <v>1642</v>
      </c>
      <c r="C75" s="260">
        <f>ROUND((B75/12)*Config!$C$6,0)</f>
        <v>274</v>
      </c>
      <c r="D75" s="296">
        <f>ACUMULADO!AZ52</f>
        <v>0</v>
      </c>
      <c r="E75" s="257">
        <f t="shared" si="18"/>
        <v>16.666666666666668</v>
      </c>
      <c r="F75" s="257"/>
      <c r="G75" s="256">
        <f t="shared" si="16"/>
        <v>0</v>
      </c>
      <c r="H75" s="256">
        <f t="shared" si="19"/>
        <v>0</v>
      </c>
      <c r="I75" s="256" t="str">
        <f t="shared" si="20"/>
        <v/>
      </c>
      <c r="J75" s="256" t="str">
        <f t="shared" si="21"/>
        <v/>
      </c>
      <c r="K75" s="251"/>
    </row>
    <row r="76" spans="1:26" ht="18" customHeight="1" thickBot="1" x14ac:dyDescent="0.3">
      <c r="A76" s="262" t="str">
        <f t="shared" si="17"/>
        <v>JEPE</v>
      </c>
      <c r="B76" s="261">
        <f>METAS!BE52</f>
        <v>665</v>
      </c>
      <c r="C76" s="260">
        <f>ROUND((B76/12)*Config!$C$6,0)</f>
        <v>111</v>
      </c>
      <c r="D76" s="296">
        <f>ACUMULADO!BA52</f>
        <v>0</v>
      </c>
      <c r="E76" s="257">
        <f t="shared" si="18"/>
        <v>16.666666666666668</v>
      </c>
      <c r="F76" s="257"/>
      <c r="G76" s="256">
        <f t="shared" si="16"/>
        <v>0</v>
      </c>
      <c r="H76" s="256">
        <f t="shared" si="19"/>
        <v>0</v>
      </c>
      <c r="I76" s="256" t="str">
        <f t="shared" si="20"/>
        <v/>
      </c>
      <c r="J76" s="256" t="str">
        <f t="shared" si="21"/>
        <v/>
      </c>
      <c r="K76" s="251"/>
      <c r="T76" s="483" t="s">
        <v>516</v>
      </c>
      <c r="U76" s="484"/>
      <c r="V76" s="484"/>
      <c r="W76" s="484"/>
      <c r="X76" s="484"/>
      <c r="Y76" s="484"/>
      <c r="Z76" s="485"/>
    </row>
    <row r="77" spans="1:26" ht="18" customHeight="1" thickBot="1" x14ac:dyDescent="0.3">
      <c r="A77" s="262" t="str">
        <f t="shared" si="17"/>
        <v>ROQU</v>
      </c>
      <c r="B77" s="261">
        <f>METAS!BF52</f>
        <v>556</v>
      </c>
      <c r="C77" s="260">
        <f>ROUND((B77/12)*Config!$C$6,0)</f>
        <v>93</v>
      </c>
      <c r="D77" s="296">
        <f>ACUMULADO!BB52</f>
        <v>0</v>
      </c>
      <c r="E77" s="257">
        <f t="shared" si="18"/>
        <v>16.666666666666668</v>
      </c>
      <c r="F77" s="257"/>
      <c r="G77" s="256">
        <f t="shared" si="16"/>
        <v>0</v>
      </c>
      <c r="H77" s="256">
        <f t="shared" si="19"/>
        <v>0</v>
      </c>
      <c r="I77" s="256" t="str">
        <f t="shared" si="20"/>
        <v/>
      </c>
      <c r="J77" s="256" t="str">
        <f t="shared" si="21"/>
        <v/>
      </c>
      <c r="K77" s="251"/>
      <c r="T77" s="486"/>
      <c r="U77" s="487"/>
      <c r="V77" s="487"/>
      <c r="W77" s="487"/>
      <c r="X77" s="487"/>
      <c r="Y77" s="487"/>
      <c r="Z77" s="488"/>
    </row>
    <row r="78" spans="1:26" ht="18" customHeight="1" thickBot="1" x14ac:dyDescent="0.3">
      <c r="A78" s="262" t="str">
        <f t="shared" si="17"/>
        <v>CALZ</v>
      </c>
      <c r="B78" s="261">
        <f>METAS!BG52</f>
        <v>293</v>
      </c>
      <c r="C78" s="260">
        <f>ROUND((B78/12)*Config!$C$6,0)</f>
        <v>49</v>
      </c>
      <c r="D78" s="296">
        <f>ACUMULADO!BC52</f>
        <v>0</v>
      </c>
      <c r="E78" s="257">
        <f t="shared" si="18"/>
        <v>16.666666666666668</v>
      </c>
      <c r="F78" s="257"/>
      <c r="G78" s="256">
        <f t="shared" si="16"/>
        <v>0</v>
      </c>
      <c r="H78" s="256">
        <f t="shared" si="19"/>
        <v>0</v>
      </c>
      <c r="I78" s="256" t="str">
        <f t="shared" si="20"/>
        <v/>
      </c>
      <c r="J78" s="256" t="str">
        <f t="shared" si="21"/>
        <v/>
      </c>
      <c r="K78" s="251"/>
      <c r="T78" s="486"/>
      <c r="U78" s="487"/>
      <c r="V78" s="487"/>
      <c r="W78" s="487"/>
      <c r="X78" s="487"/>
      <c r="Y78" s="487"/>
      <c r="Z78" s="488"/>
    </row>
    <row r="79" spans="1:26" ht="18" customHeight="1" thickBot="1" x14ac:dyDescent="0.3">
      <c r="A79" s="262" t="str">
        <f t="shared" si="17"/>
        <v>PUEB</v>
      </c>
      <c r="B79" s="261">
        <f>METAS!BH52</f>
        <v>353</v>
      </c>
      <c r="C79" s="260">
        <f>ROUND((B79/12)*Config!$C$6,0)</f>
        <v>59</v>
      </c>
      <c r="D79" s="296">
        <f>ACUMULADO!BD52</f>
        <v>0</v>
      </c>
      <c r="E79" s="257">
        <f t="shared" si="18"/>
        <v>16.666666666666668</v>
      </c>
      <c r="F79" s="257"/>
      <c r="G79" s="256">
        <f t="shared" si="16"/>
        <v>0</v>
      </c>
      <c r="H79" s="256">
        <f t="shared" si="19"/>
        <v>0</v>
      </c>
      <c r="I79" s="256" t="str">
        <f t="shared" si="20"/>
        <v/>
      </c>
      <c r="J79" s="256" t="str">
        <f>IFERROR(ROUND(IF(G79&gt;=$J$68,G79,""),1),"")</f>
        <v/>
      </c>
      <c r="K79" s="251"/>
      <c r="T79" s="489"/>
      <c r="U79" s="490"/>
      <c r="V79" s="490"/>
      <c r="W79" s="490"/>
      <c r="X79" s="490"/>
      <c r="Y79" s="490"/>
      <c r="Z79" s="491"/>
    </row>
    <row r="80" spans="1:26" ht="18" customHeight="1" x14ac:dyDescent="0.25">
      <c r="F80" s="28"/>
      <c r="G80" s="28"/>
      <c r="K80" s="251"/>
    </row>
    <row r="81" spans="1:26" ht="18" customHeight="1" x14ac:dyDescent="0.25">
      <c r="F81" s="28"/>
      <c r="G81" s="28"/>
      <c r="K81" s="251"/>
    </row>
    <row r="82" spans="1:26" ht="18" customHeight="1" x14ac:dyDescent="0.25">
      <c r="F82" s="28"/>
      <c r="G82" s="28"/>
      <c r="K82" s="251"/>
    </row>
    <row r="83" spans="1:26" ht="18" customHeight="1" x14ac:dyDescent="0.25">
      <c r="K83" s="251"/>
    </row>
    <row r="84" spans="1:26" ht="18" customHeight="1" x14ac:dyDescent="0.25"/>
    <row r="85" spans="1:26" ht="18" customHeight="1" x14ac:dyDescent="0.25">
      <c r="C85" s="28"/>
      <c r="D85" s="28"/>
      <c r="F85" s="28"/>
      <c r="G85" s="28"/>
    </row>
    <row r="86" spans="1:26" ht="18" customHeight="1" x14ac:dyDescent="0.25">
      <c r="C86" s="28"/>
      <c r="D86" s="28"/>
      <c r="F86" s="28"/>
      <c r="G86" s="28"/>
    </row>
    <row r="87" spans="1:26" ht="18" customHeight="1" x14ac:dyDescent="0.25">
      <c r="C87" s="28"/>
      <c r="D87" s="28"/>
      <c r="F87" s="28"/>
      <c r="G87" s="28"/>
    </row>
    <row r="88" spans="1:26" ht="18" customHeight="1" x14ac:dyDescent="0.25">
      <c r="C88" s="28"/>
      <c r="D88" s="28"/>
      <c r="F88" s="28"/>
      <c r="G88" s="28"/>
    </row>
    <row r="89" spans="1:26" ht="18" customHeight="1" x14ac:dyDescent="0.25">
      <c r="A89" s="4" t="str">
        <f>_xlfn.CONCAT(Config!$B$2," PORCENTAJE DE ",A90," ",Config!$B$3,Config!$C$12," - ",Config!$D$12," ",Config!$E$12)</f>
        <v>RED. MOYOBAMBA: PORCENTAJE DE TAMIZAJE DE ERRORES REFEACTARIOS EN NIÑOS Y NIÑAS DE 3 A 11 AÑOS DE EDAD EN II.EE - POR MICROREDES : ENERO - FEBRERO 2025</v>
      </c>
      <c r="C89" s="28"/>
      <c r="D89" s="28"/>
      <c r="F89" s="28"/>
      <c r="G89" s="28"/>
      <c r="H89" s="482" t="s">
        <v>511</v>
      </c>
      <c r="I89" s="482"/>
      <c r="J89" s="482"/>
    </row>
    <row r="90" spans="1:26" ht="18" customHeight="1" x14ac:dyDescent="0.25">
      <c r="A90" s="313" t="str">
        <f>+METAS!B53</f>
        <v>TAMIZAJE DE ERRORES REFEACTARIOS EN NIÑOS Y NIÑAS DE 3 A 11 AÑOS DE EDAD EN II.EE</v>
      </c>
      <c r="C90" s="28"/>
      <c r="D90" s="28"/>
      <c r="F90" s="28"/>
      <c r="G90" s="28"/>
      <c r="H90" s="444">
        <f>+METAS!F53</f>
        <v>13.3</v>
      </c>
      <c r="I90" s="444"/>
      <c r="J90" s="444">
        <f>+METAS!G53</f>
        <v>15</v>
      </c>
    </row>
    <row r="91" spans="1:26" s="4" customFormat="1" ht="48" customHeight="1" x14ac:dyDescent="0.25">
      <c r="A91" s="279" t="s">
        <v>2</v>
      </c>
      <c r="B91" s="278" t="s">
        <v>513</v>
      </c>
      <c r="C91" s="278" t="s">
        <v>69</v>
      </c>
      <c r="D91" s="277" t="s">
        <v>679</v>
      </c>
      <c r="E91" s="282" t="s">
        <v>1</v>
      </c>
      <c r="F91" s="252"/>
      <c r="G91" s="276" t="s">
        <v>9</v>
      </c>
      <c r="H91" s="293" t="str">
        <f>"DEFICIENTE &lt; "&amp;H90</f>
        <v>DEFICIENTE &lt; 13,3</v>
      </c>
      <c r="I91" s="293" t="str">
        <f>"PROCESO &gt;= "&amp;H90&amp;"  -  &lt; "&amp;J90</f>
        <v>PROCESO &gt;= 13,3  -  &lt; 15</v>
      </c>
      <c r="J91" s="293" t="str">
        <f>"OPTIMO &gt;= "&amp;J90</f>
        <v>OPTIMO &gt;= 15</v>
      </c>
      <c r="S91" s="263"/>
    </row>
    <row r="92" spans="1:26" ht="18" customHeight="1" thickBot="1" x14ac:dyDescent="0.3">
      <c r="A92" s="269" t="s">
        <v>66</v>
      </c>
      <c r="B92" s="268">
        <f>SUM(B93:B101)</f>
        <v>24055</v>
      </c>
      <c r="C92" s="268">
        <f>SUM(C93:C101)</f>
        <v>4009</v>
      </c>
      <c r="D92" s="268">
        <f>SUM(D93:D101)</f>
        <v>0</v>
      </c>
      <c r="E92" s="256">
        <f>+E70</f>
        <v>16.666666666666668</v>
      </c>
      <c r="F92" s="268"/>
      <c r="G92" s="256">
        <f t="shared" ref="G92:G101" si="22">IFERROR(ROUND(D92*100/B92,1),0)</f>
        <v>0</v>
      </c>
      <c r="H92" s="256">
        <f>IFERROR(ROUND(IF(G92&lt;$H$90,G92,""),1),"")</f>
        <v>0</v>
      </c>
      <c r="I92" s="256" t="str">
        <f>IFERROR(ROUND(IF(AND(G92&gt;=$H$90,G92&lt;$J$90),G92,""),1),"")</f>
        <v/>
      </c>
      <c r="J92" s="256" t="str">
        <f>IFERROR(ROUND(IF(G92&gt;=$J$90,G92,""),1),"")</f>
        <v/>
      </c>
    </row>
    <row r="93" spans="1:26" ht="18" customHeight="1" thickBot="1" x14ac:dyDescent="0.3">
      <c r="A93" s="262" t="str">
        <f t="shared" ref="A93:A101" si="23">A71</f>
        <v>HOSP</v>
      </c>
      <c r="B93" s="261">
        <f>METAS!AY53</f>
        <v>0</v>
      </c>
      <c r="C93" s="260">
        <f>ROUND((B93/12)*Config!$C$6,0)</f>
        <v>0</v>
      </c>
      <c r="D93" s="268">
        <f>ACUMULADO!AU53</f>
        <v>0</v>
      </c>
      <c r="E93" s="292">
        <f t="shared" ref="E93:E101" si="24">E92</f>
        <v>16.666666666666668</v>
      </c>
      <c r="F93" s="260"/>
      <c r="G93" s="256">
        <f t="shared" si="22"/>
        <v>0</v>
      </c>
      <c r="H93" s="256">
        <f t="shared" ref="H93:H101" si="25">IFERROR(ROUND(IF(G93&lt;$H$90,G93,""),1),"")</f>
        <v>0</v>
      </c>
      <c r="I93" s="256" t="str">
        <f t="shared" ref="I93:I101" si="26">IFERROR(ROUND(IF(AND(G93&gt;=$H$90,G93&lt;$J$90),G93,""),1),"")</f>
        <v/>
      </c>
      <c r="J93" s="256" t="str">
        <f t="shared" ref="J93:J100" si="27">IFERROR(ROUND(IF(G93&gt;=$J$90,G93,""),1),"")</f>
        <v/>
      </c>
    </row>
    <row r="94" spans="1:26" ht="18" customHeight="1" thickBot="1" x14ac:dyDescent="0.3">
      <c r="A94" s="262" t="str">
        <f t="shared" si="23"/>
        <v>LLUI</v>
      </c>
      <c r="B94" s="261">
        <f>METAS!BA53</f>
        <v>11214</v>
      </c>
      <c r="C94" s="260">
        <f>ROUND((B94/12)*Config!$C$6,0)</f>
        <v>1869</v>
      </c>
      <c r="D94" s="268">
        <f>ACUMULADO!AW53</f>
        <v>0</v>
      </c>
      <c r="E94" s="257">
        <f t="shared" si="24"/>
        <v>16.666666666666668</v>
      </c>
      <c r="F94" s="260"/>
      <c r="G94" s="256">
        <f t="shared" si="22"/>
        <v>0</v>
      </c>
      <c r="H94" s="256">
        <f t="shared" si="25"/>
        <v>0</v>
      </c>
      <c r="I94" s="256" t="str">
        <f t="shared" si="26"/>
        <v/>
      </c>
      <c r="J94" s="256" t="str">
        <f t="shared" si="27"/>
        <v/>
      </c>
    </row>
    <row r="95" spans="1:26" ht="18" customHeight="1" thickBot="1" x14ac:dyDescent="0.3">
      <c r="A95" s="262" t="str">
        <f t="shared" si="23"/>
        <v>JERI</v>
      </c>
      <c r="B95" s="261">
        <f>METAS!BB53</f>
        <v>737</v>
      </c>
      <c r="C95" s="260">
        <f>ROUND((B95/12)*Config!$C$6,0)</f>
        <v>123</v>
      </c>
      <c r="D95" s="268">
        <f>ACUMULADO!AX53</f>
        <v>0</v>
      </c>
      <c r="E95" s="257">
        <f t="shared" si="24"/>
        <v>16.666666666666668</v>
      </c>
      <c r="F95" s="260"/>
      <c r="G95" s="256">
        <f t="shared" si="22"/>
        <v>0</v>
      </c>
      <c r="H95" s="256">
        <f t="shared" si="25"/>
        <v>0</v>
      </c>
      <c r="I95" s="256" t="str">
        <f t="shared" si="26"/>
        <v/>
      </c>
      <c r="J95" s="256" t="str">
        <f t="shared" si="27"/>
        <v/>
      </c>
      <c r="T95" s="483" t="s">
        <v>516</v>
      </c>
      <c r="U95" s="484"/>
      <c r="V95" s="484"/>
      <c r="W95" s="484"/>
      <c r="X95" s="484"/>
      <c r="Y95" s="484"/>
      <c r="Z95" s="485"/>
    </row>
    <row r="96" spans="1:26" ht="18" customHeight="1" thickBot="1" x14ac:dyDescent="0.3">
      <c r="A96" s="262" t="str">
        <f t="shared" si="23"/>
        <v>YANT</v>
      </c>
      <c r="B96" s="261">
        <f>METAS!BC53</f>
        <v>1209</v>
      </c>
      <c r="C96" s="260">
        <f>ROUND((B96/12)*Config!$C$6,0)</f>
        <v>202</v>
      </c>
      <c r="D96" s="268">
        <f>ACUMULADO!AY53</f>
        <v>0</v>
      </c>
      <c r="E96" s="257">
        <f t="shared" si="24"/>
        <v>16.666666666666668</v>
      </c>
      <c r="F96" s="260"/>
      <c r="G96" s="256">
        <f t="shared" si="22"/>
        <v>0</v>
      </c>
      <c r="H96" s="256">
        <f t="shared" si="25"/>
        <v>0</v>
      </c>
      <c r="I96" s="256" t="str">
        <f t="shared" si="26"/>
        <v/>
      </c>
      <c r="J96" s="256" t="str">
        <f t="shared" si="27"/>
        <v/>
      </c>
      <c r="T96" s="486"/>
      <c r="U96" s="487"/>
      <c r="V96" s="487"/>
      <c r="W96" s="487"/>
      <c r="X96" s="487"/>
      <c r="Y96" s="487"/>
      <c r="Z96" s="488"/>
    </row>
    <row r="97" spans="1:26" ht="18" customHeight="1" thickBot="1" x14ac:dyDescent="0.3">
      <c r="A97" s="262" t="str">
        <f t="shared" si="23"/>
        <v>SORI</v>
      </c>
      <c r="B97" s="261">
        <f>METAS!BD53</f>
        <v>4645</v>
      </c>
      <c r="C97" s="260">
        <f>ROUND((B97/12)*Config!$C$6,0)</f>
        <v>774</v>
      </c>
      <c r="D97" s="268">
        <f>ACUMULADO!AZ53</f>
        <v>0</v>
      </c>
      <c r="E97" s="257">
        <f t="shared" si="24"/>
        <v>16.666666666666668</v>
      </c>
      <c r="F97" s="260"/>
      <c r="G97" s="256">
        <f t="shared" si="22"/>
        <v>0</v>
      </c>
      <c r="H97" s="256">
        <f t="shared" si="25"/>
        <v>0</v>
      </c>
      <c r="I97" s="256" t="str">
        <f t="shared" si="26"/>
        <v/>
      </c>
      <c r="J97" s="256" t="str">
        <f t="shared" si="27"/>
        <v/>
      </c>
      <c r="T97" s="486"/>
      <c r="U97" s="487"/>
      <c r="V97" s="487"/>
      <c r="W97" s="487"/>
      <c r="X97" s="487"/>
      <c r="Y97" s="487"/>
      <c r="Z97" s="488"/>
    </row>
    <row r="98" spans="1:26" ht="18" customHeight="1" thickBot="1" x14ac:dyDescent="0.3">
      <c r="A98" s="262" t="str">
        <f t="shared" si="23"/>
        <v>JEPE</v>
      </c>
      <c r="B98" s="261">
        <f>METAS!BE53</f>
        <v>1940</v>
      </c>
      <c r="C98" s="260">
        <f>ROUND((B98/12)*Config!$C$6,0)</f>
        <v>323</v>
      </c>
      <c r="D98" s="268">
        <f>ACUMULADO!BA53</f>
        <v>0</v>
      </c>
      <c r="E98" s="257">
        <f t="shared" si="24"/>
        <v>16.666666666666668</v>
      </c>
      <c r="F98" s="260"/>
      <c r="G98" s="256">
        <f t="shared" si="22"/>
        <v>0</v>
      </c>
      <c r="H98" s="256">
        <f t="shared" si="25"/>
        <v>0</v>
      </c>
      <c r="I98" s="256" t="str">
        <f t="shared" si="26"/>
        <v/>
      </c>
      <c r="J98" s="256" t="str">
        <f>IFERROR(ROUND(IF(G98&gt;=$J$90,G98,""),1),"")</f>
        <v/>
      </c>
      <c r="T98" s="489"/>
      <c r="U98" s="490"/>
      <c r="V98" s="490"/>
      <c r="W98" s="490"/>
      <c r="X98" s="490"/>
      <c r="Y98" s="490"/>
      <c r="Z98" s="491"/>
    </row>
    <row r="99" spans="1:26" ht="18" customHeight="1" thickBot="1" x14ac:dyDescent="0.3">
      <c r="A99" s="262" t="str">
        <f t="shared" si="23"/>
        <v>ROQU</v>
      </c>
      <c r="B99" s="261">
        <f>METAS!BF53</f>
        <v>1579</v>
      </c>
      <c r="C99" s="260">
        <f>ROUND((B99/12)*Config!$C$6,0)</f>
        <v>263</v>
      </c>
      <c r="D99" s="268">
        <f>ACUMULADO!BB53</f>
        <v>0</v>
      </c>
      <c r="E99" s="257">
        <f t="shared" si="24"/>
        <v>16.666666666666668</v>
      </c>
      <c r="F99" s="260"/>
      <c r="G99" s="256">
        <f t="shared" si="22"/>
        <v>0</v>
      </c>
      <c r="H99" s="256">
        <f t="shared" si="25"/>
        <v>0</v>
      </c>
      <c r="I99" s="256" t="str">
        <f t="shared" si="26"/>
        <v/>
      </c>
      <c r="J99" s="256" t="str">
        <f t="shared" si="27"/>
        <v/>
      </c>
    </row>
    <row r="100" spans="1:26" ht="18" customHeight="1" thickBot="1" x14ac:dyDescent="0.3">
      <c r="A100" s="262" t="str">
        <f t="shared" si="23"/>
        <v>CALZ</v>
      </c>
      <c r="B100" s="261">
        <f>METAS!BG53</f>
        <v>1100</v>
      </c>
      <c r="C100" s="260">
        <f>ROUND((B100/12)*Config!$C$6,0)</f>
        <v>183</v>
      </c>
      <c r="D100" s="268">
        <f>ACUMULADO!BC53</f>
        <v>0</v>
      </c>
      <c r="E100" s="257">
        <f t="shared" si="24"/>
        <v>16.666666666666668</v>
      </c>
      <c r="F100" s="260"/>
      <c r="G100" s="256">
        <f t="shared" si="22"/>
        <v>0</v>
      </c>
      <c r="H100" s="256">
        <f t="shared" si="25"/>
        <v>0</v>
      </c>
      <c r="I100" s="256" t="str">
        <f t="shared" si="26"/>
        <v/>
      </c>
      <c r="J100" s="256" t="str">
        <f t="shared" si="27"/>
        <v/>
      </c>
    </row>
    <row r="101" spans="1:26" ht="18" customHeight="1" thickBot="1" x14ac:dyDescent="0.3">
      <c r="A101" s="262" t="str">
        <f t="shared" si="23"/>
        <v>PUEB</v>
      </c>
      <c r="B101" s="261">
        <f>METAS!BH53</f>
        <v>1631</v>
      </c>
      <c r="C101" s="260">
        <f>ROUND((B101/12)*Config!$C$6,0)</f>
        <v>272</v>
      </c>
      <c r="D101" s="268">
        <f>ACUMULADO!BD53</f>
        <v>0</v>
      </c>
      <c r="E101" s="257">
        <f t="shared" si="24"/>
        <v>16.666666666666668</v>
      </c>
      <c r="F101" s="260"/>
      <c r="G101" s="256">
        <f t="shared" si="22"/>
        <v>0</v>
      </c>
      <c r="H101" s="256">
        <f t="shared" si="25"/>
        <v>0</v>
      </c>
      <c r="I101" s="256" t="str">
        <f t="shared" si="26"/>
        <v/>
      </c>
      <c r="J101" s="256" t="str">
        <f>IFERROR(ROUND(IF(G101&gt;=$J$90,G101,""),1),"")</f>
        <v/>
      </c>
    </row>
    <row r="102" spans="1:26" ht="18" customHeight="1" x14ac:dyDescent="0.25">
      <c r="C102" s="28"/>
      <c r="D102" s="28"/>
      <c r="F102" s="28"/>
      <c r="G102" s="28"/>
    </row>
    <row r="103" spans="1:26" ht="18" customHeight="1" x14ac:dyDescent="0.25">
      <c r="C103" s="28"/>
      <c r="D103" s="28"/>
      <c r="F103" s="28"/>
      <c r="G103" s="28"/>
      <c r="J103" s="445"/>
    </row>
    <row r="104" spans="1:26" ht="18" customHeight="1" x14ac:dyDescent="0.25">
      <c r="C104" s="28"/>
      <c r="D104" s="28"/>
      <c r="F104" s="28"/>
      <c r="G104" s="28"/>
    </row>
    <row r="105" spans="1:26" ht="18" customHeight="1" x14ac:dyDescent="0.25">
      <c r="C105" s="28"/>
      <c r="D105" s="28"/>
      <c r="F105" s="28"/>
      <c r="G105" s="28"/>
      <c r="V105" t="s">
        <v>497</v>
      </c>
    </row>
    <row r="106" spans="1:26" ht="18" customHeight="1" x14ac:dyDescent="0.25">
      <c r="C106" s="28"/>
      <c r="D106" s="28"/>
      <c r="F106" s="28"/>
      <c r="G106" s="28"/>
    </row>
    <row r="107" spans="1:26" ht="18" customHeight="1" x14ac:dyDescent="0.25">
      <c r="C107" s="28"/>
      <c r="D107" s="28"/>
      <c r="F107" s="28"/>
      <c r="G107" s="28"/>
    </row>
    <row r="108" spans="1:26" ht="18" customHeight="1" x14ac:dyDescent="0.25">
      <c r="A108" s="4" t="str">
        <f>_xlfn.CONCAT(Config!$B$2," PORCENTAJE DE ",A109," ",Config!$B$3,Config!$C$12," - ",Config!$D$12," ",Config!$E$12)</f>
        <v>RED. MOYOBAMBA: PORCENTAJE DE ADOLESCENTE MUJERES CON SUPLEMENTO DE ACIDO FOLICO +SULFATO FERROSO - POR MICROREDES : ENERO - FEBRERO 2025</v>
      </c>
      <c r="C108" s="28"/>
      <c r="D108" s="28"/>
      <c r="F108" s="28"/>
      <c r="G108" s="28"/>
      <c r="H108" s="482" t="s">
        <v>511</v>
      </c>
      <c r="I108" s="482"/>
      <c r="J108" s="482"/>
    </row>
    <row r="109" spans="1:26" ht="18" customHeight="1" x14ac:dyDescent="0.25">
      <c r="A109" s="313" t="str">
        <f>+METAS!B54</f>
        <v>ADOLESCENTE MUJERES CON SUPLEMENTO DE ACIDO FOLICO +SULFATO FERROSO</v>
      </c>
      <c r="C109" s="28"/>
      <c r="D109" s="28"/>
      <c r="F109" s="28"/>
      <c r="G109" s="28"/>
      <c r="H109" s="436">
        <f>+METAS!F54</f>
        <v>13.3</v>
      </c>
      <c r="I109" s="436"/>
      <c r="J109" s="436">
        <f>+METAS!G54</f>
        <v>15</v>
      </c>
    </row>
    <row r="110" spans="1:26" s="4" customFormat="1" ht="53.25" customHeight="1" x14ac:dyDescent="0.25">
      <c r="A110" s="291" t="s">
        <v>2</v>
      </c>
      <c r="B110" s="278" t="s">
        <v>513</v>
      </c>
      <c r="C110" s="278" t="s">
        <v>517</v>
      </c>
      <c r="D110" s="277" t="s">
        <v>704</v>
      </c>
      <c r="E110" s="277" t="s">
        <v>1</v>
      </c>
      <c r="F110" s="252"/>
      <c r="G110" s="276" t="s">
        <v>10</v>
      </c>
      <c r="H110" s="275" t="str">
        <f>"DEFICIENTE &lt; "&amp;H109</f>
        <v>DEFICIENTE &lt; 13,3</v>
      </c>
      <c r="I110" s="275" t="str">
        <f>"PROCESO &gt;= "&amp;H109&amp;"  -  &lt; "&amp;J109</f>
        <v>PROCESO &gt;= 13,3  -  &lt; 15</v>
      </c>
      <c r="J110" s="275" t="str">
        <f>"OPTIMO &gt;= "&amp;J109</f>
        <v>OPTIMO &gt;= 15</v>
      </c>
      <c r="S110" s="263"/>
    </row>
    <row r="111" spans="1:26" ht="18" customHeight="1" thickBot="1" x14ac:dyDescent="0.3">
      <c r="A111" s="269" t="s">
        <v>66</v>
      </c>
      <c r="B111" s="268">
        <f>SUM(B112:B120)</f>
        <v>6961</v>
      </c>
      <c r="C111" s="268"/>
      <c r="D111" s="268">
        <f>SUM(D112:D120)</f>
        <v>278</v>
      </c>
      <c r="E111" s="256">
        <f>+Config!C9</f>
        <v>16.666666666666668</v>
      </c>
      <c r="F111" s="268"/>
      <c r="G111" s="256">
        <f t="shared" ref="G111:G120" si="28">IFERROR(ROUND(D111*100/B111,1),0)</f>
        <v>4</v>
      </c>
      <c r="H111" s="256">
        <f>IFERROR(ROUND(IF(G111&lt;$H$109,G111,""),1),"")</f>
        <v>4</v>
      </c>
      <c r="I111" s="256" t="str">
        <f>IFERROR(ROUND(IF(AND(G111&gt;=$H$109,G111&lt;$J$109),G111,""),1),"")</f>
        <v/>
      </c>
      <c r="J111" s="256" t="str">
        <f>IFERROR(ROUND(IF(G111&gt;=$J$109,G111,""),1),"")</f>
        <v/>
      </c>
    </row>
    <row r="112" spans="1:26" ht="18" customHeight="1" thickBot="1" x14ac:dyDescent="0.3">
      <c r="A112" s="262" t="str">
        <f t="shared" ref="A112:A120" si="29">A93</f>
        <v>HOSP</v>
      </c>
      <c r="B112" s="261">
        <f>+METAS!AY54</f>
        <v>0</v>
      </c>
      <c r="C112" s="268"/>
      <c r="D112" s="283">
        <f>+ACUMULADO!AU54</f>
        <v>0</v>
      </c>
      <c r="E112" s="256">
        <f>+E111</f>
        <v>16.666666666666668</v>
      </c>
      <c r="F112" s="257"/>
      <c r="G112" s="256">
        <f t="shared" si="28"/>
        <v>0</v>
      </c>
      <c r="H112" s="256">
        <f t="shared" ref="H112:H120" si="30">IFERROR(ROUND(IF(G112&lt;$H$109,G112,""),1),"")</f>
        <v>0</v>
      </c>
      <c r="I112" s="256" t="str">
        <f t="shared" ref="I112:I120" si="31">IFERROR(ROUND(IF(AND(G112&gt;=$H$109,G112&lt;$J$109),G112,""),1),"")</f>
        <v/>
      </c>
      <c r="J112" s="256" t="str">
        <f t="shared" ref="J112:J120" si="32">IFERROR(ROUND(IF(G112&gt;=$J$109,G112,""),1),"")</f>
        <v/>
      </c>
    </row>
    <row r="113" spans="1:26" ht="18" customHeight="1" thickBot="1" x14ac:dyDescent="0.3">
      <c r="A113" s="262" t="str">
        <f t="shared" si="29"/>
        <v>LLUI</v>
      </c>
      <c r="B113" s="261">
        <f>+METAS!BA54</f>
        <v>3320</v>
      </c>
      <c r="C113" s="268"/>
      <c r="D113" s="283">
        <f>+ACUMULADO!AW54</f>
        <v>68</v>
      </c>
      <c r="E113" s="256">
        <f t="shared" ref="E113:E120" si="33">+E112</f>
        <v>16.666666666666668</v>
      </c>
      <c r="F113" s="257"/>
      <c r="G113" s="256">
        <f t="shared" si="28"/>
        <v>2</v>
      </c>
      <c r="H113" s="256">
        <f t="shared" si="30"/>
        <v>2</v>
      </c>
      <c r="I113" s="256" t="str">
        <f t="shared" si="31"/>
        <v/>
      </c>
      <c r="J113" s="256" t="str">
        <f t="shared" si="32"/>
        <v/>
      </c>
    </row>
    <row r="114" spans="1:26" ht="18" customHeight="1" thickBot="1" x14ac:dyDescent="0.3">
      <c r="A114" s="262" t="str">
        <f t="shared" si="29"/>
        <v>JERI</v>
      </c>
      <c r="B114" s="261">
        <f>+METAS!BB54</f>
        <v>230</v>
      </c>
      <c r="C114" s="268"/>
      <c r="D114" s="283">
        <f>+ACUMULADO!AX54</f>
        <v>15</v>
      </c>
      <c r="E114" s="256">
        <f t="shared" si="33"/>
        <v>16.666666666666668</v>
      </c>
      <c r="F114" s="257"/>
      <c r="G114" s="256">
        <f t="shared" si="28"/>
        <v>6.5</v>
      </c>
      <c r="H114" s="256">
        <f t="shared" si="30"/>
        <v>6.5</v>
      </c>
      <c r="I114" s="256" t="str">
        <f t="shared" si="31"/>
        <v/>
      </c>
      <c r="J114" s="256" t="str">
        <f t="shared" si="32"/>
        <v/>
      </c>
    </row>
    <row r="115" spans="1:26" ht="18" customHeight="1" thickBot="1" x14ac:dyDescent="0.3">
      <c r="A115" s="262" t="str">
        <f t="shared" si="29"/>
        <v>YANT</v>
      </c>
      <c r="B115" s="261">
        <f>+METAS!BC54</f>
        <v>321</v>
      </c>
      <c r="C115" s="268"/>
      <c r="D115" s="283">
        <f>+ACUMULADO!AY54</f>
        <v>1</v>
      </c>
      <c r="E115" s="256">
        <f t="shared" si="33"/>
        <v>16.666666666666668</v>
      </c>
      <c r="F115" s="257"/>
      <c r="G115" s="256">
        <f t="shared" si="28"/>
        <v>0.3</v>
      </c>
      <c r="H115" s="256">
        <f t="shared" si="30"/>
        <v>0.3</v>
      </c>
      <c r="I115" s="256" t="str">
        <f t="shared" si="31"/>
        <v/>
      </c>
      <c r="J115" s="256" t="str">
        <f t="shared" si="32"/>
        <v/>
      </c>
    </row>
    <row r="116" spans="1:26" ht="18" customHeight="1" thickBot="1" x14ac:dyDescent="0.3">
      <c r="A116" s="262" t="str">
        <f t="shared" si="29"/>
        <v>SORI</v>
      </c>
      <c r="B116" s="261">
        <f>+METAS!BD54</f>
        <v>1421</v>
      </c>
      <c r="C116" s="268"/>
      <c r="D116" s="283">
        <f>+ACUMULADO!AZ54</f>
        <v>4</v>
      </c>
      <c r="E116" s="256">
        <f t="shared" si="33"/>
        <v>16.666666666666668</v>
      </c>
      <c r="F116" s="257"/>
      <c r="G116" s="256">
        <f t="shared" si="28"/>
        <v>0.3</v>
      </c>
      <c r="H116" s="256">
        <f t="shared" si="30"/>
        <v>0.3</v>
      </c>
      <c r="I116" s="256" t="str">
        <f t="shared" si="31"/>
        <v/>
      </c>
      <c r="J116" s="256" t="str">
        <f t="shared" si="32"/>
        <v/>
      </c>
      <c r="T116" s="483" t="s">
        <v>516</v>
      </c>
      <c r="U116" s="484"/>
      <c r="V116" s="484"/>
      <c r="W116" s="484"/>
      <c r="X116" s="484"/>
      <c r="Y116" s="484"/>
      <c r="Z116" s="485"/>
    </row>
    <row r="117" spans="1:26" ht="18" customHeight="1" thickBot="1" x14ac:dyDescent="0.3">
      <c r="A117" s="262" t="str">
        <f t="shared" si="29"/>
        <v>JEPE</v>
      </c>
      <c r="B117" s="261">
        <f>+METAS!BE54</f>
        <v>583</v>
      </c>
      <c r="C117" s="268"/>
      <c r="D117" s="283">
        <f>+ACUMULADO!BA54</f>
        <v>146</v>
      </c>
      <c r="E117" s="256">
        <f t="shared" si="33"/>
        <v>16.666666666666668</v>
      </c>
      <c r="F117" s="257"/>
      <c r="G117" s="256">
        <f t="shared" si="28"/>
        <v>25</v>
      </c>
      <c r="H117" s="256" t="str">
        <f t="shared" si="30"/>
        <v/>
      </c>
      <c r="I117" s="256" t="str">
        <f t="shared" si="31"/>
        <v/>
      </c>
      <c r="J117" s="256">
        <f t="shared" si="32"/>
        <v>25</v>
      </c>
      <c r="T117" s="486"/>
      <c r="U117" s="487"/>
      <c r="V117" s="487"/>
      <c r="W117" s="487"/>
      <c r="X117" s="487"/>
      <c r="Y117" s="487"/>
      <c r="Z117" s="488"/>
    </row>
    <row r="118" spans="1:26" ht="18" customHeight="1" thickBot="1" x14ac:dyDescent="0.3">
      <c r="A118" s="262" t="str">
        <f t="shared" si="29"/>
        <v>ROQU</v>
      </c>
      <c r="B118" s="261">
        <f>+METAS!BF54</f>
        <v>457</v>
      </c>
      <c r="C118" s="268"/>
      <c r="D118" s="283">
        <f>+ACUMULADO!BB54</f>
        <v>12</v>
      </c>
      <c r="E118" s="256">
        <f t="shared" si="33"/>
        <v>16.666666666666668</v>
      </c>
      <c r="F118" s="257"/>
      <c r="G118" s="256">
        <f t="shared" si="28"/>
        <v>2.6</v>
      </c>
      <c r="H118" s="256">
        <f t="shared" si="30"/>
        <v>2.6</v>
      </c>
      <c r="I118" s="256" t="str">
        <f t="shared" si="31"/>
        <v/>
      </c>
      <c r="J118" s="256" t="str">
        <f t="shared" si="32"/>
        <v/>
      </c>
      <c r="T118" s="486"/>
      <c r="U118" s="487"/>
      <c r="V118" s="487"/>
      <c r="W118" s="487"/>
      <c r="X118" s="487"/>
      <c r="Y118" s="487"/>
      <c r="Z118" s="488"/>
    </row>
    <row r="119" spans="1:26" ht="18" customHeight="1" thickBot="1" x14ac:dyDescent="0.3">
      <c r="A119" s="262" t="str">
        <f t="shared" si="29"/>
        <v>CALZ</v>
      </c>
      <c r="B119" s="261">
        <f>+METAS!BG54</f>
        <v>253</v>
      </c>
      <c r="C119" s="268"/>
      <c r="D119" s="283">
        <f>+ACUMULADO!BC54</f>
        <v>16</v>
      </c>
      <c r="E119" s="256">
        <f t="shared" si="33"/>
        <v>16.666666666666668</v>
      </c>
      <c r="F119" s="257"/>
      <c r="G119" s="256">
        <f t="shared" si="28"/>
        <v>6.3</v>
      </c>
      <c r="H119" s="256">
        <f t="shared" si="30"/>
        <v>6.3</v>
      </c>
      <c r="I119" s="256" t="str">
        <f t="shared" si="31"/>
        <v/>
      </c>
      <c r="J119" s="256" t="str">
        <f t="shared" si="32"/>
        <v/>
      </c>
      <c r="T119" s="489"/>
      <c r="U119" s="490"/>
      <c r="V119" s="490"/>
      <c r="W119" s="490"/>
      <c r="X119" s="490"/>
      <c r="Y119" s="490"/>
      <c r="Z119" s="491"/>
    </row>
    <row r="120" spans="1:26" ht="18" customHeight="1" thickBot="1" x14ac:dyDescent="0.3">
      <c r="A120" s="262" t="str">
        <f t="shared" si="29"/>
        <v>PUEB</v>
      </c>
      <c r="B120" s="261">
        <f>+METAS!BH54</f>
        <v>376</v>
      </c>
      <c r="C120" s="268"/>
      <c r="D120" s="283">
        <f>+ACUMULADO!BD54</f>
        <v>16</v>
      </c>
      <c r="E120" s="256">
        <f t="shared" si="33"/>
        <v>16.666666666666668</v>
      </c>
      <c r="F120" s="257"/>
      <c r="G120" s="256">
        <f t="shared" si="28"/>
        <v>4.3</v>
      </c>
      <c r="H120" s="256">
        <f t="shared" si="30"/>
        <v>4.3</v>
      </c>
      <c r="I120" s="256" t="str">
        <f t="shared" si="31"/>
        <v/>
      </c>
      <c r="J120" s="256" t="str">
        <f t="shared" si="32"/>
        <v/>
      </c>
    </row>
    <row r="121" spans="1:26" ht="18" customHeight="1" x14ac:dyDescent="0.25">
      <c r="C121" s="28"/>
      <c r="D121" s="28"/>
      <c r="F121" s="28"/>
      <c r="G121" s="28"/>
    </row>
    <row r="122" spans="1:26" ht="18" customHeight="1" x14ac:dyDescent="0.25">
      <c r="C122" s="28"/>
      <c r="D122" s="28"/>
      <c r="F122" s="28"/>
      <c r="G122" s="28"/>
    </row>
    <row r="123" spans="1:26" ht="18" customHeight="1" x14ac:dyDescent="0.25">
      <c r="C123" s="28"/>
      <c r="D123" s="28"/>
      <c r="F123" s="28"/>
      <c r="G123" s="28"/>
    </row>
    <row r="124" spans="1:26" ht="18" customHeight="1" x14ac:dyDescent="0.25">
      <c r="C124" s="28"/>
      <c r="D124" s="28"/>
      <c r="F124" s="28"/>
      <c r="G124" s="28"/>
    </row>
    <row r="125" spans="1:26" ht="18" customHeight="1" x14ac:dyDescent="0.25">
      <c r="C125" s="28"/>
      <c r="D125" s="28"/>
      <c r="F125" s="28"/>
      <c r="G125" s="28"/>
    </row>
    <row r="126" spans="1:26" ht="18" customHeight="1" x14ac:dyDescent="0.25">
      <c r="C126" s="28"/>
      <c r="D126" s="28"/>
      <c r="F126" s="28"/>
      <c r="G126" s="28"/>
    </row>
    <row r="127" spans="1:26" ht="18" customHeight="1" x14ac:dyDescent="0.25">
      <c r="C127" s="28"/>
      <c r="D127" s="28"/>
      <c r="F127" s="28"/>
      <c r="G127" s="28"/>
    </row>
    <row r="128" spans="1:26" ht="18" customHeight="1" x14ac:dyDescent="0.25">
      <c r="C128" s="28"/>
      <c r="D128" s="28"/>
      <c r="F128" s="28"/>
      <c r="G128" s="28"/>
    </row>
    <row r="129" spans="3:7" ht="18" customHeight="1" x14ac:dyDescent="0.25">
      <c r="C129" s="28"/>
      <c r="D129" s="28"/>
      <c r="F129" s="28"/>
      <c r="G129" s="28"/>
    </row>
    <row r="130" spans="3:7" ht="18" customHeight="1" x14ac:dyDescent="0.25">
      <c r="C130" s="28"/>
      <c r="D130" s="28"/>
      <c r="F130" s="28"/>
      <c r="G130" s="28"/>
    </row>
    <row r="131" spans="3:7" ht="18" customHeight="1" x14ac:dyDescent="0.25">
      <c r="C131" s="28"/>
      <c r="D131" s="28"/>
      <c r="F131" s="28"/>
      <c r="G131" s="28"/>
    </row>
    <row r="132" spans="3:7" ht="18" customHeight="1" x14ac:dyDescent="0.25">
      <c r="C132" s="28"/>
      <c r="D132" s="28"/>
      <c r="F132" s="28"/>
      <c r="G132" s="28"/>
    </row>
    <row r="133" spans="3:7" ht="18" customHeight="1" x14ac:dyDescent="0.25">
      <c r="C133" s="28"/>
      <c r="D133" s="28"/>
      <c r="F133" s="28"/>
      <c r="G133" s="28"/>
    </row>
    <row r="134" spans="3:7" ht="18" customHeight="1" x14ac:dyDescent="0.25">
      <c r="C134" s="28"/>
      <c r="D134" s="28"/>
      <c r="F134" s="28"/>
      <c r="G134" s="28"/>
    </row>
    <row r="135" spans="3:7" ht="18" customHeight="1" x14ac:dyDescent="0.25">
      <c r="C135" s="28"/>
      <c r="D135" s="28"/>
      <c r="F135" s="28"/>
      <c r="G135" s="28"/>
    </row>
  </sheetData>
  <mergeCells count="13">
    <mergeCell ref="T55:Z58"/>
    <mergeCell ref="H5:J5"/>
    <mergeCell ref="T16:Z19"/>
    <mergeCell ref="H24:J24"/>
    <mergeCell ref="T30:Z33"/>
    <mergeCell ref="H46:J46"/>
    <mergeCell ref="T116:Z119"/>
    <mergeCell ref="H67:J67"/>
    <mergeCell ref="A68:G68"/>
    <mergeCell ref="T76:Z79"/>
    <mergeCell ref="H89:J89"/>
    <mergeCell ref="T95:Z98"/>
    <mergeCell ref="H108:J108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CH65"/>
  <sheetViews>
    <sheetView showGridLines="0" zoomScale="85" zoomScaleNormal="85" zoomScaleSheetLayoutView="85" workbookViewId="0">
      <selection activeCell="U24" sqref="U24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4"/>
      <c r="C1" s="4"/>
      <c r="D1" s="4"/>
      <c r="E1" s="4"/>
      <c r="F1" s="4"/>
      <c r="G1" s="4"/>
      <c r="H1" s="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4"/>
      <c r="C2" s="4"/>
      <c r="D2" s="4"/>
      <c r="E2" s="4"/>
      <c r="F2" s="4"/>
      <c r="G2" s="4"/>
      <c r="H2" s="4"/>
      <c r="I2" s="4"/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4"/>
      <c r="C3" s="4"/>
      <c r="D3" s="4"/>
      <c r="E3" s="4"/>
      <c r="F3" s="4"/>
      <c r="G3" s="4"/>
      <c r="H3" s="4"/>
      <c r="I3" s="4"/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4"/>
      <c r="C4" s="4"/>
      <c r="D4" s="4"/>
      <c r="E4" s="4"/>
      <c r="F4" s="4"/>
      <c r="G4" s="4"/>
      <c r="H4" s="4"/>
      <c r="I4" s="4"/>
      <c r="J4" s="28" t="s">
        <v>499</v>
      </c>
    </row>
    <row r="5" spans="1:86" ht="18" customHeight="1" x14ac:dyDescent="0.25">
      <c r="A5" s="294" t="str">
        <f>_xlfn.CONCAT(Config!$B$2," PORCENTAJE DE ",A6," ",Config!$B$3,Config!$C$12," - ",Config!$D$12," ",Config!$E$12)</f>
        <v>RED. MOYOBAMBA: PORCENTAJE DE VIGILANCIA DE MANEJO DE RESIDUOS SOLIDOS HOSPITALARIOS (EE.SS) - POR MICROREDES : ENERO - FEBRERO 2025</v>
      </c>
      <c r="C5" s="28"/>
      <c r="D5" s="28"/>
      <c r="F5" s="28"/>
      <c r="G5" s="28"/>
      <c r="H5" s="482" t="s">
        <v>511</v>
      </c>
      <c r="I5" s="482"/>
      <c r="J5" s="482"/>
    </row>
    <row r="6" spans="1:86" ht="18" customHeight="1" x14ac:dyDescent="0.25">
      <c r="A6" s="317" t="str">
        <f>+METAS!B24</f>
        <v>VIGILANCIA DE MANEJO DE RESIDUOS SOLIDOS HOSPITALARIOS (EE.SS)</v>
      </c>
      <c r="C6" s="28"/>
      <c r="D6" s="28"/>
      <c r="F6" s="28"/>
      <c r="G6" s="28"/>
      <c r="H6" s="436">
        <f>+METAS!F24</f>
        <v>13.3</v>
      </c>
      <c r="I6" s="436"/>
      <c r="J6" s="436">
        <f>+METAS!G24</f>
        <v>15</v>
      </c>
      <c r="U6" s="297"/>
      <c r="AC6" t="str">
        <f t="shared" ref="AC6:AC18" si="0">A6</f>
        <v>VIGILANCIA DE MANEJO DE RESIDUOS SOLIDOS HOSPITALARIOS (EE.SS)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533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/>
      <c r="U7" s="263"/>
      <c r="AC7" s="274" t="str">
        <f t="shared" si="0"/>
        <v>ESTABLECIMIENTOS</v>
      </c>
      <c r="AD7" s="273" t="s">
        <v>508</v>
      </c>
      <c r="AE7" s="272" t="str">
        <f t="shared" ref="AE7:AF18" si="1">C7</f>
        <v>META Actual</v>
      </c>
      <c r="AF7" s="271" t="str">
        <f t="shared" si="1"/>
        <v>INSPECCION</v>
      </c>
      <c r="AG7" s="270" t="s">
        <v>507</v>
      </c>
      <c r="AH7" s="270" t="s">
        <v>506</v>
      </c>
    </row>
    <row r="8" spans="1:86" ht="18" customHeight="1" thickBot="1" x14ac:dyDescent="0.3">
      <c r="A8" s="269" t="s">
        <v>66</v>
      </c>
      <c r="B8" s="268">
        <f>SUM(B9:B18)</f>
        <v>492</v>
      </c>
      <c r="C8" s="268">
        <f>SUM(C9:C18)</f>
        <v>82</v>
      </c>
      <c r="D8" s="268">
        <f>SUM(D9:D18)</f>
        <v>81</v>
      </c>
      <c r="E8" s="256">
        <f>+Config!C9</f>
        <v>16.666666666666668</v>
      </c>
      <c r="F8" s="268"/>
      <c r="G8" s="256">
        <f>IFERROR(ROUND(D8*100/B8,1),0)</f>
        <v>16.5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16.5</v>
      </c>
      <c r="K8" s="251"/>
      <c r="AB8" s="251"/>
      <c r="AC8" s="267" t="str">
        <f t="shared" si="0"/>
        <v>RED</v>
      </c>
      <c r="AD8" s="265">
        <v>40</v>
      </c>
      <c r="AE8" s="266">
        <f t="shared" si="1"/>
        <v>82</v>
      </c>
      <c r="AF8" s="265">
        <f t="shared" si="1"/>
        <v>81</v>
      </c>
      <c r="AG8" s="264">
        <f t="shared" ref="AG8:AG18" si="2">AE8-AF8</f>
        <v>1</v>
      </c>
      <c r="AH8" s="264">
        <f t="shared" ref="AH8:AH18" si="3">AD8+AG8</f>
        <v>41</v>
      </c>
    </row>
    <row r="9" spans="1:86" ht="18" customHeight="1" thickBot="1" x14ac:dyDescent="0.3">
      <c r="A9" s="262" t="str">
        <f>Config!B16</f>
        <v>HOSP</v>
      </c>
      <c r="B9" s="281">
        <f>METAS!$AY$24</f>
        <v>0</v>
      </c>
      <c r="C9" s="283">
        <f>ROUNDUP((B9/12)*Config!$C$6,0)</f>
        <v>0</v>
      </c>
      <c r="D9" s="283">
        <f>ACUMULADO!$AU$24</f>
        <v>0</v>
      </c>
      <c r="E9" s="257">
        <f t="shared" ref="E9:E18" si="4">E8</f>
        <v>16.666666666666668</v>
      </c>
      <c r="F9" s="283"/>
      <c r="G9" s="256">
        <f t="shared" ref="G9:G18" si="5">IFERROR(ROUND(D9*100/B9,1),0)</f>
        <v>0</v>
      </c>
      <c r="H9" s="256">
        <f t="shared" ref="H9:H18" si="6">IFERROR(ROUND(IF(G9&lt;$H$6,G9,""),1),"")</f>
        <v>0</v>
      </c>
      <c r="I9" s="256" t="str">
        <f t="shared" ref="I9:I18" si="7">IFERROR(ROUND(IF(AND(G9&gt;=$H$6,G9&lt;$J$6),G9,""),1),"")</f>
        <v/>
      </c>
      <c r="J9" s="256" t="str">
        <f t="shared" ref="J9:J18" si="8">IFERROR(ROUND(IF(G9&gt;=$J$6,G9,""),1),"")</f>
        <v/>
      </c>
      <c r="K9" s="251"/>
      <c r="AB9" s="251"/>
      <c r="AC9" s="255" t="str">
        <f t="shared" si="0"/>
        <v>HOSP</v>
      </c>
      <c r="AD9" s="253">
        <v>1</v>
      </c>
      <c r="AE9" s="254">
        <f t="shared" si="1"/>
        <v>0</v>
      </c>
      <c r="AF9" s="253">
        <f t="shared" si="1"/>
        <v>0</v>
      </c>
      <c r="AG9" s="252">
        <f t="shared" si="2"/>
        <v>0</v>
      </c>
      <c r="AH9" s="252">
        <f t="shared" si="3"/>
        <v>1</v>
      </c>
    </row>
    <row r="10" spans="1:86" ht="18" customHeight="1" thickBot="1" x14ac:dyDescent="0.3">
      <c r="A10" s="262" t="s">
        <v>152</v>
      </c>
      <c r="B10" s="281">
        <f>METAS!$AZ$24</f>
        <v>12</v>
      </c>
      <c r="C10" s="283">
        <f>ROUNDUP((B10/12)*Config!$C$6,0)</f>
        <v>2</v>
      </c>
      <c r="D10" s="283">
        <f>ACUMULADO!$AV$24</f>
        <v>2</v>
      </c>
      <c r="E10" s="257">
        <f t="shared" si="4"/>
        <v>16.666666666666668</v>
      </c>
      <c r="F10" s="283"/>
      <c r="G10" s="256">
        <f t="shared" si="5"/>
        <v>16.7</v>
      </c>
      <c r="H10" s="256" t="str">
        <f t="shared" si="6"/>
        <v/>
      </c>
      <c r="I10" s="256" t="str">
        <f t="shared" si="7"/>
        <v/>
      </c>
      <c r="J10" s="256">
        <f t="shared" si="8"/>
        <v>16.7</v>
      </c>
      <c r="K10" s="251"/>
      <c r="AB10" s="251"/>
      <c r="AC10" s="255"/>
      <c r="AD10" s="253"/>
      <c r="AE10" s="254"/>
      <c r="AF10" s="253"/>
      <c r="AG10" s="252"/>
      <c r="AH10" s="252"/>
    </row>
    <row r="11" spans="1:86" ht="18" customHeight="1" thickBot="1" x14ac:dyDescent="0.3">
      <c r="A11" s="262" t="s">
        <v>560</v>
      </c>
      <c r="B11" s="281">
        <f>METAS!$BA$24</f>
        <v>120</v>
      </c>
      <c r="C11" s="283">
        <f>ROUNDUP((B11/12)*Config!$C$6,0)</f>
        <v>20</v>
      </c>
      <c r="D11" s="283">
        <f>ACUMULADO!$AW$24</f>
        <v>20</v>
      </c>
      <c r="E11" s="257">
        <f>E9</f>
        <v>16.666666666666668</v>
      </c>
      <c r="F11" s="283"/>
      <c r="G11" s="256">
        <f>IFERROR(ROUND(D11*100/B11,1),0)</f>
        <v>16.7</v>
      </c>
      <c r="H11" s="256" t="str">
        <f t="shared" si="6"/>
        <v/>
      </c>
      <c r="I11" s="256" t="str">
        <f t="shared" si="7"/>
        <v/>
      </c>
      <c r="J11" s="256">
        <f t="shared" si="8"/>
        <v>16.7</v>
      </c>
      <c r="K11" s="251"/>
      <c r="AB11" s="251"/>
      <c r="AC11" s="255" t="str">
        <f t="shared" si="0"/>
        <v>LLUI</v>
      </c>
      <c r="AD11" s="253">
        <v>10</v>
      </c>
      <c r="AE11" s="254">
        <f t="shared" si="1"/>
        <v>20</v>
      </c>
      <c r="AF11" s="253">
        <f t="shared" si="1"/>
        <v>20</v>
      </c>
      <c r="AG11" s="252">
        <f t="shared" si="2"/>
        <v>0</v>
      </c>
      <c r="AH11" s="252">
        <f t="shared" si="3"/>
        <v>10</v>
      </c>
    </row>
    <row r="12" spans="1:86" ht="18" customHeight="1" thickBot="1" x14ac:dyDescent="0.3">
      <c r="A12" s="262" t="s">
        <v>561</v>
      </c>
      <c r="B12" s="281">
        <f>METAS!$BB$24</f>
        <v>36</v>
      </c>
      <c r="C12" s="283">
        <f>ROUNDUP((B12/12)*Config!$C$6,0)</f>
        <v>6</v>
      </c>
      <c r="D12" s="283">
        <f>ACUMULADO!$AX$24</f>
        <v>6</v>
      </c>
      <c r="E12" s="257">
        <f t="shared" si="4"/>
        <v>16.666666666666668</v>
      </c>
      <c r="F12" s="283"/>
      <c r="G12" s="256">
        <f t="shared" si="5"/>
        <v>16.7</v>
      </c>
      <c r="H12" s="256" t="str">
        <f t="shared" si="6"/>
        <v/>
      </c>
      <c r="I12" s="256" t="str">
        <f t="shared" si="7"/>
        <v/>
      </c>
      <c r="J12" s="256">
        <f t="shared" si="8"/>
        <v>16.7</v>
      </c>
      <c r="K12" s="251"/>
      <c r="AB12" s="251"/>
      <c r="AC12" s="255" t="str">
        <f t="shared" si="0"/>
        <v>JERI</v>
      </c>
      <c r="AD12" s="253">
        <v>3</v>
      </c>
      <c r="AE12" s="254">
        <f t="shared" si="1"/>
        <v>6</v>
      </c>
      <c r="AF12" s="253">
        <f t="shared" si="1"/>
        <v>6</v>
      </c>
      <c r="AG12" s="252">
        <f t="shared" si="2"/>
        <v>0</v>
      </c>
      <c r="AH12" s="252">
        <f t="shared" si="3"/>
        <v>3</v>
      </c>
    </row>
    <row r="13" spans="1:86" ht="18" customHeight="1" thickBot="1" x14ac:dyDescent="0.3">
      <c r="A13" s="262" t="s">
        <v>562</v>
      </c>
      <c r="B13" s="281">
        <f>METAS!$BC$24</f>
        <v>48</v>
      </c>
      <c r="C13" s="283">
        <f>ROUNDUP((B13/12)*Config!$C$6,0)</f>
        <v>8</v>
      </c>
      <c r="D13" s="283">
        <f>ACUMULADO!$AY$24</f>
        <v>7</v>
      </c>
      <c r="E13" s="257">
        <f t="shared" si="4"/>
        <v>16.666666666666668</v>
      </c>
      <c r="F13" s="283"/>
      <c r="G13" s="256">
        <f t="shared" si="5"/>
        <v>14.6</v>
      </c>
      <c r="H13" s="256" t="str">
        <f t="shared" si="6"/>
        <v/>
      </c>
      <c r="I13" s="256">
        <f t="shared" si="7"/>
        <v>14.6</v>
      </c>
      <c r="J13" s="256" t="str">
        <f t="shared" si="8"/>
        <v/>
      </c>
      <c r="K13" s="251"/>
      <c r="T13" s="483" t="s">
        <v>516</v>
      </c>
      <c r="U13" s="484"/>
      <c r="V13" s="484"/>
      <c r="W13" s="484"/>
      <c r="X13" s="484"/>
      <c r="Y13" s="484"/>
      <c r="Z13" s="485"/>
      <c r="AC13" s="255" t="str">
        <f t="shared" si="0"/>
        <v>YANT</v>
      </c>
      <c r="AD13" s="253">
        <v>4</v>
      </c>
      <c r="AE13" s="254">
        <f t="shared" si="1"/>
        <v>8</v>
      </c>
      <c r="AF13" s="253">
        <f t="shared" si="1"/>
        <v>7</v>
      </c>
      <c r="AG13" s="252">
        <f t="shared" si="2"/>
        <v>1</v>
      </c>
      <c r="AH13" s="252">
        <f t="shared" si="3"/>
        <v>5</v>
      </c>
    </row>
    <row r="14" spans="1:86" ht="18" customHeight="1" thickBot="1" x14ac:dyDescent="0.3">
      <c r="A14" s="262" t="s">
        <v>563</v>
      </c>
      <c r="B14" s="281">
        <f>METAS!$BD$24</f>
        <v>72</v>
      </c>
      <c r="C14" s="283">
        <f>ROUNDUP((B14/12)*Config!$C$6,0)</f>
        <v>12</v>
      </c>
      <c r="D14" s="283">
        <f>ACUMULADO!$AZ$24</f>
        <v>12</v>
      </c>
      <c r="E14" s="257">
        <f t="shared" si="4"/>
        <v>16.666666666666668</v>
      </c>
      <c r="F14" s="283"/>
      <c r="G14" s="256">
        <f t="shared" si="5"/>
        <v>16.7</v>
      </c>
      <c r="H14" s="256" t="str">
        <f t="shared" si="6"/>
        <v/>
      </c>
      <c r="I14" s="256" t="str">
        <f t="shared" si="7"/>
        <v/>
      </c>
      <c r="J14" s="256">
        <f t="shared" si="8"/>
        <v>16.7</v>
      </c>
      <c r="K14" s="251"/>
      <c r="T14" s="486"/>
      <c r="U14" s="487"/>
      <c r="V14" s="487"/>
      <c r="W14" s="487"/>
      <c r="X14" s="487"/>
      <c r="Y14" s="487"/>
      <c r="Z14" s="488"/>
      <c r="AC14" s="255" t="str">
        <f t="shared" si="0"/>
        <v>SORI</v>
      </c>
      <c r="AD14" s="253">
        <v>6</v>
      </c>
      <c r="AE14" s="254">
        <f t="shared" si="1"/>
        <v>12</v>
      </c>
      <c r="AF14" s="253">
        <f t="shared" si="1"/>
        <v>12</v>
      </c>
      <c r="AG14" s="252">
        <f t="shared" si="2"/>
        <v>0</v>
      </c>
      <c r="AH14" s="252">
        <f t="shared" si="3"/>
        <v>6</v>
      </c>
    </row>
    <row r="15" spans="1:86" ht="18" customHeight="1" thickBot="1" x14ac:dyDescent="0.3">
      <c r="A15" s="262" t="s">
        <v>564</v>
      </c>
      <c r="B15" s="281">
        <f>METAS!$BE$24</f>
        <v>72</v>
      </c>
      <c r="C15" s="283">
        <f>ROUNDUP((B15/12)*Config!$C$6,0)</f>
        <v>12</v>
      </c>
      <c r="D15" s="283">
        <f>ACUMULADO!$BA$24</f>
        <v>12</v>
      </c>
      <c r="E15" s="257">
        <f t="shared" si="4"/>
        <v>16.666666666666668</v>
      </c>
      <c r="F15" s="283"/>
      <c r="G15" s="256">
        <f t="shared" si="5"/>
        <v>16.7</v>
      </c>
      <c r="H15" s="256" t="str">
        <f t="shared" si="6"/>
        <v/>
      </c>
      <c r="I15" s="256" t="str">
        <f t="shared" si="7"/>
        <v/>
      </c>
      <c r="J15" s="256">
        <f t="shared" si="8"/>
        <v>16.7</v>
      </c>
      <c r="K15" s="251"/>
      <c r="T15" s="486"/>
      <c r="U15" s="487"/>
      <c r="V15" s="487"/>
      <c r="W15" s="487"/>
      <c r="X15" s="487"/>
      <c r="Y15" s="487"/>
      <c r="Z15" s="488"/>
      <c r="AC15" s="255" t="str">
        <f t="shared" si="0"/>
        <v>JEPE</v>
      </c>
      <c r="AD15" s="253">
        <v>5</v>
      </c>
      <c r="AE15" s="254">
        <f t="shared" si="1"/>
        <v>12</v>
      </c>
      <c r="AF15" s="253">
        <f t="shared" si="1"/>
        <v>12</v>
      </c>
      <c r="AG15" s="252">
        <f t="shared" si="2"/>
        <v>0</v>
      </c>
      <c r="AH15" s="252">
        <f t="shared" si="3"/>
        <v>5</v>
      </c>
    </row>
    <row r="16" spans="1:86" ht="18" customHeight="1" thickBot="1" x14ac:dyDescent="0.3">
      <c r="A16" s="262" t="s">
        <v>565</v>
      </c>
      <c r="B16" s="281">
        <f>METAS!$BF$24</f>
        <v>36</v>
      </c>
      <c r="C16" s="283">
        <f>ROUNDUP((B16/12)*Config!$C$6,0)</f>
        <v>6</v>
      </c>
      <c r="D16" s="283">
        <f>ACUMULADO!$BB$24</f>
        <v>6</v>
      </c>
      <c r="E16" s="257">
        <f t="shared" si="4"/>
        <v>16.666666666666668</v>
      </c>
      <c r="F16" s="283"/>
      <c r="G16" s="256">
        <f t="shared" si="5"/>
        <v>16.7</v>
      </c>
      <c r="H16" s="256" t="str">
        <f t="shared" si="6"/>
        <v/>
      </c>
      <c r="I16" s="256" t="str">
        <f t="shared" si="7"/>
        <v/>
      </c>
      <c r="J16" s="256">
        <f t="shared" si="8"/>
        <v>16.7</v>
      </c>
      <c r="K16" s="251"/>
      <c r="T16" s="489"/>
      <c r="U16" s="490"/>
      <c r="V16" s="490"/>
      <c r="W16" s="490"/>
      <c r="X16" s="490"/>
      <c r="Y16" s="490"/>
      <c r="Z16" s="491"/>
      <c r="AC16" s="255" t="str">
        <f t="shared" si="0"/>
        <v>ROQU</v>
      </c>
      <c r="AD16" s="253">
        <v>3</v>
      </c>
      <c r="AE16" s="254">
        <f t="shared" si="1"/>
        <v>6</v>
      </c>
      <c r="AF16" s="253">
        <f t="shared" si="1"/>
        <v>6</v>
      </c>
      <c r="AG16" s="252">
        <f t="shared" si="2"/>
        <v>0</v>
      </c>
      <c r="AH16" s="252">
        <f t="shared" si="3"/>
        <v>3</v>
      </c>
    </row>
    <row r="17" spans="1:34" ht="18" customHeight="1" thickBot="1" x14ac:dyDescent="0.3">
      <c r="A17" s="262" t="s">
        <v>566</v>
      </c>
      <c r="B17" s="281">
        <f>METAS!$BG$24</f>
        <v>48</v>
      </c>
      <c r="C17" s="283">
        <f>ROUNDUP((B17/12)*Config!$C$6,0)</f>
        <v>8</v>
      </c>
      <c r="D17" s="283">
        <f>ACUMULADO!$BC$24</f>
        <v>8</v>
      </c>
      <c r="E17" s="257">
        <f t="shared" si="4"/>
        <v>16.666666666666668</v>
      </c>
      <c r="F17" s="283"/>
      <c r="G17" s="256">
        <f t="shared" si="5"/>
        <v>16.7</v>
      </c>
      <c r="H17" s="256" t="str">
        <f t="shared" si="6"/>
        <v/>
      </c>
      <c r="I17" s="256" t="str">
        <f t="shared" si="7"/>
        <v/>
      </c>
      <c r="J17" s="256">
        <f t="shared" si="8"/>
        <v>16.7</v>
      </c>
      <c r="K17" s="251"/>
      <c r="T17"/>
      <c r="AC17" s="255" t="str">
        <f t="shared" si="0"/>
        <v>CALZ</v>
      </c>
      <c r="AD17" s="253">
        <v>4</v>
      </c>
      <c r="AE17" s="254">
        <f t="shared" si="1"/>
        <v>8</v>
      </c>
      <c r="AF17" s="253">
        <f t="shared" si="1"/>
        <v>8</v>
      </c>
      <c r="AG17" s="252">
        <f t="shared" si="2"/>
        <v>0</v>
      </c>
      <c r="AH17" s="252">
        <f t="shared" si="3"/>
        <v>4</v>
      </c>
    </row>
    <row r="18" spans="1:34" ht="18" customHeight="1" thickBot="1" x14ac:dyDescent="0.3">
      <c r="A18" s="262" t="s">
        <v>567</v>
      </c>
      <c r="B18" s="281">
        <f>METAS!$BH$24</f>
        <v>48</v>
      </c>
      <c r="C18" s="283">
        <f>ROUNDUP((B18/12)*Config!$C$6,0)</f>
        <v>8</v>
      </c>
      <c r="D18" s="283">
        <f>ACUMULADO!$BD$24</f>
        <v>8</v>
      </c>
      <c r="E18" s="257">
        <f t="shared" si="4"/>
        <v>16.666666666666668</v>
      </c>
      <c r="F18" s="283"/>
      <c r="G18" s="256">
        <f t="shared" si="5"/>
        <v>16.7</v>
      </c>
      <c r="H18" s="256" t="str">
        <f t="shared" si="6"/>
        <v/>
      </c>
      <c r="I18" s="256" t="str">
        <f t="shared" si="7"/>
        <v/>
      </c>
      <c r="J18" s="256">
        <f t="shared" si="8"/>
        <v>16.7</v>
      </c>
      <c r="T18"/>
      <c r="AC18" s="255" t="str">
        <f t="shared" si="0"/>
        <v>PUEB</v>
      </c>
      <c r="AD18" s="253">
        <v>4</v>
      </c>
      <c r="AE18" s="254">
        <f t="shared" si="1"/>
        <v>8</v>
      </c>
      <c r="AF18" s="253">
        <f t="shared" si="1"/>
        <v>8</v>
      </c>
      <c r="AG18" s="252">
        <f t="shared" si="2"/>
        <v>0</v>
      </c>
      <c r="AH18" s="252">
        <f t="shared" si="3"/>
        <v>4</v>
      </c>
    </row>
    <row r="19" spans="1:34" ht="18" customHeight="1" x14ac:dyDescent="0.25">
      <c r="A19" s="5"/>
      <c r="C19" s="28"/>
      <c r="D19" s="28"/>
      <c r="E19" s="28"/>
      <c r="F19" s="28"/>
      <c r="G19" s="28"/>
      <c r="T19"/>
      <c r="AG19" s="251"/>
    </row>
    <row r="20" spans="1:34" ht="18" customHeight="1" x14ac:dyDescent="0.25">
      <c r="C20" s="28"/>
      <c r="D20" s="28"/>
      <c r="E20" s="28"/>
      <c r="F20" s="28"/>
      <c r="G20" s="28"/>
      <c r="H20" s="249"/>
      <c r="AG20" s="251"/>
    </row>
    <row r="21" spans="1:34" ht="18" customHeight="1" x14ac:dyDescent="0.25">
      <c r="C21" s="28"/>
      <c r="D21" s="28"/>
      <c r="E21" s="28"/>
      <c r="F21" s="28"/>
      <c r="G21" s="28"/>
      <c r="AG21" s="251"/>
    </row>
    <row r="22" spans="1:34" ht="18" customHeight="1" x14ac:dyDescent="0.25">
      <c r="A22" s="297"/>
      <c r="C22" s="28"/>
      <c r="D22" s="28"/>
      <c r="E22" s="28"/>
      <c r="F22" s="28"/>
      <c r="G22" s="28"/>
      <c r="J22" s="28" t="s">
        <v>499</v>
      </c>
      <c r="AG22" s="251"/>
    </row>
    <row r="23" spans="1:34" ht="18" customHeight="1" x14ac:dyDescent="0.25">
      <c r="C23" s="28"/>
      <c r="D23" s="28"/>
      <c r="F23" s="28"/>
      <c r="G23" s="28"/>
      <c r="AG23" s="251"/>
    </row>
    <row r="24" spans="1:34" ht="18" customHeight="1" x14ac:dyDescent="0.25">
      <c r="A24" s="412" t="str">
        <f>_xlfn.CONCAT(Config!$B$2," PORCENTAJE DE ",A25," ",Config!$B$3,Config!$C$12," - ",Config!$D$12," ",Config!$E$12)</f>
        <v>RED. MOYOBAMBA: PORCENTAJE DE EVALUACION SANITARIA DE SISTEMAS DE ABASTECIMIENTO DE AGUA - PVC - POR MICROREDES : ENERO - FEBRERO 2025</v>
      </c>
      <c r="C24" s="411"/>
      <c r="D24" s="28"/>
      <c r="F24" s="28"/>
      <c r="G24" s="28"/>
      <c r="H24" s="482" t="s">
        <v>511</v>
      </c>
      <c r="I24" s="482"/>
      <c r="J24" s="482"/>
      <c r="AG24" s="251"/>
    </row>
    <row r="25" spans="1:34" ht="18" customHeight="1" x14ac:dyDescent="0.25">
      <c r="A25" s="318" t="str">
        <f>+METAS!B25</f>
        <v>EVALUACION SANITARIA DE SISTEMAS DE ABASTECIMIENTO DE AGUA - PVC</v>
      </c>
      <c r="C25" s="28"/>
      <c r="D25" s="28"/>
      <c r="F25" s="28"/>
      <c r="G25" s="28"/>
      <c r="H25" s="436">
        <f>+METAS!F25</f>
        <v>13.3</v>
      </c>
      <c r="I25" s="436"/>
      <c r="J25" s="436">
        <f>+METAS!G25</f>
        <v>15</v>
      </c>
      <c r="AC25" t="str">
        <f t="shared" ref="AC25:AC36" si="9">A25</f>
        <v>EVALUACION SANITARIA DE SISTEMAS DE ABASTECIMIENTO DE AGUA - PVC</v>
      </c>
      <c r="AG25" s="251"/>
    </row>
    <row r="26" spans="1:34" s="4" customFormat="1" ht="39.950000000000003" customHeight="1" x14ac:dyDescent="0.25">
      <c r="A26" s="279" t="s">
        <v>2</v>
      </c>
      <c r="B26" s="278" t="s">
        <v>513</v>
      </c>
      <c r="C26" s="278" t="s">
        <v>69</v>
      </c>
      <c r="D26" s="277" t="s">
        <v>532</v>
      </c>
      <c r="E26" s="282" t="s">
        <v>1</v>
      </c>
      <c r="F26" s="252"/>
      <c r="G26" s="276" t="s">
        <v>10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  <c r="S26" s="263"/>
      <c r="T26" s="263"/>
      <c r="U26" s="263"/>
      <c r="AC26" s="274" t="str">
        <f t="shared" si="9"/>
        <v>ESTABLECIMIENTOS</v>
      </c>
      <c r="AD26" s="273" t="s">
        <v>508</v>
      </c>
      <c r="AE26" s="272" t="str">
        <f t="shared" ref="AE26:AF36" si="10">C26</f>
        <v>META Actual</v>
      </c>
      <c r="AF26" s="271" t="str">
        <f t="shared" si="10"/>
        <v>SISTEMA AGUA</v>
      </c>
      <c r="AG26" s="270" t="s">
        <v>507</v>
      </c>
      <c r="AH26" s="270" t="s">
        <v>506</v>
      </c>
    </row>
    <row r="27" spans="1:34" ht="18" customHeight="1" thickBot="1" x14ac:dyDescent="0.3">
      <c r="A27" s="269" t="s">
        <v>66</v>
      </c>
      <c r="B27" s="268">
        <f>SUM(B28:B36)</f>
        <v>254</v>
      </c>
      <c r="C27" s="268">
        <f>SUM(C28:C36)</f>
        <v>43</v>
      </c>
      <c r="D27" s="268">
        <f>SUM(D28:D36)</f>
        <v>45</v>
      </c>
      <c r="E27" s="256">
        <f t="shared" ref="E27:E36" si="11">$E$8</f>
        <v>16.666666666666668</v>
      </c>
      <c r="F27" s="268"/>
      <c r="G27" s="256">
        <f t="shared" ref="G27:G36" si="12">IFERROR(ROUND(D27*100/B27,1),0)</f>
        <v>17.7</v>
      </c>
      <c r="H27" s="256" t="str">
        <f>IFERROR(ROUND(IF(G27&lt;$H$25,G27,""),1),"")</f>
        <v/>
      </c>
      <c r="I27" s="256" t="str">
        <f>IFERROR(ROUND(IF(AND(G27&gt;=$H$25,G27&lt;$J$25),G27,""),1),"")</f>
        <v/>
      </c>
      <c r="J27" s="256">
        <f>IFERROR(ROUND(IF(G27&gt;=$J$25,G27,""),1),"")</f>
        <v>17.7</v>
      </c>
      <c r="K27" s="251" t="str">
        <f>IFERROR(ROUND(IF(H27&gt;=$D$3,H27,""),1),"")</f>
        <v/>
      </c>
      <c r="AC27" s="267" t="str">
        <f t="shared" si="9"/>
        <v>RED</v>
      </c>
      <c r="AD27" s="265">
        <v>19.166666666666668</v>
      </c>
      <c r="AE27" s="266">
        <f t="shared" si="10"/>
        <v>43</v>
      </c>
      <c r="AF27" s="265">
        <f t="shared" si="10"/>
        <v>45</v>
      </c>
      <c r="AG27" s="264">
        <f t="shared" ref="AG27:AG36" si="13">AE27-AF27</f>
        <v>-2</v>
      </c>
      <c r="AH27" s="264">
        <f t="shared" ref="AH27:AH36" si="14">AD27+AG27</f>
        <v>17.166666666666668</v>
      </c>
    </row>
    <row r="28" spans="1:34" ht="18" customHeight="1" thickBot="1" x14ac:dyDescent="0.3">
      <c r="A28" s="262" t="str">
        <f>+A9</f>
        <v>HOSP</v>
      </c>
      <c r="B28" s="281">
        <f>METAS!$AY$25</f>
        <v>0</v>
      </c>
      <c r="C28" s="283">
        <f>ROUND((B28/12)*Config!$C$6,0)</f>
        <v>0</v>
      </c>
      <c r="D28" s="283">
        <f>ACUMULADO!$AU$25</f>
        <v>0</v>
      </c>
      <c r="E28" s="258">
        <f t="shared" si="11"/>
        <v>16.666666666666668</v>
      </c>
      <c r="F28" s="257"/>
      <c r="G28" s="256">
        <f t="shared" si="12"/>
        <v>0</v>
      </c>
      <c r="H28" s="256">
        <f t="shared" ref="H28:H36" si="15">IFERROR(ROUND(IF(G28&lt;$H$25,G28,""),1),"")</f>
        <v>0</v>
      </c>
      <c r="I28" s="256" t="str">
        <f t="shared" ref="I28:I36" si="16">IFERROR(ROUND(IF(AND(G28&gt;=$H$25,G28&lt;$J$25),G28,""),1),"")</f>
        <v/>
      </c>
      <c r="J28" s="256" t="str">
        <f t="shared" ref="J28:J36" si="17">IFERROR(ROUND(IF(G28&gt;=$J$25,G28,""),1),"")</f>
        <v/>
      </c>
      <c r="K28" s="251"/>
      <c r="AC28" s="255" t="str">
        <f t="shared" si="9"/>
        <v>HOSP</v>
      </c>
      <c r="AD28" s="253">
        <v>0</v>
      </c>
      <c r="AE28" s="254">
        <f t="shared" si="10"/>
        <v>0</v>
      </c>
      <c r="AF28" s="253">
        <f t="shared" si="10"/>
        <v>0</v>
      </c>
      <c r="AG28" s="252">
        <f t="shared" si="13"/>
        <v>0</v>
      </c>
      <c r="AH28" s="252">
        <f t="shared" si="14"/>
        <v>0</v>
      </c>
    </row>
    <row r="29" spans="1:34" ht="18" customHeight="1" thickBot="1" x14ac:dyDescent="0.3">
      <c r="A29" s="262" t="str">
        <f t="shared" ref="A29:A36" si="18">+A11</f>
        <v>LLUI</v>
      </c>
      <c r="B29" s="281">
        <f>METAS!$BA$25</f>
        <v>46</v>
      </c>
      <c r="C29" s="283">
        <f>ROUND((B29/12)*Config!$C$6,0)</f>
        <v>8</v>
      </c>
      <c r="D29" s="283">
        <f>ACUMULADO!$AW$25</f>
        <v>0</v>
      </c>
      <c r="E29" s="258">
        <f t="shared" si="11"/>
        <v>16.666666666666668</v>
      </c>
      <c r="F29" s="257"/>
      <c r="G29" s="256">
        <f t="shared" si="12"/>
        <v>0</v>
      </c>
      <c r="H29" s="256">
        <f t="shared" si="15"/>
        <v>0</v>
      </c>
      <c r="I29" s="256" t="str">
        <f t="shared" si="16"/>
        <v/>
      </c>
      <c r="J29" s="256" t="str">
        <f t="shared" si="17"/>
        <v/>
      </c>
      <c r="K29" s="251"/>
      <c r="AC29" s="255" t="str">
        <f t="shared" si="9"/>
        <v>LLUI</v>
      </c>
      <c r="AD29" s="253">
        <v>3.5</v>
      </c>
      <c r="AE29" s="254">
        <f t="shared" si="10"/>
        <v>8</v>
      </c>
      <c r="AF29" s="253">
        <f t="shared" si="10"/>
        <v>0</v>
      </c>
      <c r="AG29" s="252">
        <f t="shared" si="13"/>
        <v>8</v>
      </c>
      <c r="AH29" s="252">
        <f t="shared" si="14"/>
        <v>11.5</v>
      </c>
    </row>
    <row r="30" spans="1:34" ht="18" customHeight="1" thickBot="1" x14ac:dyDescent="0.3">
      <c r="A30" s="262" t="str">
        <f t="shared" si="18"/>
        <v>JERI</v>
      </c>
      <c r="B30" s="281">
        <f>METAS!$BB$25</f>
        <v>28</v>
      </c>
      <c r="C30" s="283">
        <f>ROUND((B30/12)*Config!$C$6,0)</f>
        <v>5</v>
      </c>
      <c r="D30" s="283">
        <f>ACUMULADO!$AX$25</f>
        <v>4</v>
      </c>
      <c r="E30" s="258">
        <f t="shared" si="11"/>
        <v>16.666666666666668</v>
      </c>
      <c r="F30" s="257"/>
      <c r="G30" s="256">
        <f t="shared" si="12"/>
        <v>14.3</v>
      </c>
      <c r="H30" s="256" t="str">
        <f t="shared" si="15"/>
        <v/>
      </c>
      <c r="I30" s="256">
        <f t="shared" si="16"/>
        <v>14.3</v>
      </c>
      <c r="J30" s="256" t="str">
        <f t="shared" si="17"/>
        <v/>
      </c>
      <c r="K30" s="251"/>
      <c r="AC30" s="255" t="str">
        <f t="shared" si="9"/>
        <v>JERI</v>
      </c>
      <c r="AD30" s="253">
        <v>2.3333333333333335</v>
      </c>
      <c r="AE30" s="254">
        <f t="shared" si="10"/>
        <v>5</v>
      </c>
      <c r="AF30" s="253">
        <f t="shared" si="10"/>
        <v>4</v>
      </c>
      <c r="AG30" s="252">
        <f t="shared" si="13"/>
        <v>1</v>
      </c>
      <c r="AH30" s="252">
        <f t="shared" si="14"/>
        <v>3.3333333333333335</v>
      </c>
    </row>
    <row r="31" spans="1:34" ht="18" customHeight="1" thickBot="1" x14ac:dyDescent="0.3">
      <c r="A31" s="262" t="str">
        <f t="shared" si="18"/>
        <v>YANT</v>
      </c>
      <c r="B31" s="281">
        <f>METAS!$BC$25</f>
        <v>42</v>
      </c>
      <c r="C31" s="283">
        <f>ROUND((B31/12)*Config!$C$6,0)</f>
        <v>7</v>
      </c>
      <c r="D31" s="283">
        <f>ACUMULADO!$AY$25</f>
        <v>9</v>
      </c>
      <c r="E31" s="258">
        <f t="shared" si="11"/>
        <v>16.666666666666668</v>
      </c>
      <c r="F31" s="257"/>
      <c r="G31" s="256">
        <f t="shared" si="12"/>
        <v>21.4</v>
      </c>
      <c r="H31" s="256" t="str">
        <f t="shared" si="15"/>
        <v/>
      </c>
      <c r="I31" s="256" t="str">
        <f t="shared" si="16"/>
        <v/>
      </c>
      <c r="J31" s="256">
        <f t="shared" si="17"/>
        <v>21.4</v>
      </c>
      <c r="K31" s="251"/>
      <c r="AC31" s="255" t="str">
        <f t="shared" si="9"/>
        <v>YANT</v>
      </c>
      <c r="AD31" s="253">
        <v>2.8333333333333335</v>
      </c>
      <c r="AE31" s="254">
        <f t="shared" si="10"/>
        <v>7</v>
      </c>
      <c r="AF31" s="253">
        <f t="shared" si="10"/>
        <v>9</v>
      </c>
      <c r="AG31" s="252">
        <f t="shared" si="13"/>
        <v>-2</v>
      </c>
      <c r="AH31" s="252">
        <f t="shared" si="14"/>
        <v>0.83333333333333348</v>
      </c>
    </row>
    <row r="32" spans="1:34" ht="18" customHeight="1" thickBot="1" x14ac:dyDescent="0.3">
      <c r="A32" s="262" t="str">
        <f t="shared" si="18"/>
        <v>SORI</v>
      </c>
      <c r="B32" s="281">
        <f>METAS!$BD$25</f>
        <v>44</v>
      </c>
      <c r="C32" s="283">
        <f>ROUND((B32/12)*Config!$C$6,0)</f>
        <v>7</v>
      </c>
      <c r="D32" s="283">
        <f>ACUMULADO!$AZ$25</f>
        <v>6</v>
      </c>
      <c r="E32" s="258">
        <f t="shared" si="11"/>
        <v>16.666666666666668</v>
      </c>
      <c r="F32" s="257"/>
      <c r="G32" s="256">
        <f t="shared" si="12"/>
        <v>13.6</v>
      </c>
      <c r="H32" s="256" t="str">
        <f t="shared" si="15"/>
        <v/>
      </c>
      <c r="I32" s="256">
        <f t="shared" si="16"/>
        <v>13.6</v>
      </c>
      <c r="J32" s="256" t="str">
        <f t="shared" si="17"/>
        <v/>
      </c>
      <c r="K32" s="251"/>
      <c r="T32" s="483" t="s">
        <v>505</v>
      </c>
      <c r="U32" s="484"/>
      <c r="V32" s="484"/>
      <c r="W32" s="484"/>
      <c r="X32" s="484"/>
      <c r="Y32" s="484"/>
      <c r="Z32" s="485"/>
      <c r="AC32" s="255" t="str">
        <f t="shared" si="9"/>
        <v>SORI</v>
      </c>
      <c r="AD32" s="253">
        <v>3.1666666666666665</v>
      </c>
      <c r="AE32" s="254">
        <f t="shared" si="10"/>
        <v>7</v>
      </c>
      <c r="AF32" s="253">
        <f t="shared" si="10"/>
        <v>6</v>
      </c>
      <c r="AG32" s="252">
        <f t="shared" si="13"/>
        <v>1</v>
      </c>
      <c r="AH32" s="252">
        <f t="shared" si="14"/>
        <v>4.1666666666666661</v>
      </c>
    </row>
    <row r="33" spans="1:34" ht="18" customHeight="1" thickBot="1" x14ac:dyDescent="0.3">
      <c r="A33" s="262" t="str">
        <f t="shared" si="18"/>
        <v>JEPE</v>
      </c>
      <c r="B33" s="281">
        <f>METAS!$BE$25</f>
        <v>34</v>
      </c>
      <c r="C33" s="283">
        <f>ROUND((B33/12)*Config!$C$6,0)</f>
        <v>6</v>
      </c>
      <c r="D33" s="283">
        <f>ACUMULADO!$BA$25</f>
        <v>13</v>
      </c>
      <c r="E33" s="258">
        <f t="shared" si="11"/>
        <v>16.666666666666668</v>
      </c>
      <c r="F33" s="257"/>
      <c r="G33" s="256">
        <f t="shared" si="12"/>
        <v>38.200000000000003</v>
      </c>
      <c r="H33" s="256" t="str">
        <f t="shared" si="15"/>
        <v/>
      </c>
      <c r="I33" s="256" t="str">
        <f t="shared" si="16"/>
        <v/>
      </c>
      <c r="J33" s="256">
        <f t="shared" si="17"/>
        <v>38.200000000000003</v>
      </c>
      <c r="K33" s="251"/>
      <c r="T33" s="486"/>
      <c r="U33" s="487"/>
      <c r="V33" s="487"/>
      <c r="W33" s="487"/>
      <c r="X33" s="487"/>
      <c r="Y33" s="487"/>
      <c r="Z33" s="488"/>
      <c r="AC33" s="255" t="str">
        <f t="shared" si="9"/>
        <v>JEPE</v>
      </c>
      <c r="AD33" s="253">
        <v>2.8333333333333335</v>
      </c>
      <c r="AE33" s="254">
        <f t="shared" si="10"/>
        <v>6</v>
      </c>
      <c r="AF33" s="253">
        <f t="shared" si="10"/>
        <v>13</v>
      </c>
      <c r="AG33" s="252">
        <f t="shared" si="13"/>
        <v>-7</v>
      </c>
      <c r="AH33" s="252">
        <f t="shared" si="14"/>
        <v>-4.1666666666666661</v>
      </c>
    </row>
    <row r="34" spans="1:34" ht="18" customHeight="1" thickBot="1" x14ac:dyDescent="0.3">
      <c r="A34" s="262" t="str">
        <f t="shared" si="18"/>
        <v>ROQU</v>
      </c>
      <c r="B34" s="281">
        <f>METAS!$BF$25</f>
        <v>28</v>
      </c>
      <c r="C34" s="283">
        <f>ROUND((B34/12)*Config!$C$6,0)</f>
        <v>5</v>
      </c>
      <c r="D34" s="283">
        <f>ACUMULADO!$BB$25</f>
        <v>9</v>
      </c>
      <c r="E34" s="258">
        <f t="shared" si="11"/>
        <v>16.666666666666668</v>
      </c>
      <c r="F34" s="257"/>
      <c r="G34" s="256">
        <f t="shared" si="12"/>
        <v>32.1</v>
      </c>
      <c r="H34" s="256" t="str">
        <f t="shared" si="15"/>
        <v/>
      </c>
      <c r="I34" s="256" t="str">
        <f t="shared" si="16"/>
        <v/>
      </c>
      <c r="J34" s="256">
        <f t="shared" si="17"/>
        <v>32.1</v>
      </c>
      <c r="K34" s="251"/>
      <c r="T34" s="486"/>
      <c r="U34" s="487"/>
      <c r="V34" s="487"/>
      <c r="W34" s="487"/>
      <c r="X34" s="487"/>
      <c r="Y34" s="487"/>
      <c r="Z34" s="488"/>
      <c r="AC34" s="255" t="str">
        <f t="shared" si="9"/>
        <v>ROQU</v>
      </c>
      <c r="AD34" s="253">
        <v>1.6666666666666667</v>
      </c>
      <c r="AE34" s="254">
        <f t="shared" si="10"/>
        <v>5</v>
      </c>
      <c r="AF34" s="253">
        <f t="shared" si="10"/>
        <v>9</v>
      </c>
      <c r="AG34" s="252">
        <f t="shared" si="13"/>
        <v>-4</v>
      </c>
      <c r="AH34" s="252">
        <f t="shared" si="14"/>
        <v>-2.333333333333333</v>
      </c>
    </row>
    <row r="35" spans="1:34" ht="18" customHeight="1" thickBot="1" x14ac:dyDescent="0.3">
      <c r="A35" s="262" t="str">
        <f t="shared" si="18"/>
        <v>CALZ</v>
      </c>
      <c r="B35" s="281">
        <f>METAS!$BG$25</f>
        <v>24</v>
      </c>
      <c r="C35" s="283">
        <f>ROUND((B35/12)*Config!$C$6,0)</f>
        <v>4</v>
      </c>
      <c r="D35" s="283">
        <f>ACUMULADO!$BC$25</f>
        <v>4</v>
      </c>
      <c r="E35" s="258">
        <f t="shared" si="11"/>
        <v>16.666666666666668</v>
      </c>
      <c r="F35" s="257"/>
      <c r="G35" s="256">
        <f t="shared" si="12"/>
        <v>16.7</v>
      </c>
      <c r="H35" s="256" t="str">
        <f t="shared" si="15"/>
        <v/>
      </c>
      <c r="I35" s="256" t="str">
        <f t="shared" si="16"/>
        <v/>
      </c>
      <c r="J35" s="256">
        <f t="shared" si="17"/>
        <v>16.7</v>
      </c>
      <c r="K35" s="251"/>
      <c r="T35" s="489"/>
      <c r="U35" s="490"/>
      <c r="V35" s="490"/>
      <c r="W35" s="490"/>
      <c r="X35" s="490"/>
      <c r="Y35" s="490"/>
      <c r="Z35" s="491"/>
      <c r="AC35" s="255" t="str">
        <f t="shared" si="9"/>
        <v>CALZ</v>
      </c>
      <c r="AD35" s="253">
        <v>2.1666666666666665</v>
      </c>
      <c r="AE35" s="254">
        <f t="shared" si="10"/>
        <v>4</v>
      </c>
      <c r="AF35" s="253">
        <f t="shared" si="10"/>
        <v>4</v>
      </c>
      <c r="AG35" s="252">
        <f t="shared" si="13"/>
        <v>0</v>
      </c>
      <c r="AH35" s="252">
        <f t="shared" si="14"/>
        <v>2.1666666666666665</v>
      </c>
    </row>
    <row r="36" spans="1:34" ht="18" customHeight="1" thickBot="1" x14ac:dyDescent="0.3">
      <c r="A36" s="262" t="str">
        <f t="shared" si="18"/>
        <v>PUEB</v>
      </c>
      <c r="B36" s="281">
        <f>METAS!$BH$25</f>
        <v>8</v>
      </c>
      <c r="C36" s="283">
        <f>ROUND((B36/12)*Config!$C$6,0)</f>
        <v>1</v>
      </c>
      <c r="D36" s="283">
        <f>ACUMULADO!$BD$25</f>
        <v>0</v>
      </c>
      <c r="E36" s="258">
        <f t="shared" si="11"/>
        <v>16.666666666666668</v>
      </c>
      <c r="F36" s="257"/>
      <c r="G36" s="256">
        <f t="shared" si="12"/>
        <v>0</v>
      </c>
      <c r="H36" s="256">
        <f t="shared" si="15"/>
        <v>0</v>
      </c>
      <c r="I36" s="256" t="str">
        <f t="shared" si="16"/>
        <v/>
      </c>
      <c r="J36" s="256" t="str">
        <f t="shared" si="17"/>
        <v/>
      </c>
      <c r="AC36" s="255" t="str">
        <f t="shared" si="9"/>
        <v>PUEB</v>
      </c>
      <c r="AD36" s="253">
        <v>0.66666666666666663</v>
      </c>
      <c r="AE36" s="254">
        <f t="shared" si="10"/>
        <v>1</v>
      </c>
      <c r="AF36" s="253">
        <f t="shared" si="10"/>
        <v>0</v>
      </c>
      <c r="AG36" s="252">
        <f t="shared" si="13"/>
        <v>1</v>
      </c>
      <c r="AH36" s="252">
        <f t="shared" si="14"/>
        <v>1.6666666666666665</v>
      </c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C43" s="28"/>
      <c r="D43" s="28"/>
      <c r="F43" s="28"/>
      <c r="G43" s="28"/>
      <c r="AG43" s="251"/>
    </row>
    <row r="44" spans="1:34" ht="18" customHeight="1" x14ac:dyDescent="0.25">
      <c r="A44" s="297"/>
      <c r="C44" s="28"/>
      <c r="D44" s="28"/>
      <c r="F44" s="28"/>
      <c r="G44" s="28"/>
      <c r="AG44" s="251"/>
    </row>
    <row r="45" spans="1:34" ht="18" customHeight="1" x14ac:dyDescent="0.25">
      <c r="A45" s="5" t="str">
        <f>_xlfn.CONCAT(Config!$B$2," PORCENTAJE DE ",A46," ",Config!$B$3,Config!$C$12," - ",Config!$D$12," ",Config!$E$12)</f>
        <v>RED. MOYOBAMBA: PORCENTAJE DE MONITOREO DE PARAMETROS DE CAMPOS - POR MICROREDES : ENERO - FEBRERO 2025</v>
      </c>
      <c r="C45" s="28"/>
      <c r="D45" s="28"/>
      <c r="F45" s="28"/>
      <c r="G45" s="28"/>
      <c r="H45" s="479" t="s">
        <v>511</v>
      </c>
      <c r="I45" s="480"/>
      <c r="J45" s="481"/>
      <c r="AG45" s="251"/>
    </row>
    <row r="46" spans="1:34" ht="18" customHeight="1" x14ac:dyDescent="0.25">
      <c r="A46" s="318" t="str">
        <f>+METAS!B26</f>
        <v>MONITOREO DE PARAMETROS DE CAMPOS</v>
      </c>
      <c r="C46" s="28"/>
      <c r="D46" s="28"/>
      <c r="F46" s="28"/>
      <c r="G46" s="28"/>
      <c r="H46" s="436">
        <f>+METAS!F26</f>
        <v>13.3</v>
      </c>
      <c r="I46" s="436"/>
      <c r="J46" s="436">
        <f>+METAS!G26</f>
        <v>15</v>
      </c>
      <c r="AC46" t="str">
        <f t="shared" ref="AC46:AC57" si="19">A46</f>
        <v>MONITOREO DE PARAMETROS DE CAMPOS</v>
      </c>
      <c r="AG46" s="251"/>
    </row>
    <row r="47" spans="1:34" ht="48.75" customHeight="1" x14ac:dyDescent="0.25">
      <c r="A47" s="279" t="s">
        <v>2</v>
      </c>
      <c r="B47" s="85" t="s">
        <v>531</v>
      </c>
      <c r="C47" s="278" t="s">
        <v>69</v>
      </c>
      <c r="D47" s="278" t="s">
        <v>530</v>
      </c>
      <c r="E47" s="277" t="s">
        <v>1</v>
      </c>
      <c r="F47" s="252"/>
      <c r="G47" s="276" t="s">
        <v>10</v>
      </c>
      <c r="H47" s="275" t="str">
        <f>"DEFICIENTE &lt; "&amp;H46</f>
        <v>DEFICIENTE &lt; 13,3</v>
      </c>
      <c r="I47" s="275" t="str">
        <f>"PROCESO &gt;= "&amp;H46&amp;"  -  &lt; "&amp;J46</f>
        <v>PROCESO &gt;= 13,3  -  &lt; 15</v>
      </c>
      <c r="J47" s="275" t="str">
        <f>"OPTIMO &gt;= "&amp;J46</f>
        <v>OPTIMO &gt;= 15</v>
      </c>
      <c r="AC47" s="274" t="str">
        <f t="shared" si="19"/>
        <v>ESTABLECIMIENTOS</v>
      </c>
      <c r="AD47" s="273" t="s">
        <v>508</v>
      </c>
      <c r="AE47" s="272" t="str">
        <f t="shared" ref="AE47:AF57" si="20">C47</f>
        <v>META Actual</v>
      </c>
      <c r="AF47" s="271" t="str">
        <f t="shared" si="20"/>
        <v>ACTIVIDAD</v>
      </c>
      <c r="AG47" s="270" t="s">
        <v>507</v>
      </c>
      <c r="AH47" s="270" t="s">
        <v>506</v>
      </c>
    </row>
    <row r="48" spans="1:34" ht="18" customHeight="1" thickBot="1" x14ac:dyDescent="0.3">
      <c r="A48" s="269" t="s">
        <v>66</v>
      </c>
      <c r="B48" s="268">
        <f>SUM(B49:B57)</f>
        <v>6912</v>
      </c>
      <c r="C48" s="268">
        <f>SUM(C49:C57)</f>
        <v>1152</v>
      </c>
      <c r="D48" s="268">
        <f>SUM(D49:D57)</f>
        <v>1152</v>
      </c>
      <c r="E48" s="256">
        <f t="shared" ref="E48:E57" si="21">$E$8</f>
        <v>16.666666666666668</v>
      </c>
      <c r="F48" s="268"/>
      <c r="G48" s="256">
        <f t="shared" ref="G48:G57" si="22">IFERROR(ROUND(D48*100/B48,1),0)</f>
        <v>16.7</v>
      </c>
      <c r="H48" s="256" t="str">
        <f>IFERROR(ROUND(IF(G48&lt;$H$46,G48,""),1),"")</f>
        <v/>
      </c>
      <c r="I48" s="256" t="str">
        <f>IFERROR(ROUND(IF(AND(G48&gt;=$H$46,G48&lt;$J$46),G48,""),1),"")</f>
        <v/>
      </c>
      <c r="J48" s="256">
        <f>IFERROR(ROUND(IF(G48&gt;=$J$46,G48,""),1),"")</f>
        <v>16.7</v>
      </c>
      <c r="AC48" s="267" t="str">
        <f t="shared" si="19"/>
        <v>RED</v>
      </c>
      <c r="AD48" s="265">
        <v>495.5</v>
      </c>
      <c r="AE48" s="266">
        <f t="shared" si="20"/>
        <v>1152</v>
      </c>
      <c r="AF48" s="265">
        <f t="shared" si="20"/>
        <v>1152</v>
      </c>
      <c r="AG48" s="264">
        <f t="shared" ref="AG48:AG57" si="23">AE48-AF48</f>
        <v>0</v>
      </c>
      <c r="AH48" s="264">
        <f t="shared" ref="AH48:AH57" si="24">AD48+AG48</f>
        <v>495.5</v>
      </c>
    </row>
    <row r="49" spans="1:34" ht="18" customHeight="1" thickBot="1" x14ac:dyDescent="0.3">
      <c r="A49" s="262" t="str">
        <f t="shared" ref="A49:A57" si="25">+A28</f>
        <v>HOSP</v>
      </c>
      <c r="B49" s="281">
        <f>METAS!$AY$26</f>
        <v>0</v>
      </c>
      <c r="C49" s="283">
        <f>ROUND((B49/12)*Config!$C$6,0)</f>
        <v>0</v>
      </c>
      <c r="D49" s="283">
        <f>ACUMULADO!$AU$26</f>
        <v>0</v>
      </c>
      <c r="E49" s="258">
        <f t="shared" si="21"/>
        <v>16.666666666666668</v>
      </c>
      <c r="F49" s="257"/>
      <c r="G49" s="256">
        <f t="shared" si="22"/>
        <v>0</v>
      </c>
      <c r="H49" s="256">
        <f t="shared" ref="H49:H57" si="26">IFERROR(ROUND(IF(G49&lt;$H$46,G49,""),1),"")</f>
        <v>0</v>
      </c>
      <c r="I49" s="256" t="str">
        <f t="shared" ref="I49:I57" si="27">IFERROR(ROUND(IF(AND(G49&gt;=$H$46,G49&lt;$J$46),G49,""),1),"")</f>
        <v/>
      </c>
      <c r="J49" s="256" t="str">
        <f t="shared" ref="J49:J57" si="28">IFERROR(ROUND(IF(G49&gt;=$J$46,G49,""),1),"")</f>
        <v/>
      </c>
      <c r="AC49" s="255" t="str">
        <f t="shared" si="19"/>
        <v>HOSP</v>
      </c>
      <c r="AD49" s="253">
        <v>0</v>
      </c>
      <c r="AE49" s="254">
        <f t="shared" si="20"/>
        <v>0</v>
      </c>
      <c r="AF49" s="253">
        <f t="shared" si="20"/>
        <v>0</v>
      </c>
      <c r="AG49" s="252">
        <f t="shared" si="23"/>
        <v>0</v>
      </c>
      <c r="AH49" s="252">
        <f t="shared" si="24"/>
        <v>0</v>
      </c>
    </row>
    <row r="50" spans="1:34" ht="18" customHeight="1" thickBot="1" x14ac:dyDescent="0.3">
      <c r="A50" s="262" t="str">
        <f t="shared" si="25"/>
        <v>LLUI</v>
      </c>
      <c r="B50" s="281">
        <f>METAS!$BA$26</f>
        <v>1296</v>
      </c>
      <c r="C50" s="283">
        <f>ROUND((B50/12)*Config!$C$6,0)</f>
        <v>216</v>
      </c>
      <c r="D50" s="283">
        <f>ACUMULADO!$AW$26</f>
        <v>220</v>
      </c>
      <c r="E50" s="258">
        <f t="shared" si="21"/>
        <v>16.666666666666668</v>
      </c>
      <c r="F50" s="257"/>
      <c r="G50" s="256">
        <f t="shared" si="22"/>
        <v>17</v>
      </c>
      <c r="H50" s="256" t="str">
        <f t="shared" si="26"/>
        <v/>
      </c>
      <c r="I50" s="256" t="str">
        <f t="shared" si="27"/>
        <v/>
      </c>
      <c r="J50" s="256">
        <f t="shared" si="28"/>
        <v>17</v>
      </c>
      <c r="AC50" s="255" t="str">
        <f t="shared" si="19"/>
        <v>LLUI</v>
      </c>
      <c r="AD50" s="253">
        <v>90</v>
      </c>
      <c r="AE50" s="254">
        <f t="shared" si="20"/>
        <v>216</v>
      </c>
      <c r="AF50" s="253">
        <f t="shared" si="20"/>
        <v>220</v>
      </c>
      <c r="AG50" s="252">
        <f t="shared" si="23"/>
        <v>-4</v>
      </c>
      <c r="AH50" s="252">
        <f t="shared" si="24"/>
        <v>86</v>
      </c>
    </row>
    <row r="51" spans="1:34" ht="18" customHeight="1" thickBot="1" x14ac:dyDescent="0.3">
      <c r="A51" s="262" t="str">
        <f t="shared" si="25"/>
        <v>JERI</v>
      </c>
      <c r="B51" s="281">
        <f>METAS!$BB$26</f>
        <v>672</v>
      </c>
      <c r="C51" s="283">
        <f>ROUND((B51/12)*Config!$C$6,0)</f>
        <v>112</v>
      </c>
      <c r="D51" s="283">
        <f>ACUMULADO!$AX$26</f>
        <v>112</v>
      </c>
      <c r="E51" s="258">
        <f t="shared" si="21"/>
        <v>16.666666666666668</v>
      </c>
      <c r="F51" s="257"/>
      <c r="G51" s="256">
        <f t="shared" si="22"/>
        <v>16.7</v>
      </c>
      <c r="H51" s="256" t="str">
        <f t="shared" si="26"/>
        <v/>
      </c>
      <c r="I51" s="256" t="str">
        <f t="shared" si="27"/>
        <v/>
      </c>
      <c r="J51" s="256">
        <f t="shared" si="28"/>
        <v>16.7</v>
      </c>
      <c r="T51" s="483" t="s">
        <v>505</v>
      </c>
      <c r="U51" s="484"/>
      <c r="V51" s="484"/>
      <c r="W51" s="484"/>
      <c r="X51" s="484"/>
      <c r="Y51" s="484"/>
      <c r="Z51" s="485"/>
      <c r="AC51" s="255" t="str">
        <f t="shared" si="19"/>
        <v>JERI</v>
      </c>
      <c r="AD51" s="253">
        <v>56</v>
      </c>
      <c r="AE51" s="254">
        <f t="shared" si="20"/>
        <v>112</v>
      </c>
      <c r="AF51" s="253">
        <f t="shared" si="20"/>
        <v>112</v>
      </c>
      <c r="AG51" s="252">
        <f t="shared" si="23"/>
        <v>0</v>
      </c>
      <c r="AH51" s="252">
        <f t="shared" si="24"/>
        <v>56</v>
      </c>
    </row>
    <row r="52" spans="1:34" s="4" customFormat="1" ht="15.75" thickBot="1" x14ac:dyDescent="0.3">
      <c r="A52" s="262" t="str">
        <f t="shared" si="25"/>
        <v>YANT</v>
      </c>
      <c r="B52" s="281">
        <f>METAS!$BC$26</f>
        <v>1152</v>
      </c>
      <c r="C52" s="283">
        <f>ROUND((B52/12)*Config!$C$6,0)</f>
        <v>192</v>
      </c>
      <c r="D52" s="283">
        <f>ACUMULADO!$AY$26</f>
        <v>196</v>
      </c>
      <c r="E52" s="258">
        <f t="shared" si="21"/>
        <v>16.666666666666668</v>
      </c>
      <c r="F52" s="257"/>
      <c r="G52" s="256">
        <f t="shared" si="22"/>
        <v>17</v>
      </c>
      <c r="H52" s="256" t="str">
        <f t="shared" si="26"/>
        <v/>
      </c>
      <c r="I52" s="256" t="str">
        <f t="shared" si="27"/>
        <v/>
      </c>
      <c r="J52" s="256">
        <f t="shared" si="28"/>
        <v>17</v>
      </c>
      <c r="S52" s="263"/>
      <c r="T52" s="486"/>
      <c r="U52" s="487"/>
      <c r="V52" s="487"/>
      <c r="W52" s="487"/>
      <c r="X52" s="487"/>
      <c r="Y52" s="487"/>
      <c r="Z52" s="488"/>
      <c r="AC52" s="255" t="str">
        <f t="shared" si="19"/>
        <v>YANT</v>
      </c>
      <c r="AD52" s="253">
        <v>71</v>
      </c>
      <c r="AE52" s="254">
        <f t="shared" si="20"/>
        <v>192</v>
      </c>
      <c r="AF52" s="253">
        <f t="shared" si="20"/>
        <v>196</v>
      </c>
      <c r="AG52" s="252">
        <f t="shared" si="23"/>
        <v>-4</v>
      </c>
      <c r="AH52" s="252">
        <f t="shared" si="24"/>
        <v>67</v>
      </c>
    </row>
    <row r="53" spans="1:34" ht="18" customHeight="1" thickBot="1" x14ac:dyDescent="0.3">
      <c r="A53" s="262" t="str">
        <f t="shared" si="25"/>
        <v>SORI</v>
      </c>
      <c r="B53" s="281">
        <f>METAS!$BD$26</f>
        <v>1272</v>
      </c>
      <c r="C53" s="283">
        <f>ROUND((B53/12)*Config!$C$6,0)</f>
        <v>212</v>
      </c>
      <c r="D53" s="283">
        <f>ACUMULADO!$AZ$26</f>
        <v>212</v>
      </c>
      <c r="E53" s="258">
        <f t="shared" si="21"/>
        <v>16.666666666666668</v>
      </c>
      <c r="F53" s="257"/>
      <c r="G53" s="256">
        <f t="shared" si="22"/>
        <v>16.7</v>
      </c>
      <c r="H53" s="256" t="str">
        <f t="shared" si="26"/>
        <v/>
      </c>
      <c r="I53" s="256" t="str">
        <f t="shared" si="27"/>
        <v/>
      </c>
      <c r="J53" s="256">
        <f t="shared" si="28"/>
        <v>16.7</v>
      </c>
      <c r="K53" s="251"/>
      <c r="T53" s="486"/>
      <c r="U53" s="487"/>
      <c r="V53" s="487"/>
      <c r="W53" s="487"/>
      <c r="X53" s="487"/>
      <c r="Y53" s="487"/>
      <c r="Z53" s="488"/>
      <c r="AC53" s="255" t="str">
        <f t="shared" si="19"/>
        <v>SORI</v>
      </c>
      <c r="AD53" s="253">
        <v>94</v>
      </c>
      <c r="AE53" s="254">
        <f t="shared" si="20"/>
        <v>212</v>
      </c>
      <c r="AF53" s="253">
        <f t="shared" si="20"/>
        <v>212</v>
      </c>
      <c r="AG53" s="252">
        <f t="shared" si="23"/>
        <v>0</v>
      </c>
      <c r="AH53" s="252">
        <f t="shared" si="24"/>
        <v>94</v>
      </c>
    </row>
    <row r="54" spans="1:34" ht="18" customHeight="1" thickBot="1" x14ac:dyDescent="0.3">
      <c r="A54" s="262" t="str">
        <f t="shared" si="25"/>
        <v>JEPE</v>
      </c>
      <c r="B54" s="281">
        <f>METAS!$BE$26</f>
        <v>816</v>
      </c>
      <c r="C54" s="283">
        <f>ROUND((B54/12)*Config!$C$6,0)</f>
        <v>136</v>
      </c>
      <c r="D54" s="283">
        <f>ACUMULADO!$BA$26</f>
        <v>136</v>
      </c>
      <c r="E54" s="258">
        <f t="shared" si="21"/>
        <v>16.666666666666668</v>
      </c>
      <c r="F54" s="257"/>
      <c r="G54" s="256">
        <f t="shared" si="22"/>
        <v>16.7</v>
      </c>
      <c r="H54" s="256" t="str">
        <f t="shared" si="26"/>
        <v/>
      </c>
      <c r="I54" s="256" t="str">
        <f t="shared" si="27"/>
        <v/>
      </c>
      <c r="J54" s="256">
        <f t="shared" si="28"/>
        <v>16.7</v>
      </c>
      <c r="K54" s="251"/>
      <c r="T54" s="489"/>
      <c r="U54" s="490"/>
      <c r="V54" s="490"/>
      <c r="W54" s="490"/>
      <c r="X54" s="490"/>
      <c r="Y54" s="490"/>
      <c r="Z54" s="491"/>
      <c r="AC54" s="255" t="str">
        <f t="shared" si="19"/>
        <v>JEPE</v>
      </c>
      <c r="AD54" s="253">
        <v>68</v>
      </c>
      <c r="AE54" s="254">
        <f t="shared" si="20"/>
        <v>136</v>
      </c>
      <c r="AF54" s="253">
        <f t="shared" si="20"/>
        <v>136</v>
      </c>
      <c r="AG54" s="252">
        <f t="shared" si="23"/>
        <v>0</v>
      </c>
      <c r="AH54" s="252">
        <f t="shared" si="24"/>
        <v>68</v>
      </c>
    </row>
    <row r="55" spans="1:34" ht="18" customHeight="1" thickBot="1" x14ac:dyDescent="0.3">
      <c r="A55" s="262" t="str">
        <f t="shared" si="25"/>
        <v>ROQU</v>
      </c>
      <c r="B55" s="281">
        <f>METAS!$BF$26</f>
        <v>864</v>
      </c>
      <c r="C55" s="283">
        <f>ROUND((B55/12)*Config!$C$6,0)</f>
        <v>144</v>
      </c>
      <c r="D55" s="283">
        <f>ACUMULADO!$BB$26</f>
        <v>144</v>
      </c>
      <c r="E55" s="258">
        <f t="shared" si="21"/>
        <v>16.666666666666668</v>
      </c>
      <c r="F55" s="257"/>
      <c r="G55" s="256">
        <f t="shared" si="22"/>
        <v>16.7</v>
      </c>
      <c r="H55" s="256" t="str">
        <f t="shared" si="26"/>
        <v/>
      </c>
      <c r="I55" s="256" t="str">
        <f t="shared" si="27"/>
        <v/>
      </c>
      <c r="J55" s="256">
        <f t="shared" si="28"/>
        <v>16.7</v>
      </c>
      <c r="K55" s="251"/>
      <c r="AC55" s="255" t="str">
        <f t="shared" si="19"/>
        <v>ROQU</v>
      </c>
      <c r="AD55" s="253">
        <v>48.5</v>
      </c>
      <c r="AE55" s="254">
        <f t="shared" si="20"/>
        <v>144</v>
      </c>
      <c r="AF55" s="253">
        <f t="shared" si="20"/>
        <v>144</v>
      </c>
      <c r="AG55" s="252">
        <f t="shared" si="23"/>
        <v>0</v>
      </c>
      <c r="AH55" s="252">
        <f t="shared" si="24"/>
        <v>48.5</v>
      </c>
    </row>
    <row r="56" spans="1:34" ht="18" customHeight="1" thickBot="1" x14ac:dyDescent="0.3">
      <c r="A56" s="262" t="str">
        <f t="shared" si="25"/>
        <v>CALZ</v>
      </c>
      <c r="B56" s="281">
        <f>METAS!$BG$26</f>
        <v>648</v>
      </c>
      <c r="C56" s="283">
        <f>ROUND((B56/12)*Config!$C$6,0)</f>
        <v>108</v>
      </c>
      <c r="D56" s="283">
        <f>ACUMULADO!$BC$26</f>
        <v>108</v>
      </c>
      <c r="E56" s="258">
        <f t="shared" si="21"/>
        <v>16.666666666666668</v>
      </c>
      <c r="F56" s="257"/>
      <c r="G56" s="256">
        <f t="shared" si="22"/>
        <v>16.7</v>
      </c>
      <c r="H56" s="256" t="str">
        <f t="shared" si="26"/>
        <v/>
      </c>
      <c r="I56" s="256" t="str">
        <f t="shared" si="27"/>
        <v/>
      </c>
      <c r="J56" s="256">
        <f t="shared" si="28"/>
        <v>16.7</v>
      </c>
      <c r="K56" s="251"/>
      <c r="AC56" s="255" t="str">
        <f t="shared" si="19"/>
        <v>CALZ</v>
      </c>
      <c r="AD56" s="253">
        <v>52</v>
      </c>
      <c r="AE56" s="254">
        <f t="shared" si="20"/>
        <v>108</v>
      </c>
      <c r="AF56" s="253">
        <f t="shared" si="20"/>
        <v>108</v>
      </c>
      <c r="AG56" s="252">
        <f t="shared" si="23"/>
        <v>0</v>
      </c>
      <c r="AH56" s="252">
        <f t="shared" si="24"/>
        <v>52</v>
      </c>
    </row>
    <row r="57" spans="1:34" ht="18" customHeight="1" thickBot="1" x14ac:dyDescent="0.3">
      <c r="A57" s="262" t="str">
        <f t="shared" si="25"/>
        <v>PUEB</v>
      </c>
      <c r="B57" s="281">
        <f>METAS!$BH$26</f>
        <v>192</v>
      </c>
      <c r="C57" s="283">
        <f>ROUND((B57/12)*Config!$C$6,0)</f>
        <v>32</v>
      </c>
      <c r="D57" s="283">
        <f>ACUMULADO!$BD$26</f>
        <v>24</v>
      </c>
      <c r="E57" s="258">
        <f t="shared" si="21"/>
        <v>16.666666666666668</v>
      </c>
      <c r="F57" s="257"/>
      <c r="G57" s="256">
        <f t="shared" si="22"/>
        <v>12.5</v>
      </c>
      <c r="H57" s="256">
        <f t="shared" si="26"/>
        <v>12.5</v>
      </c>
      <c r="I57" s="256" t="str">
        <f t="shared" si="27"/>
        <v/>
      </c>
      <c r="J57" s="256" t="str">
        <f t="shared" si="28"/>
        <v/>
      </c>
      <c r="K57" s="251"/>
      <c r="AC57" s="255" t="str">
        <f t="shared" si="19"/>
        <v>PUEB</v>
      </c>
      <c r="AD57" s="253">
        <v>16</v>
      </c>
      <c r="AE57" s="254">
        <f t="shared" si="20"/>
        <v>32</v>
      </c>
      <c r="AF57" s="253">
        <f t="shared" si="20"/>
        <v>24</v>
      </c>
      <c r="AG57" s="252">
        <f t="shared" si="23"/>
        <v>8</v>
      </c>
      <c r="AH57" s="252">
        <f t="shared" si="24"/>
        <v>24</v>
      </c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F60" s="28"/>
      <c r="G60" s="28"/>
      <c r="K60" s="251"/>
    </row>
    <row r="61" spans="1:34" ht="18" customHeight="1" x14ac:dyDescent="0.25">
      <c r="K61" s="251"/>
    </row>
    <row r="62" spans="1:34" ht="18" customHeight="1" x14ac:dyDescent="0.25"/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  <row r="65" spans="3:33" ht="18" customHeight="1" x14ac:dyDescent="0.25">
      <c r="C65" s="28"/>
      <c r="D65" s="28"/>
      <c r="F65" s="28"/>
      <c r="G65" s="28"/>
      <c r="AG65" s="251"/>
    </row>
  </sheetData>
  <mergeCells count="6">
    <mergeCell ref="T51:Z54"/>
    <mergeCell ref="T13:Z16"/>
    <mergeCell ref="T32:Z35"/>
    <mergeCell ref="H5:J5"/>
    <mergeCell ref="H24:J24"/>
    <mergeCell ref="H45:J4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E11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/>
  </sheetPr>
  <dimension ref="A1:CA66"/>
  <sheetViews>
    <sheetView showGridLines="0" tabSelected="1" topLeftCell="A43" zoomScale="87" zoomScaleNormal="87" zoomScaleSheetLayoutView="85" workbookViewId="0">
      <selection activeCell="H47" sqref="H47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/>
      <c r="B1"/>
      <c r="C1"/>
      <c r="D1"/>
      <c r="E1"/>
      <c r="F1"/>
      <c r="G1"/>
      <c r="H1"/>
      <c r="I1"/>
      <c r="J1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/>
      <c r="B2"/>
      <c r="C2"/>
      <c r="D2"/>
      <c r="E2"/>
      <c r="F2"/>
      <c r="G2"/>
      <c r="H2"/>
      <c r="I2"/>
      <c r="J2"/>
    </row>
    <row r="3" spans="1:79" ht="18" customHeight="1" x14ac:dyDescent="0.25">
      <c r="C3" s="28"/>
      <c r="D3" s="28"/>
      <c r="F3" s="28"/>
      <c r="G3" s="28"/>
    </row>
    <row r="4" spans="1:79" ht="18" customHeight="1" x14ac:dyDescent="0.25">
      <c r="C4" s="28"/>
      <c r="D4" s="28"/>
      <c r="F4" s="28"/>
      <c r="G4" s="28"/>
    </row>
    <row r="5" spans="1:79" ht="18" customHeight="1" x14ac:dyDescent="0.25">
      <c r="C5" s="28"/>
      <c r="D5" s="28"/>
      <c r="F5" s="28"/>
      <c r="G5" s="28"/>
    </row>
    <row r="6" spans="1:79" ht="18" customHeight="1" x14ac:dyDescent="0.25">
      <c r="A6" s="294" t="str">
        <f>_xlfn.CONCAT(Config!$B$2," PORCENTAJE DE ",A7," ",Config!$B$3,Config!$C$12," - ",Config!$D$12," ",Config!$E$12)</f>
        <v>RED. MOYOBAMBA: PORCENTAJE DE PERSONA CON DISCAPACIDAD QUE RECIBE ATENCION PARA SU CERTIFICACIÓN. - POR MICROREDES : ENERO - FEBRERO 2025</v>
      </c>
      <c r="C6" s="28"/>
      <c r="D6" s="28"/>
      <c r="F6" s="28"/>
      <c r="G6" s="28"/>
      <c r="H6" s="482" t="s">
        <v>511</v>
      </c>
      <c r="I6" s="482"/>
      <c r="J6" s="482"/>
    </row>
    <row r="7" spans="1:79" ht="18" customHeight="1" x14ac:dyDescent="0.25">
      <c r="A7" s="280" t="str">
        <f>+METAS!B46</f>
        <v>PERSONA CON DISCAPACIDAD QUE RECIBE ATENCION PARA SU CERTIFICACIÓN.</v>
      </c>
      <c r="C7" s="28"/>
      <c r="D7" s="28"/>
      <c r="F7" s="28"/>
      <c r="G7" s="28"/>
      <c r="H7" s="470">
        <f>+METAS!F46</f>
        <v>13.3</v>
      </c>
      <c r="I7" s="470"/>
      <c r="J7" s="470">
        <f>+METAS!G46</f>
        <v>15</v>
      </c>
    </row>
    <row r="8" spans="1:79" s="4" customFormat="1" ht="48" customHeight="1" x14ac:dyDescent="0.25">
      <c r="A8" s="310" t="s">
        <v>2</v>
      </c>
      <c r="B8" s="278" t="s">
        <v>513</v>
      </c>
      <c r="C8" s="278" t="s">
        <v>69</v>
      </c>
      <c r="D8" s="277" t="s">
        <v>520</v>
      </c>
      <c r="E8" s="277" t="s">
        <v>1</v>
      </c>
      <c r="F8" s="252"/>
      <c r="G8" s="276" t="s">
        <v>9</v>
      </c>
      <c r="H8" s="293" t="str">
        <f>"DEFICIENTE &lt; "&amp;H7</f>
        <v>DEFICIENTE &lt; 13,3</v>
      </c>
      <c r="I8" s="293" t="str">
        <f>"PROCESO &gt;= "&amp;H7&amp;"  -  &lt; "&amp;J7</f>
        <v>PROCESO &gt;= 13,3  -  &lt; 15</v>
      </c>
      <c r="J8" s="293" t="str">
        <f>"OPTIMO &gt;= "&amp;J7</f>
        <v>OPTIMO &gt;= 15</v>
      </c>
      <c r="S8" s="263"/>
      <c r="T8"/>
      <c r="U8"/>
      <c r="V8"/>
      <c r="W8"/>
      <c r="X8"/>
      <c r="Y8"/>
    </row>
    <row r="9" spans="1:79" ht="18" customHeight="1" thickBot="1" x14ac:dyDescent="0.3">
      <c r="A9" s="269" t="s">
        <v>66</v>
      </c>
      <c r="B9" s="268">
        <f>SUM(B10:B18)</f>
        <v>625</v>
      </c>
      <c r="C9" s="268">
        <f>SUM(C10:C18)</f>
        <v>105</v>
      </c>
      <c r="D9" s="268">
        <f>SUM(D10:D18)</f>
        <v>52</v>
      </c>
      <c r="E9" s="256">
        <f>+ROUND(Config!$C$9,1)</f>
        <v>16.7</v>
      </c>
      <c r="F9" s="268"/>
      <c r="G9" s="268">
        <f t="shared" ref="G9:G18" si="0">IFERROR(ROUND(D9*100/B9,1),0)</f>
        <v>8.3000000000000007</v>
      </c>
      <c r="H9" s="256">
        <f>IFERROR(ROUND(IF(G9&lt;$H$7,G9,""),1),"")</f>
        <v>8.3000000000000007</v>
      </c>
      <c r="I9" s="256" t="str">
        <f>IFERROR(ROUND(IF(AND(G9&gt;=$H$7,G9&lt;$J$7),G9,""),1),"")</f>
        <v/>
      </c>
      <c r="J9" s="256" t="str">
        <f>IFERROR(ROUND(IF(G9&gt;=$J$7,G9,""),1),"")</f>
        <v/>
      </c>
    </row>
    <row r="10" spans="1:79" ht="18" customHeight="1" thickBot="1" x14ac:dyDescent="0.3">
      <c r="A10" s="262" t="str">
        <f>+Config!B16</f>
        <v>HOSP</v>
      </c>
      <c r="B10" s="261">
        <f>METAS!AY46</f>
        <v>320</v>
      </c>
      <c r="C10" s="260">
        <f>ROUND((B10/12)*Config!$C$6,0)</f>
        <v>53</v>
      </c>
      <c r="D10" s="259">
        <f>ACUMULADO!AU46</f>
        <v>36</v>
      </c>
      <c r="E10" s="292">
        <f t="shared" ref="E10:E18" si="1">E9</f>
        <v>16.7</v>
      </c>
      <c r="F10" s="260"/>
      <c r="G10" s="268">
        <f t="shared" si="0"/>
        <v>11.3</v>
      </c>
      <c r="H10" s="256">
        <f t="shared" ref="H10:H18" si="2">IFERROR(ROUND(IF(G10&lt;$H$7,G10,""),1),"")</f>
        <v>11.3</v>
      </c>
      <c r="I10" s="256" t="str">
        <f t="shared" ref="I10:I18" si="3">IFERROR(ROUND(IF(AND(G10&gt;=$H$7,G10&lt;$J$7),G10,""),1),"")</f>
        <v/>
      </c>
      <c r="J10" s="256" t="str">
        <f t="shared" ref="J10:J18" si="4">IFERROR(ROUND(IF(G10&gt;=$J$7,G10,""),1),"")</f>
        <v/>
      </c>
    </row>
    <row r="11" spans="1:79" ht="18" customHeight="1" thickBot="1" x14ac:dyDescent="0.3">
      <c r="A11" s="262" t="str">
        <f>+Config!B17</f>
        <v>LLUI</v>
      </c>
      <c r="B11" s="261">
        <f>METAS!BA46</f>
        <v>80</v>
      </c>
      <c r="C11" s="260">
        <f>ROUND((B11/12)*Config!$C$6,0)</f>
        <v>13</v>
      </c>
      <c r="D11" s="259">
        <f>ACUMULADO!AW46</f>
        <v>2</v>
      </c>
      <c r="E11" s="257">
        <f t="shared" si="1"/>
        <v>16.7</v>
      </c>
      <c r="F11" s="260"/>
      <c r="G11" s="268">
        <f t="shared" si="0"/>
        <v>2.5</v>
      </c>
      <c r="H11" s="256">
        <f t="shared" si="2"/>
        <v>2.5</v>
      </c>
      <c r="I11" s="256" t="str">
        <f t="shared" si="3"/>
        <v/>
      </c>
      <c r="J11" s="256" t="str">
        <f t="shared" si="4"/>
        <v/>
      </c>
    </row>
    <row r="12" spans="1:79" ht="18" customHeight="1" thickBot="1" x14ac:dyDescent="0.3">
      <c r="A12" s="262" t="str">
        <f>+Config!B18</f>
        <v>JERI</v>
      </c>
      <c r="B12" s="261">
        <f>METAS!BB46</f>
        <v>15</v>
      </c>
      <c r="C12" s="260">
        <f>ROUND((B12/12)*Config!$C$6,0)</f>
        <v>3</v>
      </c>
      <c r="D12" s="259">
        <f>ACUMULADO!AX46</f>
        <v>0</v>
      </c>
      <c r="E12" s="257">
        <f t="shared" si="1"/>
        <v>16.7</v>
      </c>
      <c r="F12" s="260"/>
      <c r="G12" s="268">
        <f t="shared" si="0"/>
        <v>0</v>
      </c>
      <c r="H12" s="256">
        <f t="shared" si="2"/>
        <v>0</v>
      </c>
      <c r="I12" s="256" t="str">
        <f t="shared" si="3"/>
        <v/>
      </c>
      <c r="J12" s="256" t="str">
        <f t="shared" si="4"/>
        <v/>
      </c>
      <c r="T12" s="483"/>
      <c r="U12" s="484"/>
      <c r="V12" s="484"/>
      <c r="W12" s="484"/>
      <c r="X12" s="484"/>
      <c r="Y12" s="484"/>
      <c r="Z12" s="485"/>
    </row>
    <row r="13" spans="1:79" ht="18" customHeight="1" thickBot="1" x14ac:dyDescent="0.3">
      <c r="A13" s="262" t="str">
        <f>+Config!B19</f>
        <v>YANT</v>
      </c>
      <c r="B13" s="261">
        <f>METAS!BC46</f>
        <v>15</v>
      </c>
      <c r="C13" s="260">
        <f>ROUND((B13/12)*Config!$C$6,0)</f>
        <v>3</v>
      </c>
      <c r="D13" s="259">
        <f>ACUMULADO!AY46</f>
        <v>0</v>
      </c>
      <c r="E13" s="257">
        <f t="shared" si="1"/>
        <v>16.7</v>
      </c>
      <c r="F13" s="260"/>
      <c r="G13" s="268">
        <f t="shared" si="0"/>
        <v>0</v>
      </c>
      <c r="H13" s="256">
        <f t="shared" si="2"/>
        <v>0</v>
      </c>
      <c r="I13" s="256" t="str">
        <f t="shared" si="3"/>
        <v/>
      </c>
      <c r="J13" s="256" t="str">
        <f t="shared" si="4"/>
        <v/>
      </c>
      <c r="T13" s="486"/>
      <c r="U13" s="487"/>
      <c r="V13" s="487"/>
      <c r="W13" s="487"/>
      <c r="X13" s="487"/>
      <c r="Y13" s="487"/>
      <c r="Z13" s="488"/>
    </row>
    <row r="14" spans="1:79" ht="18" customHeight="1" thickBot="1" x14ac:dyDescent="0.3">
      <c r="A14" s="262" t="str">
        <f>+Config!B20</f>
        <v>SORI</v>
      </c>
      <c r="B14" s="261">
        <f>METAS!BD46</f>
        <v>80</v>
      </c>
      <c r="C14" s="260">
        <f>ROUND((B14/12)*Config!$C$6,0)</f>
        <v>13</v>
      </c>
      <c r="D14" s="259">
        <f>ACUMULADO!AZ46</f>
        <v>2</v>
      </c>
      <c r="E14" s="257">
        <f t="shared" si="1"/>
        <v>16.7</v>
      </c>
      <c r="F14" s="260"/>
      <c r="G14" s="268">
        <f t="shared" si="0"/>
        <v>2.5</v>
      </c>
      <c r="H14" s="256">
        <f t="shared" si="2"/>
        <v>2.5</v>
      </c>
      <c r="I14" s="256" t="str">
        <f t="shared" si="3"/>
        <v/>
      </c>
      <c r="J14" s="256" t="str">
        <f t="shared" si="4"/>
        <v/>
      </c>
      <c r="T14" s="486"/>
      <c r="U14" s="487"/>
      <c r="V14" s="487"/>
      <c r="W14" s="487"/>
      <c r="X14" s="487"/>
      <c r="Y14" s="487"/>
      <c r="Z14" s="488"/>
    </row>
    <row r="15" spans="1:79" ht="18" customHeight="1" thickBot="1" x14ac:dyDescent="0.3">
      <c r="A15" s="262" t="str">
        <f>+Config!B21</f>
        <v>JEPE</v>
      </c>
      <c r="B15" s="261">
        <f>METAS!BE46</f>
        <v>60</v>
      </c>
      <c r="C15" s="260">
        <f>ROUND((B15/12)*Config!$C$6,0)</f>
        <v>10</v>
      </c>
      <c r="D15" s="259">
        <f>ACUMULADO!BA46</f>
        <v>12</v>
      </c>
      <c r="E15" s="257">
        <f t="shared" si="1"/>
        <v>16.7</v>
      </c>
      <c r="F15" s="260"/>
      <c r="G15" s="268">
        <f t="shared" si="0"/>
        <v>20</v>
      </c>
      <c r="H15" s="256" t="str">
        <f t="shared" si="2"/>
        <v/>
      </c>
      <c r="I15" s="256" t="str">
        <f t="shared" si="3"/>
        <v/>
      </c>
      <c r="J15" s="256">
        <f t="shared" si="4"/>
        <v>20</v>
      </c>
      <c r="T15" s="489"/>
      <c r="U15" s="490"/>
      <c r="V15" s="490"/>
      <c r="W15" s="490"/>
      <c r="X15" s="490"/>
      <c r="Y15" s="490"/>
      <c r="Z15" s="491"/>
    </row>
    <row r="16" spans="1:79" ht="18" customHeight="1" thickBot="1" x14ac:dyDescent="0.3">
      <c r="A16" s="262" t="str">
        <f>+Config!B22</f>
        <v>ROQU</v>
      </c>
      <c r="B16" s="261">
        <f>METAS!BF46</f>
        <v>25</v>
      </c>
      <c r="C16" s="260">
        <f>ROUND((B16/12)*Config!$C$6,0)</f>
        <v>4</v>
      </c>
      <c r="D16" s="259">
        <f>ACUMULADO!BB46</f>
        <v>0</v>
      </c>
      <c r="E16" s="257">
        <f t="shared" si="1"/>
        <v>16.7</v>
      </c>
      <c r="F16" s="260"/>
      <c r="G16" s="268">
        <f t="shared" si="0"/>
        <v>0</v>
      </c>
      <c r="H16" s="256">
        <f t="shared" si="2"/>
        <v>0</v>
      </c>
      <c r="I16" s="256" t="str">
        <f t="shared" si="3"/>
        <v/>
      </c>
      <c r="J16" s="256" t="str">
        <f t="shared" si="4"/>
        <v/>
      </c>
    </row>
    <row r="17" spans="1:10" ht="18" customHeight="1" thickBot="1" x14ac:dyDescent="0.3">
      <c r="A17" s="262" t="str">
        <f>+Config!B23</f>
        <v>CALZ</v>
      </c>
      <c r="B17" s="261">
        <f>METAS!BG46</f>
        <v>15</v>
      </c>
      <c r="C17" s="260">
        <f>ROUND((B17/12)*Config!$C$6,0)</f>
        <v>3</v>
      </c>
      <c r="D17" s="259">
        <f>ACUMULADO!BC46</f>
        <v>0</v>
      </c>
      <c r="E17" s="257">
        <f t="shared" si="1"/>
        <v>16.7</v>
      </c>
      <c r="F17" s="260"/>
      <c r="G17" s="268">
        <f t="shared" si="0"/>
        <v>0</v>
      </c>
      <c r="H17" s="256">
        <f t="shared" si="2"/>
        <v>0</v>
      </c>
      <c r="I17" s="256" t="str">
        <f t="shared" si="3"/>
        <v/>
      </c>
      <c r="J17" s="256" t="str">
        <f t="shared" si="4"/>
        <v/>
      </c>
    </row>
    <row r="18" spans="1:10" ht="18" customHeight="1" thickBot="1" x14ac:dyDescent="0.3">
      <c r="A18" s="262" t="str">
        <f>+Config!B24</f>
        <v>PUEB</v>
      </c>
      <c r="B18" s="261">
        <f>METAS!BH46</f>
        <v>15</v>
      </c>
      <c r="C18" s="260">
        <f>ROUND((B18/12)*Config!$C$6,0)</f>
        <v>3</v>
      </c>
      <c r="D18" s="259">
        <f>ACUMULADO!BD46</f>
        <v>0</v>
      </c>
      <c r="E18" s="257">
        <f t="shared" si="1"/>
        <v>16.7</v>
      </c>
      <c r="F18" s="260"/>
      <c r="G18" s="268">
        <f t="shared" si="0"/>
        <v>0</v>
      </c>
      <c r="H18" s="256">
        <f t="shared" si="2"/>
        <v>0</v>
      </c>
      <c r="I18" s="256" t="str">
        <f t="shared" si="3"/>
        <v/>
      </c>
      <c r="J18" s="256" t="str">
        <f t="shared" si="4"/>
        <v/>
      </c>
    </row>
    <row r="19" spans="1:10" ht="18" customHeight="1" x14ac:dyDescent="0.25">
      <c r="C19" s="28"/>
      <c r="D19" s="28"/>
      <c r="F19" s="28"/>
      <c r="G19" s="28"/>
    </row>
    <row r="20" spans="1:10" ht="18" customHeight="1" x14ac:dyDescent="0.25">
      <c r="C20" s="28"/>
      <c r="D20" s="28"/>
      <c r="F20" s="28"/>
      <c r="G20" s="28"/>
      <c r="J20" s="294"/>
    </row>
    <row r="21" spans="1:10" ht="18" customHeight="1" x14ac:dyDescent="0.25">
      <c r="C21" s="28"/>
      <c r="D21" s="28"/>
      <c r="F21" s="28"/>
      <c r="G21" s="28"/>
    </row>
    <row r="22" spans="1:10" ht="18" customHeight="1" x14ac:dyDescent="0.25">
      <c r="C22" s="28"/>
      <c r="D22" s="28"/>
      <c r="F22" s="28"/>
      <c r="G22" s="28"/>
    </row>
    <row r="23" spans="1:10" ht="18" customHeight="1" x14ac:dyDescent="0.25">
      <c r="C23" s="28"/>
      <c r="D23" s="28"/>
      <c r="F23" s="28"/>
      <c r="G23" s="28"/>
    </row>
    <row r="24" spans="1:10" ht="18" customHeight="1" x14ac:dyDescent="0.25">
      <c r="C24" s="28"/>
      <c r="D24" s="28"/>
      <c r="F24" s="28"/>
      <c r="G24" s="28"/>
    </row>
    <row r="25" spans="1:10" ht="18" customHeight="1" x14ac:dyDescent="0.25">
      <c r="C25" s="28"/>
      <c r="D25" s="28"/>
      <c r="F25" s="28"/>
      <c r="G25" s="28"/>
    </row>
    <row r="26" spans="1:10" ht="18" customHeight="1" x14ac:dyDescent="0.25">
      <c r="C26" s="28"/>
      <c r="D26" s="28"/>
      <c r="F26" s="28"/>
      <c r="G26" s="28"/>
    </row>
    <row r="27" spans="1:10" ht="18" customHeight="1" x14ac:dyDescent="0.25">
      <c r="C27" s="28"/>
      <c r="D27" s="28"/>
      <c r="F27" s="28"/>
      <c r="G27" s="28"/>
    </row>
    <row r="28" spans="1:10" ht="18" customHeight="1" x14ac:dyDescent="0.25">
      <c r="C28" s="28"/>
      <c r="D28" s="28"/>
      <c r="F28" s="28"/>
      <c r="G28" s="28"/>
    </row>
    <row r="30" spans="1:10" x14ac:dyDescent="0.25">
      <c r="A30" s="4" t="str">
        <f>_xlfn.CONCAT(Config!$B$2," PORCENTAJE DE ",A31," ",Config!$B$3,Config!$C$12," - ",Config!$D$12," ",Config!$E$12)</f>
        <v>RED. MOYOBAMBA: PORCENTAJE DE VISITAS A LAS FAMILIAS PARA REHABILITACION BASADA EN LA COMUNIDAD 3 - POR MICROREDES : ENERO - FEBRERO 2025</v>
      </c>
      <c r="B30" s="4"/>
      <c r="C30" s="4"/>
      <c r="D30" s="4"/>
      <c r="E30" s="4"/>
      <c r="F30" s="4"/>
      <c r="G30" s="4"/>
      <c r="H30" s="482" t="s">
        <v>511</v>
      </c>
      <c r="I30" s="482"/>
      <c r="J30" s="482"/>
    </row>
    <row r="31" spans="1:10" x14ac:dyDescent="0.25">
      <c r="A31" s="280" t="str">
        <f>+METAS!B47</f>
        <v>VISITAS A LAS FAMILIAS PARA REHABILITACION BASADA EN LA COMUNIDAD 3</v>
      </c>
      <c r="C31" s="28"/>
      <c r="D31" s="28"/>
      <c r="F31" s="28"/>
      <c r="G31" s="28"/>
      <c r="H31" s="436">
        <f>+METAS!F47</f>
        <v>13.3</v>
      </c>
      <c r="I31" s="436"/>
      <c r="J31" s="436">
        <f>+METAS!G47</f>
        <v>15</v>
      </c>
    </row>
    <row r="32" spans="1:10" ht="30" x14ac:dyDescent="0.25">
      <c r="A32" s="310" t="s">
        <v>2</v>
      </c>
      <c r="B32" s="278" t="s">
        <v>513</v>
      </c>
      <c r="C32" s="278" t="s">
        <v>69</v>
      </c>
      <c r="D32" s="277" t="s">
        <v>612</v>
      </c>
      <c r="E32" s="277" t="s">
        <v>1</v>
      </c>
      <c r="F32" s="252"/>
      <c r="G32" s="276" t="s">
        <v>9</v>
      </c>
      <c r="H32" s="293" t="str">
        <f>"DEFICIENTE &lt; "&amp;H31</f>
        <v>DEFICIENTE &lt; 13,3</v>
      </c>
      <c r="I32" s="293" t="str">
        <f>"PROCESO &gt;= "&amp;H31&amp;"  -  &lt; "&amp;J31</f>
        <v>PROCESO &gt;= 13,3  -  &lt; 15</v>
      </c>
      <c r="J32" s="293" t="str">
        <f>"OPTIMO &gt;= "&amp;J31</f>
        <v>OPTIMO &gt;= 15</v>
      </c>
    </row>
    <row r="33" spans="1:10" ht="15.75" thickBot="1" x14ac:dyDescent="0.3">
      <c r="A33" s="269" t="s">
        <v>66</v>
      </c>
      <c r="B33" s="268">
        <f>SUM(B34:B42)</f>
        <v>330</v>
      </c>
      <c r="C33" s="268">
        <f>SUM(C34:C42)</f>
        <v>55</v>
      </c>
      <c r="D33" s="268">
        <f>SUM(D34:D42)</f>
        <v>4</v>
      </c>
      <c r="E33" s="256">
        <f>+ROUND(Config!$C$9,1)</f>
        <v>16.7</v>
      </c>
      <c r="F33" s="268"/>
      <c r="G33" s="268">
        <f t="shared" ref="G33:G42" si="5">IFERROR(ROUND(D33*100/B33,1),0)</f>
        <v>1.2</v>
      </c>
      <c r="H33" s="256">
        <f>IFERROR(ROUND(IF(G33&lt;$H$31,G33,""),1),"")</f>
        <v>1.2</v>
      </c>
      <c r="I33" s="256" t="str">
        <f>IFERROR(ROUND(IF(AND(G33&gt;=$H$31,G33&lt;$J$31),G33,""),1),"")</f>
        <v/>
      </c>
      <c r="J33" s="256" t="str">
        <f>IFERROR(ROUND(IF(G33&gt;=$J$31,G33,""),1),"")</f>
        <v/>
      </c>
    </row>
    <row r="34" spans="1:10" ht="15.75" thickBot="1" x14ac:dyDescent="0.3">
      <c r="A34" s="262" t="str">
        <f t="shared" ref="A34:A42" si="6">A10</f>
        <v>HOSP</v>
      </c>
      <c r="B34" s="261">
        <f>METAS!AY47</f>
        <v>0</v>
      </c>
      <c r="C34" s="260">
        <f>ROUND((B34/12)*Config!$C$6,0)</f>
        <v>0</v>
      </c>
      <c r="D34" s="259">
        <f>+ACUMULADO!$AU$47</f>
        <v>0</v>
      </c>
      <c r="E34" s="292">
        <f>+ROUND(Config!$C$9,1)</f>
        <v>16.7</v>
      </c>
      <c r="F34" s="260"/>
      <c r="G34" s="268">
        <f t="shared" si="5"/>
        <v>0</v>
      </c>
      <c r="H34" s="256">
        <f t="shared" ref="H34:H42" si="7">IFERROR(ROUND(IF(G34&lt;$H$31,G34,""),1),"")</f>
        <v>0</v>
      </c>
      <c r="I34" s="256" t="str">
        <f t="shared" ref="I34:I42" si="8">IFERROR(ROUND(IF(AND(G34&gt;=$H$31,G34&lt;$J$31),G34,""),1),"")</f>
        <v/>
      </c>
      <c r="J34" s="256" t="str">
        <f t="shared" ref="J34:J42" si="9">IFERROR(ROUND(IF(G34&gt;=$J$31,G34,""),1),"")</f>
        <v/>
      </c>
    </row>
    <row r="35" spans="1:10" ht="15.75" thickBot="1" x14ac:dyDescent="0.3">
      <c r="A35" s="262" t="str">
        <f t="shared" si="6"/>
        <v>LLUI</v>
      </c>
      <c r="B35" s="261">
        <f>METAS!BA47</f>
        <v>65</v>
      </c>
      <c r="C35" s="260">
        <f>ROUND((B35/12)*Config!$C$6,0)</f>
        <v>11</v>
      </c>
      <c r="D35" s="259">
        <f>+ACUMULADO!$AW$47</f>
        <v>0</v>
      </c>
      <c r="E35" s="257">
        <f>+ROUND(Config!$C$9,1)</f>
        <v>16.7</v>
      </c>
      <c r="F35" s="260"/>
      <c r="G35" s="268">
        <f t="shared" si="5"/>
        <v>0</v>
      </c>
      <c r="H35" s="256">
        <f t="shared" si="7"/>
        <v>0</v>
      </c>
      <c r="I35" s="256" t="str">
        <f t="shared" si="8"/>
        <v/>
      </c>
      <c r="J35" s="256" t="str">
        <f t="shared" si="9"/>
        <v/>
      </c>
    </row>
    <row r="36" spans="1:10" ht="15.75" thickBot="1" x14ac:dyDescent="0.3">
      <c r="A36" s="262" t="str">
        <f t="shared" si="6"/>
        <v>JERI</v>
      </c>
      <c r="B36" s="261">
        <f>METAS!BB47</f>
        <v>35</v>
      </c>
      <c r="C36" s="260">
        <f>ROUND((B36/12)*Config!$C$6,0)</f>
        <v>6</v>
      </c>
      <c r="D36" s="259">
        <f>+ACUMULADO!$AX$47</f>
        <v>0</v>
      </c>
      <c r="E36" s="257">
        <f>+ROUND(Config!$C$9,1)</f>
        <v>16.7</v>
      </c>
      <c r="F36" s="260"/>
      <c r="G36" s="268">
        <f t="shared" si="5"/>
        <v>0</v>
      </c>
      <c r="H36" s="256">
        <f t="shared" si="7"/>
        <v>0</v>
      </c>
      <c r="I36" s="256" t="str">
        <f t="shared" si="8"/>
        <v/>
      </c>
      <c r="J36" s="256" t="str">
        <f t="shared" si="9"/>
        <v/>
      </c>
    </row>
    <row r="37" spans="1:10" ht="15.75" thickBot="1" x14ac:dyDescent="0.3">
      <c r="A37" s="262" t="str">
        <f t="shared" si="6"/>
        <v>YANT</v>
      </c>
      <c r="B37" s="261">
        <f>METAS!BC47</f>
        <v>30</v>
      </c>
      <c r="C37" s="260">
        <f>ROUND((B37/12)*Config!$C$6,0)</f>
        <v>5</v>
      </c>
      <c r="D37" s="259">
        <f>+ACUMULADO!$AY$47</f>
        <v>0</v>
      </c>
      <c r="E37" s="257">
        <f>+ROUND(Config!$C$9,1)</f>
        <v>16.7</v>
      </c>
      <c r="F37" s="260"/>
      <c r="G37" s="268">
        <f t="shared" si="5"/>
        <v>0</v>
      </c>
      <c r="H37" s="256">
        <f t="shared" si="7"/>
        <v>0</v>
      </c>
      <c r="I37" s="256" t="str">
        <f t="shared" si="8"/>
        <v/>
      </c>
      <c r="J37" s="256" t="str">
        <f t="shared" si="9"/>
        <v/>
      </c>
    </row>
    <row r="38" spans="1:10" ht="15.75" thickBot="1" x14ac:dyDescent="0.3">
      <c r="A38" s="262" t="str">
        <f t="shared" si="6"/>
        <v>SORI</v>
      </c>
      <c r="B38" s="261">
        <f>METAS!BD47</f>
        <v>60</v>
      </c>
      <c r="C38" s="260">
        <f>ROUND((B38/12)*Config!$C$6,0)</f>
        <v>10</v>
      </c>
      <c r="D38" s="259">
        <f>+ACUMULADO!$AZ$47</f>
        <v>0</v>
      </c>
      <c r="E38" s="257">
        <f>+ROUND(Config!$C$9,1)</f>
        <v>16.7</v>
      </c>
      <c r="F38" s="260"/>
      <c r="G38" s="268">
        <f t="shared" si="5"/>
        <v>0</v>
      </c>
      <c r="H38" s="256">
        <f t="shared" si="7"/>
        <v>0</v>
      </c>
      <c r="I38" s="256" t="str">
        <f t="shared" si="8"/>
        <v/>
      </c>
      <c r="J38" s="256" t="str">
        <f t="shared" si="9"/>
        <v/>
      </c>
    </row>
    <row r="39" spans="1:10" ht="15.75" thickBot="1" x14ac:dyDescent="0.3">
      <c r="A39" s="262" t="str">
        <f t="shared" si="6"/>
        <v>JEPE</v>
      </c>
      <c r="B39" s="261">
        <f>METAS!BE47</f>
        <v>55</v>
      </c>
      <c r="C39" s="260">
        <f>ROUND((B39/12)*Config!$C$6,0)</f>
        <v>9</v>
      </c>
      <c r="D39" s="259">
        <f>+ACUMULADO!$BA$47</f>
        <v>0</v>
      </c>
      <c r="E39" s="257">
        <f>+ROUND(Config!$C$9,1)</f>
        <v>16.7</v>
      </c>
      <c r="F39" s="260"/>
      <c r="G39" s="268">
        <f t="shared" si="5"/>
        <v>0</v>
      </c>
      <c r="H39" s="256">
        <f t="shared" si="7"/>
        <v>0</v>
      </c>
      <c r="I39" s="256" t="str">
        <f t="shared" si="8"/>
        <v/>
      </c>
      <c r="J39" s="256" t="str">
        <f t="shared" si="9"/>
        <v/>
      </c>
    </row>
    <row r="40" spans="1:10" ht="15.75" thickBot="1" x14ac:dyDescent="0.3">
      <c r="A40" s="262" t="str">
        <f t="shared" si="6"/>
        <v>ROQU</v>
      </c>
      <c r="B40" s="261">
        <f>METAS!BF47</f>
        <v>25</v>
      </c>
      <c r="C40" s="260">
        <f>ROUND((B40/12)*Config!$C$6,0)</f>
        <v>4</v>
      </c>
      <c r="D40" s="259">
        <f>+ACUMULADO!$BB$47</f>
        <v>0</v>
      </c>
      <c r="E40" s="257">
        <f>+ROUND(Config!$C$9,1)</f>
        <v>16.7</v>
      </c>
      <c r="F40" s="260"/>
      <c r="G40" s="268">
        <f t="shared" si="5"/>
        <v>0</v>
      </c>
      <c r="H40" s="256">
        <f t="shared" si="7"/>
        <v>0</v>
      </c>
      <c r="I40" s="256" t="str">
        <f t="shared" si="8"/>
        <v/>
      </c>
      <c r="J40" s="256" t="str">
        <f t="shared" si="9"/>
        <v/>
      </c>
    </row>
    <row r="41" spans="1:10" ht="15.75" thickBot="1" x14ac:dyDescent="0.3">
      <c r="A41" s="262" t="str">
        <f t="shared" si="6"/>
        <v>CALZ</v>
      </c>
      <c r="B41" s="261">
        <f>METAS!BG47</f>
        <v>30</v>
      </c>
      <c r="C41" s="260">
        <f>ROUND((B41/12)*Config!$C$6,0)</f>
        <v>5</v>
      </c>
      <c r="D41" s="259">
        <f>+ACUMULADO!$BC$47</f>
        <v>4</v>
      </c>
      <c r="E41" s="257">
        <f>+ROUND(Config!$C$9,1)</f>
        <v>16.7</v>
      </c>
      <c r="F41" s="260"/>
      <c r="G41" s="268">
        <f t="shared" si="5"/>
        <v>13.3</v>
      </c>
      <c r="H41" s="256" t="str">
        <f t="shared" si="7"/>
        <v/>
      </c>
      <c r="I41" s="256">
        <f t="shared" si="8"/>
        <v>13.3</v>
      </c>
      <c r="J41" s="256" t="str">
        <f t="shared" si="9"/>
        <v/>
      </c>
    </row>
    <row r="42" spans="1:10" ht="15.75" thickBot="1" x14ac:dyDescent="0.3">
      <c r="A42" s="262" t="str">
        <f t="shared" si="6"/>
        <v>PUEB</v>
      </c>
      <c r="B42" s="261">
        <f>METAS!BH47</f>
        <v>30</v>
      </c>
      <c r="C42" s="260">
        <f>ROUND((B42/12)*Config!$C$6,0)</f>
        <v>5</v>
      </c>
      <c r="D42" s="259">
        <f>+ACUMULADO!$BD$47</f>
        <v>0</v>
      </c>
      <c r="E42" s="257">
        <f>+ROUND(Config!$C$9,1)</f>
        <v>16.7</v>
      </c>
      <c r="F42" s="260"/>
      <c r="G42" s="268">
        <f t="shared" si="5"/>
        <v>0</v>
      </c>
      <c r="H42" s="256">
        <f t="shared" si="7"/>
        <v>0</v>
      </c>
      <c r="I42" s="256" t="str">
        <f t="shared" si="8"/>
        <v/>
      </c>
      <c r="J42" s="256" t="str">
        <f t="shared" si="9"/>
        <v/>
      </c>
    </row>
    <row r="54" spans="1:10" x14ac:dyDescent="0.25">
      <c r="A54" s="4" t="str">
        <f>_xlfn.CONCAT(Config!$B$2," PORCENTAJE DE ",A55," ",Config!$B$3,Config!$C$12," - ",Config!$D$12," ",Config!$E$12)</f>
        <v>RED. MOYOBAMBA: PORCENTAJE DE CAPACITACION A ACTORES SOCIALES PARA LA APLICACION DE LA ESTRATEGIA RBC - POR MICROREDES : ENERO - FEBRERO 2025</v>
      </c>
      <c r="B54" s="4"/>
      <c r="C54" s="4"/>
      <c r="D54" s="4"/>
      <c r="E54" s="4"/>
      <c r="F54" s="4"/>
      <c r="G54" s="4"/>
      <c r="H54" s="482" t="s">
        <v>511</v>
      </c>
      <c r="I54" s="482"/>
      <c r="J54" s="482"/>
    </row>
    <row r="55" spans="1:10" x14ac:dyDescent="0.25">
      <c r="A55" s="280" t="str">
        <f>+METAS!B48</f>
        <v>CAPACITACION A ACTORES SOCIALES PARA LA APLICACION DE LA ESTRATEGIA RBC</v>
      </c>
      <c r="C55" s="28"/>
      <c r="D55" s="28"/>
      <c r="F55" s="28"/>
      <c r="G55" s="28"/>
      <c r="H55" s="436">
        <f>+METAS!F48</f>
        <v>13.3</v>
      </c>
      <c r="I55" s="436"/>
      <c r="J55" s="436">
        <f>+METAS!G48</f>
        <v>15</v>
      </c>
    </row>
    <row r="56" spans="1:10" ht="30" x14ac:dyDescent="0.25">
      <c r="A56" s="310" t="s">
        <v>2</v>
      </c>
      <c r="B56" s="278" t="s">
        <v>513</v>
      </c>
      <c r="C56" s="278" t="s">
        <v>69</v>
      </c>
      <c r="D56" s="277" t="s">
        <v>612</v>
      </c>
      <c r="E56" s="277" t="s">
        <v>1</v>
      </c>
      <c r="F56" s="252"/>
      <c r="G56" s="276" t="s">
        <v>9</v>
      </c>
      <c r="H56" s="293" t="str">
        <f>"DEFICIENTE &lt; "&amp;H55</f>
        <v>DEFICIENTE &lt; 13,3</v>
      </c>
      <c r="I56" s="293" t="str">
        <f>"PROCESO &gt;= "&amp;H55&amp;"  -  &lt; "&amp;J55</f>
        <v>PROCESO &gt;= 13,3  -  &lt; 15</v>
      </c>
      <c r="J56" s="293" t="str">
        <f>"OPTIMO &gt;= "&amp;J55</f>
        <v>OPTIMO &gt;= 15</v>
      </c>
    </row>
    <row r="57" spans="1:10" ht="15.75" thickBot="1" x14ac:dyDescent="0.3">
      <c r="A57" s="269" t="s">
        <v>66</v>
      </c>
      <c r="B57" s="268">
        <f>SUM(B58:B66)</f>
        <v>64</v>
      </c>
      <c r="C57" s="268">
        <f>SUM(C58:C66)</f>
        <v>8</v>
      </c>
      <c r="D57" s="268">
        <f>SUM(D58:D66)</f>
        <v>0</v>
      </c>
      <c r="E57" s="256">
        <f>+ROUND(Config!$C$9,1)</f>
        <v>16.7</v>
      </c>
      <c r="F57" s="268"/>
      <c r="G57" s="268">
        <f t="shared" ref="G57:G66" si="10">IFERROR(ROUND(D57*100/B57,1),0)</f>
        <v>0</v>
      </c>
      <c r="H57" s="256">
        <f>IFERROR(ROUND(IF(G57&lt;$H$31,G57,""),1),"")</f>
        <v>0</v>
      </c>
      <c r="I57" s="256" t="str">
        <f>IFERROR(ROUND(IF(AND(G57&gt;=$H$31,G57&lt;$J$31),G57,""),1),"")</f>
        <v/>
      </c>
      <c r="J57" s="256" t="str">
        <f>IFERROR(ROUND(IF(G57&gt;=$J$31,G57,""),1),"")</f>
        <v/>
      </c>
    </row>
    <row r="58" spans="1:10" ht="15.75" thickBot="1" x14ac:dyDescent="0.3">
      <c r="A58" s="262" t="str">
        <f t="shared" ref="A58:A66" si="11">A34</f>
        <v>HOSP</v>
      </c>
      <c r="B58" s="261">
        <f>METAS!AY48</f>
        <v>0</v>
      </c>
      <c r="C58" s="260">
        <f>ROUND((B58/12)*Config!$C$6,0)</f>
        <v>0</v>
      </c>
      <c r="D58" s="259">
        <f>+ACUMULADO!$AU$48</f>
        <v>0</v>
      </c>
      <c r="E58" s="292">
        <f>+ROUND(Config!$C$9,1)</f>
        <v>16.7</v>
      </c>
      <c r="F58" s="260"/>
      <c r="G58" s="268">
        <f t="shared" si="10"/>
        <v>0</v>
      </c>
      <c r="H58" s="256" t="str">
        <f>IFERROR(ROUND(IF(G58&lt;#REF!,G58,""),1),"")</f>
        <v/>
      </c>
      <c r="I58" s="256" t="str">
        <f>IFERROR(ROUND(IF(AND(G58&gt;=#REF!,G58&lt;#REF!),G58,""),1),"")</f>
        <v/>
      </c>
      <c r="J58" s="256" t="str">
        <f>IFERROR(ROUND(IF(G58&gt;=#REF!,G58,""),1),"")</f>
        <v/>
      </c>
    </row>
    <row r="59" spans="1:10" ht="15.75" thickBot="1" x14ac:dyDescent="0.3">
      <c r="A59" s="262" t="str">
        <f t="shared" si="11"/>
        <v>LLUI</v>
      </c>
      <c r="B59" s="261">
        <f>METAS!BA48</f>
        <v>8</v>
      </c>
      <c r="C59" s="260">
        <f>ROUND((B59/12)*Config!$C$6,0)</f>
        <v>1</v>
      </c>
      <c r="D59" s="259">
        <f>+ACUMULADO!$AW$48</f>
        <v>0</v>
      </c>
      <c r="E59" s="257">
        <f>+ROUND(Config!$C$9,1)</f>
        <v>16.7</v>
      </c>
      <c r="F59" s="260"/>
      <c r="G59" s="268">
        <f t="shared" si="10"/>
        <v>0</v>
      </c>
      <c r="H59" s="256" t="str">
        <f>IFERROR(ROUND(IF(G59&lt;#REF!,G59,""),1),"")</f>
        <v/>
      </c>
      <c r="I59" s="256" t="str">
        <f>IFERROR(ROUND(IF(AND(G59&gt;=#REF!,G59&lt;#REF!),G59,""),1),"")</f>
        <v/>
      </c>
      <c r="J59" s="256" t="str">
        <f>IFERROR(ROUND(IF(G59&gt;=#REF!,G59,""),1),"")</f>
        <v/>
      </c>
    </row>
    <row r="60" spans="1:10" ht="15.75" thickBot="1" x14ac:dyDescent="0.3">
      <c r="A60" s="262" t="str">
        <f t="shared" si="11"/>
        <v>JERI</v>
      </c>
      <c r="B60" s="261">
        <f>METAS!BB48</f>
        <v>8</v>
      </c>
      <c r="C60" s="260">
        <f>ROUND((B60/12)*Config!$C$6,0)</f>
        <v>1</v>
      </c>
      <c r="D60" s="259">
        <f>+ACUMULADO!$AX$48</f>
        <v>0</v>
      </c>
      <c r="E60" s="257">
        <f>+ROUND(Config!$C$9,1)</f>
        <v>16.7</v>
      </c>
      <c r="F60" s="260"/>
      <c r="G60" s="268">
        <f t="shared" si="10"/>
        <v>0</v>
      </c>
      <c r="H60" s="256" t="str">
        <f>IFERROR(ROUND(IF(G60&lt;#REF!,G60,""),1),"")</f>
        <v/>
      </c>
      <c r="I60" s="256" t="str">
        <f>IFERROR(ROUND(IF(AND(G60&gt;=#REF!,G60&lt;#REF!),G60,""),1),"")</f>
        <v/>
      </c>
      <c r="J60" s="256" t="str">
        <f>IFERROR(ROUND(IF(G60&gt;=#REF!,G60,""),1),"")</f>
        <v/>
      </c>
    </row>
    <row r="61" spans="1:10" ht="15.75" thickBot="1" x14ac:dyDescent="0.3">
      <c r="A61" s="262" t="str">
        <f t="shared" si="11"/>
        <v>YANT</v>
      </c>
      <c r="B61" s="261">
        <f>METAS!BC48</f>
        <v>8</v>
      </c>
      <c r="C61" s="260">
        <f>ROUND((B61/12)*Config!$C$6,0)</f>
        <v>1</v>
      </c>
      <c r="D61" s="259">
        <f>+ACUMULADO!$AY$48</f>
        <v>0</v>
      </c>
      <c r="E61" s="257">
        <f>+ROUND(Config!$C$9,1)</f>
        <v>16.7</v>
      </c>
      <c r="F61" s="260"/>
      <c r="G61" s="268">
        <f t="shared" si="10"/>
        <v>0</v>
      </c>
      <c r="H61" s="256" t="str">
        <f>IFERROR(ROUND(IF(G61&lt;#REF!,G61,""),1),"")</f>
        <v/>
      </c>
      <c r="I61" s="256" t="str">
        <f>IFERROR(ROUND(IF(AND(G61&gt;=#REF!,G61&lt;#REF!),G61,""),1),"")</f>
        <v/>
      </c>
      <c r="J61" s="256" t="str">
        <f>IFERROR(ROUND(IF(G61&gt;=#REF!,G61,""),1),"")</f>
        <v/>
      </c>
    </row>
    <row r="62" spans="1:10" ht="15.75" thickBot="1" x14ac:dyDescent="0.3">
      <c r="A62" s="262" t="str">
        <f t="shared" si="11"/>
        <v>SORI</v>
      </c>
      <c r="B62" s="261">
        <f>METAS!BD48</f>
        <v>8</v>
      </c>
      <c r="C62" s="260">
        <f>ROUND((B62/12)*Config!$C$6,0)</f>
        <v>1</v>
      </c>
      <c r="D62" s="259">
        <f>+ACUMULADO!$AZ$48</f>
        <v>0</v>
      </c>
      <c r="E62" s="257">
        <f>+ROUND(Config!$C$9,1)</f>
        <v>16.7</v>
      </c>
      <c r="F62" s="260"/>
      <c r="G62" s="268">
        <f t="shared" si="10"/>
        <v>0</v>
      </c>
      <c r="H62" s="256" t="str">
        <f>IFERROR(ROUND(IF(G62&lt;#REF!,G62,""),1),"")</f>
        <v/>
      </c>
      <c r="I62" s="256" t="str">
        <f>IFERROR(ROUND(IF(AND(G62&gt;=#REF!,G62&lt;#REF!),G62,""),1),"")</f>
        <v/>
      </c>
      <c r="J62" s="256" t="str">
        <f>IFERROR(ROUND(IF(G62&gt;=#REF!,G62,""),1),"")</f>
        <v/>
      </c>
    </row>
    <row r="63" spans="1:10" ht="15.75" thickBot="1" x14ac:dyDescent="0.3">
      <c r="A63" s="262" t="str">
        <f t="shared" si="11"/>
        <v>JEPE</v>
      </c>
      <c r="B63" s="261">
        <f>METAS!BE48</f>
        <v>8</v>
      </c>
      <c r="C63" s="260">
        <f>ROUND((B63/12)*Config!$C$6,0)</f>
        <v>1</v>
      </c>
      <c r="D63" s="259">
        <f>+ACUMULADO!$BA$48</f>
        <v>0</v>
      </c>
      <c r="E63" s="257">
        <f>+ROUND(Config!$C$9,1)</f>
        <v>16.7</v>
      </c>
      <c r="F63" s="260"/>
      <c r="G63" s="268">
        <f t="shared" si="10"/>
        <v>0</v>
      </c>
      <c r="H63" s="256" t="str">
        <f>IFERROR(ROUND(IF(G63&lt;#REF!,G63,""),1),"")</f>
        <v/>
      </c>
      <c r="I63" s="256" t="str">
        <f>IFERROR(ROUND(IF(AND(G63&gt;=#REF!,G63&lt;#REF!),G63,""),1),"")</f>
        <v/>
      </c>
      <c r="J63" s="256" t="str">
        <f>IFERROR(ROUND(IF(G63&gt;=#REF!,G63,""),1),"")</f>
        <v/>
      </c>
    </row>
    <row r="64" spans="1:10" ht="15.75" thickBot="1" x14ac:dyDescent="0.3">
      <c r="A64" s="262" t="str">
        <f t="shared" si="11"/>
        <v>ROQU</v>
      </c>
      <c r="B64" s="261">
        <f>METAS!BF48</f>
        <v>8</v>
      </c>
      <c r="C64" s="260">
        <f>ROUND((B64/12)*Config!$C$6,0)</f>
        <v>1</v>
      </c>
      <c r="D64" s="259">
        <f>+ACUMULADO!$BB$48</f>
        <v>0</v>
      </c>
      <c r="E64" s="257">
        <f>+ROUND(Config!$C$9,1)</f>
        <v>16.7</v>
      </c>
      <c r="F64" s="260"/>
      <c r="G64" s="268">
        <f t="shared" si="10"/>
        <v>0</v>
      </c>
      <c r="H64" s="256" t="str">
        <f>IFERROR(ROUND(IF(G64&lt;#REF!,G64,""),1),"")</f>
        <v/>
      </c>
      <c r="I64" s="256" t="str">
        <f>IFERROR(ROUND(IF(AND(G64&gt;=#REF!,G64&lt;#REF!),G64,""),1),"")</f>
        <v/>
      </c>
      <c r="J64" s="256" t="str">
        <f>IFERROR(ROUND(IF(G64&gt;=#REF!,G64,""),1),"")</f>
        <v/>
      </c>
    </row>
    <row r="65" spans="1:10" ht="15.75" thickBot="1" x14ac:dyDescent="0.3">
      <c r="A65" s="262" t="str">
        <f t="shared" si="11"/>
        <v>CALZ</v>
      </c>
      <c r="B65" s="261">
        <f>METAS!BG48</f>
        <v>8</v>
      </c>
      <c r="C65" s="260">
        <f>ROUND((B65/12)*Config!$C$6,0)</f>
        <v>1</v>
      </c>
      <c r="D65" s="259">
        <f>+ACUMULADO!$BC$48</f>
        <v>0</v>
      </c>
      <c r="E65" s="257">
        <f>+ROUND(Config!$C$9,1)</f>
        <v>16.7</v>
      </c>
      <c r="F65" s="260"/>
      <c r="G65" s="268">
        <f t="shared" si="10"/>
        <v>0</v>
      </c>
      <c r="H65" s="256" t="str">
        <f>IFERROR(ROUND(IF(G65&lt;#REF!,G65,""),1),"")</f>
        <v/>
      </c>
      <c r="I65" s="256" t="str">
        <f>IFERROR(ROUND(IF(AND(G65&gt;=#REF!,G65&lt;#REF!),G65,""),1),"")</f>
        <v/>
      </c>
      <c r="J65" s="256" t="str">
        <f>IFERROR(ROUND(IF(G65&gt;=#REF!,G65,""),1),"")</f>
        <v/>
      </c>
    </row>
    <row r="66" spans="1:10" ht="15.75" thickBot="1" x14ac:dyDescent="0.3">
      <c r="A66" s="262" t="str">
        <f t="shared" si="11"/>
        <v>PUEB</v>
      </c>
      <c r="B66" s="261">
        <f>METAS!BH48</f>
        <v>8</v>
      </c>
      <c r="C66" s="260">
        <f>ROUND((B66/12)*Config!$C$6,0)</f>
        <v>1</v>
      </c>
      <c r="D66" s="259">
        <f>+ACUMULADO!$BD$48</f>
        <v>0</v>
      </c>
      <c r="E66" s="257">
        <f>+ROUND(Config!$C$9,1)</f>
        <v>16.7</v>
      </c>
      <c r="F66" s="260"/>
      <c r="G66" s="268">
        <f t="shared" si="10"/>
        <v>0</v>
      </c>
      <c r="H66" s="256" t="str">
        <f>IFERROR(ROUND(IF(G66&lt;#REF!,G66,""),1),"")</f>
        <v/>
      </c>
      <c r="I66" s="256" t="str">
        <f>IFERROR(ROUND(IF(AND(G66&gt;=#REF!,G66&lt;#REF!),G66,""),1),"")</f>
        <v/>
      </c>
      <c r="J66" s="256" t="str">
        <f>IFERROR(ROUND(IF(G66&gt;=#REF!,G66,""),1),"")</f>
        <v/>
      </c>
    </row>
  </sheetData>
  <mergeCells count="4">
    <mergeCell ref="T12:Z15"/>
    <mergeCell ref="H6:J6"/>
    <mergeCell ref="H30:J30"/>
    <mergeCell ref="H54:J54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-0.249977111117893"/>
  </sheetPr>
  <dimension ref="A1:CA138"/>
  <sheetViews>
    <sheetView showGridLines="0" zoomScale="85" zoomScaleNormal="85" zoomScaleSheetLayoutView="85" workbookViewId="0">
      <selection activeCell="D10" sqref="D10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290" t="s">
        <v>14</v>
      </c>
      <c r="C1" s="290"/>
      <c r="D1" s="5"/>
      <c r="E1" s="5"/>
      <c r="F1" s="497" t="s">
        <v>15</v>
      </c>
      <c r="G1" s="497"/>
      <c r="H1" s="497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289" t="s">
        <v>13</v>
      </c>
      <c r="C2" s="289" t="s">
        <v>12</v>
      </c>
      <c r="D2" s="289" t="s">
        <v>11</v>
      </c>
      <c r="E2" s="5"/>
      <c r="F2" s="289" t="s">
        <v>13</v>
      </c>
      <c r="G2" s="289" t="s">
        <v>12</v>
      </c>
      <c r="H2" s="289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288">
        <f>Config!G3</f>
        <v>13.3</v>
      </c>
      <c r="C3" s="288"/>
      <c r="D3" s="288">
        <f>Config!I3</f>
        <v>15</v>
      </c>
      <c r="E3" s="5"/>
      <c r="F3" s="286">
        <v>90</v>
      </c>
      <c r="G3" s="287"/>
      <c r="H3" s="286"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286" t="s">
        <v>83</v>
      </c>
      <c r="C4" s="286"/>
      <c r="D4" s="286" t="s">
        <v>84</v>
      </c>
      <c r="E4" s="286"/>
      <c r="F4" s="286" t="s">
        <v>83</v>
      </c>
      <c r="G4" s="286"/>
      <c r="H4" s="286" t="s">
        <v>84</v>
      </c>
      <c r="J4" s="28" t="s">
        <v>499</v>
      </c>
    </row>
    <row r="5" spans="1:79" ht="18" customHeight="1" x14ac:dyDescent="0.25">
      <c r="A5" s="5" t="str">
        <f>_xlfn.CONCAT(Config!$B$2," PORCENTAJE DE ",EVAM_EDUC_SALUD!A6," ",Config!$B$3,Config!$C$12," - ",Config!$D$12," ",Config!$E$12)</f>
        <v>RED. MOYOBAMBA: PORCENTAJE DE PERSONA ADULTO MAYOR DE 60 AÑOS A MÁS CON VACUNA NEUMOCOCO - POR MICROREDES : ENERO - FEBRERO 2025</v>
      </c>
      <c r="C5" s="28"/>
      <c r="D5" s="28"/>
      <c r="F5" s="28"/>
      <c r="G5" s="28"/>
    </row>
    <row r="6" spans="1:79" ht="18" customHeight="1" x14ac:dyDescent="0.25">
      <c r="A6" s="280" t="s">
        <v>527</v>
      </c>
      <c r="C6" s="28"/>
      <c r="D6" s="28"/>
      <c r="F6" s="28"/>
      <c r="G6" s="28"/>
      <c r="H6" s="482" t="s">
        <v>511</v>
      </c>
      <c r="I6" s="482"/>
      <c r="J6" s="482"/>
    </row>
    <row r="7" spans="1:79" s="4" customFormat="1" ht="39.950000000000003" customHeight="1" x14ac:dyDescent="0.25">
      <c r="A7" s="279" t="s">
        <v>526</v>
      </c>
      <c r="B7" s="278" t="s">
        <v>513</v>
      </c>
      <c r="C7" s="278" t="s">
        <v>69</v>
      </c>
      <c r="D7" s="277" t="s">
        <v>525</v>
      </c>
      <c r="E7" s="282" t="s">
        <v>1</v>
      </c>
      <c r="F7" s="285"/>
      <c r="G7" s="276" t="s">
        <v>9</v>
      </c>
      <c r="H7" s="275" t="str">
        <f>"DEFICIENTE &lt; "&amp;$B$3</f>
        <v>DEFICIENTE &lt; 13,3</v>
      </c>
      <c r="I7" s="275" t="str">
        <f>"PROCESO &gt;= "&amp;$B$3&amp;"  -  &lt; "&amp;$D$3</f>
        <v>PROCESO &gt;= 13,3  -  &lt; 15</v>
      </c>
      <c r="J7" s="275" t="str">
        <f>"OPTIMO &gt;= "&amp;$D$3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1003</v>
      </c>
      <c r="C8" s="268">
        <f>SUM(C9:C17)</f>
        <v>168</v>
      </c>
      <c r="D8" s="268">
        <f>SUM(D9:D17)</f>
        <v>116</v>
      </c>
      <c r="E8" s="256">
        <f>+ROUND(Config!$C$9,1)</f>
        <v>16.7</v>
      </c>
      <c r="F8" s="268"/>
      <c r="G8" s="256">
        <f>IFERROR(ROUND(D8*100/B8,1),0)</f>
        <v>11.6</v>
      </c>
      <c r="H8" s="256">
        <f t="shared" ref="H8:H17" si="0">IFERROR(ROUND(IF(G8&lt;$B$3,G8,""),1),"")</f>
        <v>11.6</v>
      </c>
      <c r="I8" s="256" t="str">
        <f t="shared" ref="I8:I17" si="1">IFERROR(ROUND(IF(AND(G8&gt;=$B$3,G8&lt;$D$3),G8,""),1),"")</f>
        <v/>
      </c>
      <c r="J8" s="256" t="str">
        <f t="shared" ref="J8:J17" si="2">IFERROR(ROUND(IF(G8&gt;=$D$3,G8,""),1),"")</f>
        <v/>
      </c>
      <c r="K8" s="251"/>
    </row>
    <row r="9" spans="1:79" ht="18" customHeight="1" thickBot="1" x14ac:dyDescent="0.3">
      <c r="A9" s="262" t="s">
        <v>559</v>
      </c>
      <c r="B9" s="281">
        <f>+METAS!$AY$43</f>
        <v>0</v>
      </c>
      <c r="C9" s="283">
        <f>ROUND((B9/12)*Config!$C$6,0)</f>
        <v>0</v>
      </c>
      <c r="D9" s="283">
        <f>ACUMULADO!$AU$43</f>
        <v>2</v>
      </c>
      <c r="E9" s="256">
        <f>+ROUND(Config!$C$9,1)</f>
        <v>16.7</v>
      </c>
      <c r="F9" s="283"/>
      <c r="G9" s="256">
        <f t="shared" ref="G9:G17" si="3">IFERROR(ROUND(D9*100/B9,1),0)</f>
        <v>0</v>
      </c>
      <c r="H9" s="256">
        <f t="shared" si="0"/>
        <v>0</v>
      </c>
      <c r="I9" s="256" t="str">
        <f t="shared" si="1"/>
        <v/>
      </c>
      <c r="J9" s="256" t="str">
        <f t="shared" si="2"/>
        <v/>
      </c>
      <c r="K9" s="251"/>
    </row>
    <row r="10" spans="1:79" ht="18" customHeight="1" thickBot="1" x14ac:dyDescent="0.3">
      <c r="A10" s="262" t="s">
        <v>560</v>
      </c>
      <c r="B10" s="281">
        <f>+METAS!$BA$43</f>
        <v>417</v>
      </c>
      <c r="C10" s="283">
        <f>ROUND((B10/12)*Config!$C$6,0)</f>
        <v>70</v>
      </c>
      <c r="D10" s="283">
        <f>ACUMULADO!$AW$43</f>
        <v>27</v>
      </c>
      <c r="E10" s="256">
        <f>+ROUND(Config!$C$9,1)</f>
        <v>16.7</v>
      </c>
      <c r="F10" s="283"/>
      <c r="G10" s="256">
        <f t="shared" si="3"/>
        <v>6.5</v>
      </c>
      <c r="H10" s="256">
        <f t="shared" si="0"/>
        <v>6.5</v>
      </c>
      <c r="I10" s="256" t="str">
        <f t="shared" si="1"/>
        <v/>
      </c>
      <c r="J10" s="256" t="str">
        <f t="shared" si="2"/>
        <v/>
      </c>
      <c r="K10" s="251"/>
    </row>
    <row r="11" spans="1:79" ht="18" customHeight="1" thickBot="1" x14ac:dyDescent="0.3">
      <c r="A11" s="262" t="s">
        <v>561</v>
      </c>
      <c r="B11" s="281">
        <f>+METAS!$BB$43</f>
        <v>38</v>
      </c>
      <c r="C11" s="283">
        <f>ROUND((B11/12)*Config!$C$6,0)</f>
        <v>6</v>
      </c>
      <c r="D11" s="283">
        <f>ACUMULADO!$AX$43</f>
        <v>3</v>
      </c>
      <c r="E11" s="256">
        <f>+ROUND(Config!$C$9,1)</f>
        <v>16.7</v>
      </c>
      <c r="F11" s="283"/>
      <c r="G11" s="256">
        <f t="shared" si="3"/>
        <v>7.9</v>
      </c>
      <c r="H11" s="256">
        <f t="shared" si="0"/>
        <v>7.9</v>
      </c>
      <c r="I11" s="256" t="str">
        <f t="shared" si="1"/>
        <v/>
      </c>
      <c r="J11" s="256" t="str">
        <f t="shared" si="2"/>
        <v/>
      </c>
      <c r="K11" s="251"/>
    </row>
    <row r="12" spans="1:79" ht="18" customHeight="1" thickBot="1" x14ac:dyDescent="0.3">
      <c r="A12" s="262" t="s">
        <v>562</v>
      </c>
      <c r="B12" s="281">
        <f>+METAS!$BC$43</f>
        <v>82</v>
      </c>
      <c r="C12" s="283">
        <f>ROUND((B12/12)*Config!$C$6,0)</f>
        <v>14</v>
      </c>
      <c r="D12" s="283">
        <f>ACUMULADO!$AY$43</f>
        <v>4</v>
      </c>
      <c r="E12" s="256">
        <f>+ROUND(Config!$C$9,1)</f>
        <v>16.7</v>
      </c>
      <c r="F12" s="283"/>
      <c r="G12" s="256">
        <f t="shared" si="3"/>
        <v>4.9000000000000004</v>
      </c>
      <c r="H12" s="256">
        <f t="shared" si="0"/>
        <v>4.9000000000000004</v>
      </c>
      <c r="I12" s="256" t="str">
        <f t="shared" si="1"/>
        <v/>
      </c>
      <c r="J12" s="256" t="str">
        <f t="shared" si="2"/>
        <v/>
      </c>
      <c r="K12" s="251"/>
    </row>
    <row r="13" spans="1:79" ht="18" customHeight="1" thickBot="1" x14ac:dyDescent="0.3">
      <c r="A13" s="262" t="s">
        <v>563</v>
      </c>
      <c r="B13" s="281">
        <f>+METAS!$BD$43</f>
        <v>206</v>
      </c>
      <c r="C13" s="283">
        <f>ROUND((B13/12)*Config!$C$6,0)</f>
        <v>34</v>
      </c>
      <c r="D13" s="283">
        <f>ACUMULADO!$AZ$43</f>
        <v>0</v>
      </c>
      <c r="E13" s="256">
        <f>+ROUND(Config!$C$9,1)</f>
        <v>16.7</v>
      </c>
      <c r="F13" s="283"/>
      <c r="G13" s="256">
        <f t="shared" si="3"/>
        <v>0</v>
      </c>
      <c r="H13" s="256">
        <f t="shared" si="0"/>
        <v>0</v>
      </c>
      <c r="I13" s="256" t="str">
        <f t="shared" si="1"/>
        <v/>
      </c>
      <c r="J13" s="256" t="str">
        <f t="shared" si="2"/>
        <v/>
      </c>
      <c r="K13" s="251"/>
    </row>
    <row r="14" spans="1:79" ht="18" customHeight="1" thickBot="1" x14ac:dyDescent="0.3">
      <c r="A14" s="262" t="s">
        <v>564</v>
      </c>
      <c r="B14" s="281">
        <f>METAS!$BE$43</f>
        <v>102</v>
      </c>
      <c r="C14" s="283">
        <f>ROUND((B14/12)*Config!$C$6,0)</f>
        <v>17</v>
      </c>
      <c r="D14" s="283">
        <f>ACUMULADO!$BA$43</f>
        <v>23</v>
      </c>
      <c r="E14" s="256">
        <f>+ROUND(Config!$C$9,1)</f>
        <v>16.7</v>
      </c>
      <c r="F14" s="283"/>
      <c r="G14" s="256">
        <f t="shared" si="3"/>
        <v>22.5</v>
      </c>
      <c r="H14" s="256" t="str">
        <f t="shared" si="0"/>
        <v/>
      </c>
      <c r="I14" s="256" t="str">
        <f t="shared" si="1"/>
        <v/>
      </c>
      <c r="J14" s="256">
        <f t="shared" si="2"/>
        <v>22.5</v>
      </c>
      <c r="K14" s="251"/>
    </row>
    <row r="15" spans="1:79" ht="18" customHeight="1" thickBot="1" x14ac:dyDescent="0.3">
      <c r="A15" s="262" t="s">
        <v>565</v>
      </c>
      <c r="B15" s="281">
        <f>+METAS!$BF$43</f>
        <v>71</v>
      </c>
      <c r="C15" s="283">
        <f>ROUND((B15/12)*Config!$C$6,0)</f>
        <v>12</v>
      </c>
      <c r="D15" s="283">
        <f>ACUMULADO!$BB$43</f>
        <v>15</v>
      </c>
      <c r="E15" s="256">
        <f>+ROUND(Config!$C$9,1)</f>
        <v>16.7</v>
      </c>
      <c r="F15" s="283"/>
      <c r="G15" s="256">
        <f t="shared" si="3"/>
        <v>21.1</v>
      </c>
      <c r="H15" s="256" t="str">
        <f t="shared" si="0"/>
        <v/>
      </c>
      <c r="I15" s="256" t="str">
        <f t="shared" si="1"/>
        <v/>
      </c>
      <c r="J15" s="256">
        <f t="shared" si="2"/>
        <v>21.1</v>
      </c>
      <c r="K15" s="251"/>
    </row>
    <row r="16" spans="1:79" ht="18" customHeight="1" thickBot="1" x14ac:dyDescent="0.3">
      <c r="A16" s="262" t="s">
        <v>566</v>
      </c>
      <c r="B16" s="281">
        <f>+METAS!$BG$43</f>
        <v>47</v>
      </c>
      <c r="C16" s="283">
        <f>ROUND((B16/12)*Config!$C$6,0)</f>
        <v>8</v>
      </c>
      <c r="D16" s="283">
        <f>ACUMULADO!$BC$43</f>
        <v>40</v>
      </c>
      <c r="E16" s="256">
        <f>+ROUND(Config!$C$9,1)</f>
        <v>16.7</v>
      </c>
      <c r="F16" s="283"/>
      <c r="G16" s="256">
        <f t="shared" si="3"/>
        <v>85.1</v>
      </c>
      <c r="H16" s="256" t="str">
        <f t="shared" si="0"/>
        <v/>
      </c>
      <c r="I16" s="256" t="str">
        <f t="shared" si="1"/>
        <v/>
      </c>
      <c r="J16" s="256">
        <f t="shared" si="2"/>
        <v>85.1</v>
      </c>
      <c r="K16" s="251"/>
      <c r="T16" s="483" t="s">
        <v>505</v>
      </c>
      <c r="U16" s="484"/>
      <c r="V16" s="484"/>
      <c r="W16" s="484"/>
      <c r="X16" s="484"/>
      <c r="Y16" s="484"/>
      <c r="Z16" s="485"/>
    </row>
    <row r="17" spans="1:26" ht="18" customHeight="1" thickBot="1" x14ac:dyDescent="0.3">
      <c r="A17" s="262" t="s">
        <v>567</v>
      </c>
      <c r="B17" s="281">
        <f>+METAS!$BH$43</f>
        <v>40</v>
      </c>
      <c r="C17" s="283">
        <f>ROUND((B17/12)*Config!$C$6,0)</f>
        <v>7</v>
      </c>
      <c r="D17" s="283">
        <f>ACUMULADO!$BD$43</f>
        <v>2</v>
      </c>
      <c r="E17" s="256">
        <f>+ROUND(Config!$C$9,1)</f>
        <v>16.7</v>
      </c>
      <c r="F17" s="283"/>
      <c r="G17" s="256">
        <f t="shared" si="3"/>
        <v>5</v>
      </c>
      <c r="H17" s="256">
        <f t="shared" si="0"/>
        <v>5</v>
      </c>
      <c r="I17" s="256" t="str">
        <f t="shared" si="1"/>
        <v/>
      </c>
      <c r="J17" s="256" t="str">
        <f t="shared" si="2"/>
        <v/>
      </c>
      <c r="T17" s="486"/>
      <c r="U17" s="487"/>
      <c r="V17" s="487"/>
      <c r="W17" s="487"/>
      <c r="X17" s="487"/>
      <c r="Y17" s="487"/>
      <c r="Z17" s="488"/>
    </row>
    <row r="18" spans="1:26" ht="18" customHeight="1" x14ac:dyDescent="0.25">
      <c r="A18" s="5"/>
      <c r="C18" s="28"/>
      <c r="D18" s="28"/>
      <c r="E18" s="28"/>
      <c r="F18" s="28"/>
      <c r="G18" s="28"/>
      <c r="T18" s="486"/>
      <c r="U18" s="487"/>
      <c r="V18" s="487"/>
      <c r="W18" s="487"/>
      <c r="X18" s="487"/>
      <c r="Y18" s="487"/>
      <c r="Z18" s="488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9"/>
      <c r="U19" s="490"/>
      <c r="V19" s="490"/>
      <c r="W19" s="490"/>
      <c r="X19" s="490"/>
      <c r="Y19" s="490"/>
      <c r="Z19" s="49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5" t="str">
        <f>_xlfn.CONCAT(Config!$B$2," PORCENTAJE DE ",EVAM_EDUC_SALUD!A24," ",Config!$B$3,Config!$C$12," - ",Config!$D$12," ",Config!$E$12)</f>
        <v>RED. MOYOBAMBA: PORCENTAJE DE PERSONA ADULTO MAYOR DE 60 AÑOS A MÁS CON VACUNA INFLUENZA - POR MICROREDES : ENERO - FEBRERO 2025</v>
      </c>
      <c r="C23" s="28"/>
      <c r="D23" s="28"/>
      <c r="F23" s="28"/>
      <c r="G23" s="28"/>
    </row>
    <row r="24" spans="1:26" ht="18" customHeight="1" x14ac:dyDescent="0.25">
      <c r="A24" s="280" t="s">
        <v>524</v>
      </c>
      <c r="C24" s="28"/>
      <c r="D24" s="28"/>
      <c r="F24" s="28"/>
      <c r="G24" s="28"/>
      <c r="H24" s="482" t="s">
        <v>511</v>
      </c>
      <c r="I24" s="482"/>
      <c r="J24" s="482"/>
    </row>
    <row r="25" spans="1:26" s="4" customFormat="1" ht="39.950000000000003" customHeight="1" x14ac:dyDescent="0.25">
      <c r="A25" s="279" t="str">
        <f>$A$7</f>
        <v>MICRO RED</v>
      </c>
      <c r="B25" s="278" t="s">
        <v>513</v>
      </c>
      <c r="C25" s="278" t="s">
        <v>69</v>
      </c>
      <c r="D25" s="277" t="s">
        <v>523</v>
      </c>
      <c r="E25" s="282" t="s">
        <v>1</v>
      </c>
      <c r="F25" s="252"/>
      <c r="G25" s="276" t="s">
        <v>10</v>
      </c>
      <c r="H25" s="275" t="str">
        <f>"DEFICIENTE &lt; "&amp;$B$3</f>
        <v>DEFICIENTE &lt; 13,3</v>
      </c>
      <c r="I25" s="275" t="str">
        <f>"PROCESO &gt;= "&amp;$B$3&amp;"  -  &lt; "&amp;$D$3</f>
        <v>PROCESO &gt;= 13,3  -  &lt; 15</v>
      </c>
      <c r="J25" s="275" t="str">
        <f>"OPTIMO &gt;= "&amp;$D$3</f>
        <v>OPTIMO &gt;= 15</v>
      </c>
      <c r="S25" s="263"/>
    </row>
    <row r="26" spans="1:26" ht="18" customHeight="1" thickBot="1" x14ac:dyDescent="0.3">
      <c r="A26" s="269" t="s">
        <v>66</v>
      </c>
      <c r="B26" s="268">
        <f>SUM(B27:B35)</f>
        <v>1003</v>
      </c>
      <c r="C26" s="268">
        <f>SUM(C27:C35)</f>
        <v>168</v>
      </c>
      <c r="D26" s="268">
        <f>SUM(D27:D35)</f>
        <v>101</v>
      </c>
      <c r="E26" s="256">
        <f>+E8</f>
        <v>16.7</v>
      </c>
      <c r="F26" s="268"/>
      <c r="G26" s="256">
        <f>IFERROR(ROUND(D26*100/B26,1),0)</f>
        <v>10.1</v>
      </c>
      <c r="H26" s="256">
        <f t="shared" ref="H26:H35" si="4">IFERROR(ROUND(IF(G26&lt;$B$3,G26,""),1),"")</f>
        <v>10.1</v>
      </c>
      <c r="I26" s="256" t="str">
        <f t="shared" ref="I26:I35" si="5">IFERROR(ROUND(IF(AND(G26&gt;=$B$3,G26&lt;$D$3),G26,""),1),"")</f>
        <v/>
      </c>
      <c r="J26" s="256" t="str">
        <f>IFERROR(ROUND(IF(G26&gt;=$D$3,G26,""),1),"")</f>
        <v/>
      </c>
      <c r="K26" s="251" t="str">
        <f>IFERROR(ROUND(IF(H26&gt;=$D$3,H26,""),1),"")</f>
        <v/>
      </c>
    </row>
    <row r="27" spans="1:26" ht="18" customHeight="1" thickBot="1" x14ac:dyDescent="0.3">
      <c r="A27" s="262" t="str">
        <f t="shared" ref="A27:A35" si="6">+A9</f>
        <v>HOSP</v>
      </c>
      <c r="B27" s="281">
        <f>+METAS!$AY$44</f>
        <v>0</v>
      </c>
      <c r="C27" s="260">
        <f>ROUND((B27/12)*Config!$C$6,0)</f>
        <v>0</v>
      </c>
      <c r="D27" s="268">
        <f>ACUMULADO!$AU$44</f>
        <v>9</v>
      </c>
      <c r="E27" s="257">
        <f t="shared" ref="E27:E35" si="7">E26</f>
        <v>16.7</v>
      </c>
      <c r="F27" s="257"/>
      <c r="G27" s="256">
        <f t="shared" ref="G27:G35" si="8">IFERROR(ROUND(D27*100/B27,1),0)</f>
        <v>0</v>
      </c>
      <c r="H27" s="256">
        <f t="shared" si="4"/>
        <v>0</v>
      </c>
      <c r="I27" s="256" t="str">
        <f t="shared" si="5"/>
        <v/>
      </c>
      <c r="J27" s="256" t="str">
        <f t="shared" ref="J27:J35" si="9">IFERROR(ROUND(IF(G27&gt;=$D$3,G27,""),1),"")</f>
        <v/>
      </c>
      <c r="K27" s="251"/>
    </row>
    <row r="28" spans="1:26" ht="18" customHeight="1" thickBot="1" x14ac:dyDescent="0.3">
      <c r="A28" s="262" t="str">
        <f t="shared" si="6"/>
        <v>LLUI</v>
      </c>
      <c r="B28" s="281">
        <f>+METAS!$BA$44</f>
        <v>417</v>
      </c>
      <c r="C28" s="260">
        <f>ROUND((B28/12)*Config!$C$6,0)</f>
        <v>70</v>
      </c>
      <c r="D28" s="268">
        <f>ACUMULADO!$AW$44</f>
        <v>22</v>
      </c>
      <c r="E28" s="257">
        <f t="shared" si="7"/>
        <v>16.7</v>
      </c>
      <c r="F28" s="257"/>
      <c r="G28" s="256">
        <f t="shared" si="8"/>
        <v>5.3</v>
      </c>
      <c r="H28" s="256">
        <f t="shared" si="4"/>
        <v>5.3</v>
      </c>
      <c r="I28" s="256" t="str">
        <f t="shared" si="5"/>
        <v/>
      </c>
      <c r="J28" s="256" t="str">
        <f t="shared" si="9"/>
        <v/>
      </c>
      <c r="K28" s="251"/>
    </row>
    <row r="29" spans="1:26" ht="18" customHeight="1" thickBot="1" x14ac:dyDescent="0.3">
      <c r="A29" s="262" t="str">
        <f t="shared" si="6"/>
        <v>JERI</v>
      </c>
      <c r="B29" s="281">
        <f>+METAS!$BB$44</f>
        <v>38</v>
      </c>
      <c r="C29" s="260">
        <f>ROUND((B29/12)*Config!$C$6,0)</f>
        <v>6</v>
      </c>
      <c r="D29" s="268">
        <f>ACUMULADO!$AX$44</f>
        <v>8</v>
      </c>
      <c r="E29" s="257">
        <f t="shared" si="7"/>
        <v>16.7</v>
      </c>
      <c r="F29" s="257"/>
      <c r="G29" s="256">
        <f t="shared" si="8"/>
        <v>21.1</v>
      </c>
      <c r="H29" s="256" t="str">
        <f t="shared" si="4"/>
        <v/>
      </c>
      <c r="I29" s="256" t="str">
        <f t="shared" si="5"/>
        <v/>
      </c>
      <c r="J29" s="256">
        <f t="shared" si="9"/>
        <v>21.1</v>
      </c>
      <c r="K29" s="251"/>
    </row>
    <row r="30" spans="1:26" ht="18" customHeight="1" thickBot="1" x14ac:dyDescent="0.3">
      <c r="A30" s="262" t="str">
        <f t="shared" si="6"/>
        <v>YANT</v>
      </c>
      <c r="B30" s="281">
        <f>+METAS!$BC$44</f>
        <v>82</v>
      </c>
      <c r="C30" s="260">
        <f>ROUND((B30/12)*Config!$C$6,0)</f>
        <v>14</v>
      </c>
      <c r="D30" s="268">
        <f>ACUMULADO!$AY$44</f>
        <v>2</v>
      </c>
      <c r="E30" s="257">
        <f t="shared" si="7"/>
        <v>16.7</v>
      </c>
      <c r="F30" s="257"/>
      <c r="G30" s="256">
        <f t="shared" si="8"/>
        <v>2.4</v>
      </c>
      <c r="H30" s="256">
        <f t="shared" si="4"/>
        <v>2.4</v>
      </c>
      <c r="I30" s="256" t="str">
        <f t="shared" si="5"/>
        <v/>
      </c>
      <c r="J30" s="256" t="str">
        <f t="shared" si="9"/>
        <v/>
      </c>
      <c r="K30" s="251"/>
    </row>
    <row r="31" spans="1:26" ht="18" customHeight="1" thickBot="1" x14ac:dyDescent="0.3">
      <c r="A31" s="262" t="str">
        <f t="shared" si="6"/>
        <v>SORI</v>
      </c>
      <c r="B31" s="281">
        <f>+METAS!$BD$44</f>
        <v>206</v>
      </c>
      <c r="C31" s="260">
        <f>ROUND((B31/12)*Config!$C$6,0)</f>
        <v>34</v>
      </c>
      <c r="D31" s="268">
        <f>ACUMULADO!$AZ$44</f>
        <v>5</v>
      </c>
      <c r="E31" s="257">
        <f t="shared" si="7"/>
        <v>16.7</v>
      </c>
      <c r="F31" s="257"/>
      <c r="G31" s="256">
        <f t="shared" si="8"/>
        <v>2.4</v>
      </c>
      <c r="H31" s="256">
        <f t="shared" si="4"/>
        <v>2.4</v>
      </c>
      <c r="I31" s="256" t="str">
        <f t="shared" si="5"/>
        <v/>
      </c>
      <c r="J31" s="256" t="str">
        <f t="shared" si="9"/>
        <v/>
      </c>
      <c r="K31" s="251"/>
    </row>
    <row r="32" spans="1:26" ht="18" customHeight="1" thickBot="1" x14ac:dyDescent="0.3">
      <c r="A32" s="262" t="str">
        <f t="shared" si="6"/>
        <v>JEPE</v>
      </c>
      <c r="B32" s="281">
        <f>METAS!$BE$44</f>
        <v>102</v>
      </c>
      <c r="C32" s="260">
        <f>ROUND((B32/12)*Config!$C$6,0)</f>
        <v>17</v>
      </c>
      <c r="D32" s="268">
        <f>ACUMULADO!$BA$44</f>
        <v>41</v>
      </c>
      <c r="E32" s="257">
        <f t="shared" si="7"/>
        <v>16.7</v>
      </c>
      <c r="F32" s="257"/>
      <c r="G32" s="256">
        <f t="shared" si="8"/>
        <v>40.200000000000003</v>
      </c>
      <c r="H32" s="256" t="str">
        <f t="shared" si="4"/>
        <v/>
      </c>
      <c r="I32" s="256" t="str">
        <f t="shared" si="5"/>
        <v/>
      </c>
      <c r="J32" s="256">
        <f t="shared" si="9"/>
        <v>40.200000000000003</v>
      </c>
      <c r="K32" s="251"/>
      <c r="T32" s="483" t="s">
        <v>516</v>
      </c>
      <c r="U32" s="484"/>
      <c r="V32" s="484"/>
      <c r="W32" s="484"/>
      <c r="X32" s="484"/>
      <c r="Y32" s="484"/>
      <c r="Z32" s="485"/>
    </row>
    <row r="33" spans="1:26" ht="18" customHeight="1" thickBot="1" x14ac:dyDescent="0.3">
      <c r="A33" s="262" t="str">
        <f t="shared" si="6"/>
        <v>ROQU</v>
      </c>
      <c r="B33" s="281">
        <f>+METAS!$BF$44</f>
        <v>71</v>
      </c>
      <c r="C33" s="260">
        <f>ROUND((B33/12)*Config!$C$6,0)</f>
        <v>12</v>
      </c>
      <c r="D33" s="268">
        <f>ACUMULADO!$BB$44</f>
        <v>12</v>
      </c>
      <c r="E33" s="257">
        <f t="shared" si="7"/>
        <v>16.7</v>
      </c>
      <c r="F33" s="257"/>
      <c r="G33" s="256">
        <f t="shared" si="8"/>
        <v>16.899999999999999</v>
      </c>
      <c r="H33" s="256" t="str">
        <f t="shared" si="4"/>
        <v/>
      </c>
      <c r="I33" s="256" t="str">
        <f t="shared" si="5"/>
        <v/>
      </c>
      <c r="J33" s="256">
        <f t="shared" si="9"/>
        <v>16.899999999999999</v>
      </c>
      <c r="K33" s="251"/>
      <c r="T33" s="486"/>
      <c r="U33" s="487"/>
      <c r="V33" s="487"/>
      <c r="W33" s="487"/>
      <c r="X33" s="487"/>
      <c r="Y33" s="487"/>
      <c r="Z33" s="488"/>
    </row>
    <row r="34" spans="1:26" ht="18" customHeight="1" thickBot="1" x14ac:dyDescent="0.3">
      <c r="A34" s="262" t="str">
        <f t="shared" si="6"/>
        <v>CALZ</v>
      </c>
      <c r="B34" s="281">
        <f>+METAS!$BG$44</f>
        <v>47</v>
      </c>
      <c r="C34" s="260">
        <f>ROUND((B34/12)*Config!$C$6,0)</f>
        <v>8</v>
      </c>
      <c r="D34" s="268">
        <f>ACUMULADO!$BC$44</f>
        <v>0</v>
      </c>
      <c r="E34" s="257">
        <f t="shared" si="7"/>
        <v>16.7</v>
      </c>
      <c r="F34" s="257"/>
      <c r="G34" s="256">
        <f t="shared" si="8"/>
        <v>0</v>
      </c>
      <c r="H34" s="256">
        <f t="shared" si="4"/>
        <v>0</v>
      </c>
      <c r="I34" s="256" t="str">
        <f t="shared" si="5"/>
        <v/>
      </c>
      <c r="J34" s="256" t="str">
        <f t="shared" si="9"/>
        <v/>
      </c>
      <c r="K34" s="251"/>
      <c r="T34" s="486"/>
      <c r="U34" s="487"/>
      <c r="V34" s="487"/>
      <c r="W34" s="487"/>
      <c r="X34" s="487"/>
      <c r="Y34" s="487"/>
      <c r="Z34" s="488"/>
    </row>
    <row r="35" spans="1:26" ht="18" customHeight="1" thickBot="1" x14ac:dyDescent="0.3">
      <c r="A35" s="262" t="str">
        <f t="shared" si="6"/>
        <v>PUEB</v>
      </c>
      <c r="B35" s="281">
        <f>+METAS!$BH$44</f>
        <v>40</v>
      </c>
      <c r="C35" s="260">
        <f>ROUND((B35/12)*Config!$C$6,0)</f>
        <v>7</v>
      </c>
      <c r="D35" s="268">
        <f>ACUMULADO!$BD$44</f>
        <v>2</v>
      </c>
      <c r="E35" s="257">
        <f t="shared" si="7"/>
        <v>16.7</v>
      </c>
      <c r="F35" s="257"/>
      <c r="G35" s="256">
        <f t="shared" si="8"/>
        <v>5</v>
      </c>
      <c r="H35" s="256">
        <f t="shared" si="4"/>
        <v>5</v>
      </c>
      <c r="I35" s="256" t="str">
        <f t="shared" si="5"/>
        <v/>
      </c>
      <c r="J35" s="256" t="str">
        <f t="shared" si="9"/>
        <v/>
      </c>
      <c r="T35" s="489"/>
      <c r="U35" s="490"/>
      <c r="V35" s="490"/>
      <c r="W35" s="490"/>
      <c r="X35" s="490"/>
      <c r="Y35" s="490"/>
      <c r="Z35" s="49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  <c r="H41" s="249"/>
    </row>
    <row r="42" spans="1:26" ht="18" customHeight="1" x14ac:dyDescent="0.25">
      <c r="C42" s="28"/>
      <c r="D42" s="28"/>
      <c r="F42" s="28"/>
      <c r="G42" s="28"/>
      <c r="H42" s="249"/>
    </row>
    <row r="43" spans="1:26" ht="18" customHeight="1" x14ac:dyDescent="0.25">
      <c r="C43" s="28"/>
      <c r="D43" s="28"/>
      <c r="F43" s="28"/>
      <c r="G43" s="28"/>
      <c r="H43" s="249"/>
    </row>
    <row r="44" spans="1:26" ht="18" customHeight="1" x14ac:dyDescent="0.25">
      <c r="A44" s="5" t="str">
        <f>_xlfn.CONCAT(Config!$B$2," PORCENTAJE DE ",EVAM_EDUC_SALUD!A45," ",Config!$B$3,Config!$C$12," - ",Config!$D$12," ",Config!$E$12)</f>
        <v>RED. MOYOBAMBA: PORCENTAJE DE PERSONA ADULTO MAYOR DE 60 AÑOS  A MÁS CON VALORACION CLINICA - POR MICROREDES : ENERO - FEBRERO 2025</v>
      </c>
      <c r="C44" s="28"/>
      <c r="D44" s="28"/>
      <c r="F44" s="28"/>
      <c r="G44" s="28"/>
      <c r="H44" s="249"/>
    </row>
    <row r="45" spans="1:26" ht="18" customHeight="1" x14ac:dyDescent="0.25">
      <c r="A45" s="280" t="s">
        <v>522</v>
      </c>
      <c r="C45" s="28"/>
      <c r="D45" s="28"/>
      <c r="F45" s="28"/>
      <c r="G45" s="28"/>
      <c r="H45" s="479" t="s">
        <v>511</v>
      </c>
      <c r="I45" s="480"/>
      <c r="J45" s="481"/>
    </row>
    <row r="46" spans="1:26" ht="48.75" customHeight="1" x14ac:dyDescent="0.25">
      <c r="A46" s="279" t="str">
        <f>$A$7</f>
        <v>MICRO RED</v>
      </c>
      <c r="B46" s="278" t="s">
        <v>513</v>
      </c>
      <c r="C46" s="278" t="s">
        <v>69</v>
      </c>
      <c r="D46" s="302" t="s">
        <v>521</v>
      </c>
      <c r="E46" s="277" t="s">
        <v>1</v>
      </c>
      <c r="F46" s="252"/>
      <c r="G46" s="276" t="s">
        <v>10</v>
      </c>
      <c r="H46" s="275" t="str">
        <f>"DEFICIENTE &lt; "&amp;$B$3</f>
        <v>DEFICIENTE &lt; 13,3</v>
      </c>
      <c r="I46" s="275" t="str">
        <f>"PROCESO &gt;= "&amp;$B$3&amp;"  -  &lt; "&amp;$D$3</f>
        <v>PROCESO &gt;= 13,3  -  &lt; 15</v>
      </c>
      <c r="J46" s="275" t="str">
        <f>"OPTIMO &gt;= "&amp;$D$3</f>
        <v>OPTIMO &gt;= 15</v>
      </c>
    </row>
    <row r="47" spans="1:26" ht="18" customHeight="1" thickBot="1" x14ac:dyDescent="0.3">
      <c r="A47" s="269" t="s">
        <v>66</v>
      </c>
      <c r="B47" s="268">
        <f>SUM(B48:B56)</f>
        <v>1003</v>
      </c>
      <c r="C47" s="268">
        <f>SUM(C48:C56)</f>
        <v>168</v>
      </c>
      <c r="D47" s="303">
        <f>SUM(D48:D56)</f>
        <v>422</v>
      </c>
      <c r="E47" s="256">
        <f>+E26</f>
        <v>16.7</v>
      </c>
      <c r="F47" s="268"/>
      <c r="G47" s="256">
        <f t="shared" ref="G47:G56" si="10">IFERROR(ROUND(D47*100/B47,1),0)</f>
        <v>42.1</v>
      </c>
      <c r="H47" s="256" t="str">
        <f>IFERROR(ROUND(IF(G47&lt;$B$3,G47,""),1),"")</f>
        <v/>
      </c>
      <c r="I47" s="256" t="str">
        <f>IFERROR(ROUND(IF(AND(G47&gt;=$B$3,G47&lt;$D$3),G47,""),1),"")</f>
        <v/>
      </c>
      <c r="J47" s="256">
        <f>IFERROR(ROUND(IF(G47&gt;=$D$3,G47,""),1),"")</f>
        <v>42.1</v>
      </c>
      <c r="U47" s="316" t="s">
        <v>568</v>
      </c>
    </row>
    <row r="48" spans="1:26" ht="18" customHeight="1" thickBot="1" x14ac:dyDescent="0.3">
      <c r="A48" s="262" t="str">
        <f t="shared" ref="A48:A56" si="11">+A27</f>
        <v>HOSP</v>
      </c>
      <c r="B48" s="261">
        <f>+METAS!$AY$45</f>
        <v>0</v>
      </c>
      <c r="C48" s="260">
        <f>ROUND((B48/12)*Config!$C$6,0)</f>
        <v>0</v>
      </c>
      <c r="D48" s="304">
        <f>ACUMULADO!$AU$45</f>
        <v>0</v>
      </c>
      <c r="E48" s="257">
        <f t="shared" ref="E48:E56" si="12">E47</f>
        <v>16.7</v>
      </c>
      <c r="F48" s="257"/>
      <c r="G48" s="256">
        <f t="shared" si="10"/>
        <v>0</v>
      </c>
      <c r="H48" s="256">
        <f t="shared" ref="H48:H56" si="13">IFERROR(ROUND(IF(G48&lt;$B$3,G48,""),1),"")</f>
        <v>0</v>
      </c>
      <c r="I48" s="256" t="str">
        <f t="shared" ref="I48:I56" si="14">IFERROR(ROUND(IF(AND(G48&gt;=$B$3,G48&lt;$D$3),G48,""),1),"")</f>
        <v/>
      </c>
      <c r="J48" s="256" t="str">
        <f t="shared" ref="J48:J56" si="15">IFERROR(ROUND(IF(G48&gt;=$D$3,G48,""),1),"")</f>
        <v/>
      </c>
    </row>
    <row r="49" spans="1:26" ht="18" customHeight="1" thickBot="1" x14ac:dyDescent="0.3">
      <c r="A49" s="262" t="str">
        <f t="shared" si="11"/>
        <v>LLUI</v>
      </c>
      <c r="B49" s="261">
        <f>+METAS!$BA$45</f>
        <v>417</v>
      </c>
      <c r="C49" s="260">
        <f>ROUND((B49/12)*Config!$C$6,0)</f>
        <v>70</v>
      </c>
      <c r="D49" s="304">
        <f>ACUMULADO!$AW$45</f>
        <v>213</v>
      </c>
      <c r="E49" s="257">
        <f t="shared" si="12"/>
        <v>16.7</v>
      </c>
      <c r="F49" s="257"/>
      <c r="G49" s="256">
        <f t="shared" si="10"/>
        <v>51.1</v>
      </c>
      <c r="H49" s="256" t="str">
        <f t="shared" si="13"/>
        <v/>
      </c>
      <c r="I49" s="256" t="str">
        <f t="shared" si="14"/>
        <v/>
      </c>
      <c r="J49" s="256">
        <f t="shared" si="15"/>
        <v>51.1</v>
      </c>
    </row>
    <row r="50" spans="1:26" ht="18" customHeight="1" thickBot="1" x14ac:dyDescent="0.3">
      <c r="A50" s="262" t="str">
        <f t="shared" si="11"/>
        <v>JERI</v>
      </c>
      <c r="B50" s="261">
        <f>+METAS!$BB$45</f>
        <v>38</v>
      </c>
      <c r="C50" s="260">
        <f>ROUND((B50/12)*Config!$C$6,0)</f>
        <v>6</v>
      </c>
      <c r="D50" s="304">
        <f>ACUMULADO!$AX$45</f>
        <v>78</v>
      </c>
      <c r="E50" s="257">
        <f t="shared" si="12"/>
        <v>16.7</v>
      </c>
      <c r="F50" s="257"/>
      <c r="G50" s="256">
        <f t="shared" si="10"/>
        <v>205.3</v>
      </c>
      <c r="H50" s="256" t="str">
        <f t="shared" si="13"/>
        <v/>
      </c>
      <c r="I50" s="256" t="str">
        <f t="shared" si="14"/>
        <v/>
      </c>
      <c r="J50" s="256">
        <f t="shared" si="15"/>
        <v>205.3</v>
      </c>
    </row>
    <row r="51" spans="1:26" s="4" customFormat="1" ht="15.75" thickBot="1" x14ac:dyDescent="0.3">
      <c r="A51" s="262" t="str">
        <f t="shared" si="11"/>
        <v>YANT</v>
      </c>
      <c r="B51" s="261">
        <f>+METAS!$BC$45</f>
        <v>82</v>
      </c>
      <c r="C51" s="260">
        <f>ROUND((B51/12)*Config!$C$6,0)</f>
        <v>14</v>
      </c>
      <c r="D51" s="304">
        <f>ACUMULADO!$AY$45</f>
        <v>0</v>
      </c>
      <c r="E51" s="257">
        <f t="shared" si="12"/>
        <v>16.7</v>
      </c>
      <c r="F51" s="257"/>
      <c r="G51" s="256">
        <f t="shared" si="10"/>
        <v>0</v>
      </c>
      <c r="H51" s="256">
        <f t="shared" si="13"/>
        <v>0</v>
      </c>
      <c r="I51" s="256" t="str">
        <f t="shared" si="14"/>
        <v/>
      </c>
      <c r="J51" s="256" t="str">
        <f t="shared" si="15"/>
        <v/>
      </c>
      <c r="S51" s="263"/>
    </row>
    <row r="52" spans="1:26" ht="18" customHeight="1" thickBot="1" x14ac:dyDescent="0.3">
      <c r="A52" s="262" t="str">
        <f t="shared" si="11"/>
        <v>SORI</v>
      </c>
      <c r="B52" s="261">
        <f>+METAS!$BD$45</f>
        <v>206</v>
      </c>
      <c r="C52" s="260">
        <f>ROUND((B52/12)*Config!$C$6,0)</f>
        <v>34</v>
      </c>
      <c r="D52" s="304">
        <f>ACUMULADO!$AZ$45</f>
        <v>40</v>
      </c>
      <c r="E52" s="257">
        <f t="shared" si="12"/>
        <v>16.7</v>
      </c>
      <c r="F52" s="257"/>
      <c r="G52" s="256">
        <f t="shared" si="10"/>
        <v>19.399999999999999</v>
      </c>
      <c r="H52" s="256" t="str">
        <f t="shared" si="13"/>
        <v/>
      </c>
      <c r="I52" s="256" t="str">
        <f t="shared" si="14"/>
        <v/>
      </c>
      <c r="J52" s="256">
        <f t="shared" si="15"/>
        <v>19.399999999999999</v>
      </c>
      <c r="K52" s="251"/>
    </row>
    <row r="53" spans="1:26" ht="18" customHeight="1" thickBot="1" x14ac:dyDescent="0.3">
      <c r="A53" s="262" t="str">
        <f t="shared" si="11"/>
        <v>JEPE</v>
      </c>
      <c r="B53" s="261">
        <f>METAS!$BE$45</f>
        <v>102</v>
      </c>
      <c r="C53" s="260">
        <f>ROUND((B53/12)*Config!$C$6,0)</f>
        <v>17</v>
      </c>
      <c r="D53" s="304">
        <f>ACUMULADO!$BA$45</f>
        <v>0</v>
      </c>
      <c r="E53" s="257">
        <f t="shared" si="12"/>
        <v>16.7</v>
      </c>
      <c r="F53" s="257"/>
      <c r="G53" s="256">
        <f t="shared" si="10"/>
        <v>0</v>
      </c>
      <c r="H53" s="256">
        <f t="shared" si="13"/>
        <v>0</v>
      </c>
      <c r="I53" s="256" t="str">
        <f t="shared" si="14"/>
        <v/>
      </c>
      <c r="J53" s="256" t="str">
        <f t="shared" si="15"/>
        <v/>
      </c>
      <c r="K53" s="251"/>
      <c r="T53" s="483" t="s">
        <v>516</v>
      </c>
      <c r="U53" s="484"/>
      <c r="V53" s="484"/>
      <c r="W53" s="484"/>
      <c r="X53" s="484"/>
      <c r="Y53" s="484"/>
      <c r="Z53" s="485"/>
    </row>
    <row r="54" spans="1:26" ht="18" customHeight="1" thickBot="1" x14ac:dyDescent="0.3">
      <c r="A54" s="262" t="str">
        <f t="shared" si="11"/>
        <v>ROQU</v>
      </c>
      <c r="B54" s="261">
        <f>+METAS!$BF$45</f>
        <v>71</v>
      </c>
      <c r="C54" s="260">
        <f>ROUND((B54/12)*Config!$C$6,0)</f>
        <v>12</v>
      </c>
      <c r="D54" s="304">
        <f>ACUMULADO!$BB$45</f>
        <v>6</v>
      </c>
      <c r="E54" s="257">
        <f t="shared" si="12"/>
        <v>16.7</v>
      </c>
      <c r="F54" s="257"/>
      <c r="G54" s="256">
        <f t="shared" si="10"/>
        <v>8.5</v>
      </c>
      <c r="H54" s="256">
        <f t="shared" si="13"/>
        <v>8.5</v>
      </c>
      <c r="I54" s="256" t="str">
        <f t="shared" si="14"/>
        <v/>
      </c>
      <c r="J54" s="256" t="str">
        <f t="shared" si="15"/>
        <v/>
      </c>
      <c r="K54" s="251"/>
      <c r="T54" s="486"/>
      <c r="U54" s="487"/>
      <c r="V54" s="487"/>
      <c r="W54" s="487"/>
      <c r="X54" s="487"/>
      <c r="Y54" s="487"/>
      <c r="Z54" s="488"/>
    </row>
    <row r="55" spans="1:26" ht="18" customHeight="1" thickBot="1" x14ac:dyDescent="0.3">
      <c r="A55" s="262" t="str">
        <f t="shared" si="11"/>
        <v>CALZ</v>
      </c>
      <c r="B55" s="261">
        <f>+METAS!$BG$45</f>
        <v>47</v>
      </c>
      <c r="C55" s="260">
        <f>ROUND((B55/12)*Config!$C$6,0)</f>
        <v>8</v>
      </c>
      <c r="D55" s="304">
        <f>ACUMULADO!$BC$45</f>
        <v>55</v>
      </c>
      <c r="E55" s="257">
        <f t="shared" si="12"/>
        <v>16.7</v>
      </c>
      <c r="F55" s="257"/>
      <c r="G55" s="256">
        <f t="shared" si="10"/>
        <v>117</v>
      </c>
      <c r="H55" s="256" t="str">
        <f t="shared" si="13"/>
        <v/>
      </c>
      <c r="I55" s="256" t="str">
        <f t="shared" si="14"/>
        <v/>
      </c>
      <c r="J55" s="256">
        <f t="shared" si="15"/>
        <v>117</v>
      </c>
      <c r="K55" s="251"/>
      <c r="T55" s="486"/>
      <c r="U55" s="487"/>
      <c r="V55" s="487"/>
      <c r="W55" s="487"/>
      <c r="X55" s="487"/>
      <c r="Y55" s="487"/>
      <c r="Z55" s="488"/>
    </row>
    <row r="56" spans="1:26" ht="18" customHeight="1" thickBot="1" x14ac:dyDescent="0.3">
      <c r="A56" s="262" t="str">
        <f t="shared" si="11"/>
        <v>PUEB</v>
      </c>
      <c r="B56" s="261">
        <f>+METAS!$BH$45</f>
        <v>40</v>
      </c>
      <c r="C56" s="260">
        <f>ROUND((B56/12)*Config!$C$6,0)</f>
        <v>7</v>
      </c>
      <c r="D56" s="304">
        <f>ACUMULADO!$BD$45</f>
        <v>30</v>
      </c>
      <c r="E56" s="257">
        <f t="shared" si="12"/>
        <v>16.7</v>
      </c>
      <c r="F56" s="257"/>
      <c r="G56" s="256">
        <f t="shared" si="10"/>
        <v>75</v>
      </c>
      <c r="H56" s="256" t="str">
        <f t="shared" si="13"/>
        <v/>
      </c>
      <c r="I56" s="256" t="str">
        <f t="shared" si="14"/>
        <v/>
      </c>
      <c r="J56" s="256">
        <f t="shared" si="15"/>
        <v>75</v>
      </c>
      <c r="K56" s="251"/>
      <c r="T56" s="489"/>
      <c r="U56" s="490"/>
      <c r="V56" s="490"/>
      <c r="W56" s="490"/>
      <c r="X56" s="490"/>
      <c r="Y56" s="490"/>
      <c r="Z56" s="491"/>
    </row>
    <row r="57" spans="1:26" ht="18" customHeight="1" x14ac:dyDescent="0.25">
      <c r="F57" s="28"/>
      <c r="G57" s="28"/>
      <c r="K57" s="251"/>
    </row>
    <row r="58" spans="1:26" ht="18" customHeight="1" x14ac:dyDescent="0.25">
      <c r="F58" s="28"/>
      <c r="G58" s="28"/>
      <c r="K58" s="251"/>
    </row>
    <row r="59" spans="1:26" ht="18" customHeight="1" x14ac:dyDescent="0.25">
      <c r="F59" s="28"/>
      <c r="G59" s="28"/>
      <c r="K59" s="251"/>
    </row>
    <row r="60" spans="1:26" ht="18" customHeight="1" x14ac:dyDescent="0.25">
      <c r="K60" s="251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A64" s="294" t="str">
        <f>_xlfn.CONCAT(Config!$B$2," PORCENTAJE DE ",EVAM_EDUC_SALUD!A65," ",Config!$B$3,Config!$C$12," - ",Config!$D$12," ",Config!$E$12)</f>
        <v>RED. MOYOBAMBA: PORCENTAJE DE DOCENTES CAPACITADOS EN TEMA DE CANCER - POR MICROREDES : ENERO - FEBRERO 2025</v>
      </c>
      <c r="C64" s="28"/>
      <c r="D64" s="28"/>
      <c r="F64" s="28"/>
      <c r="G64" s="28"/>
    </row>
    <row r="65" spans="1:10" ht="18" customHeight="1" x14ac:dyDescent="0.25">
      <c r="A65" s="280" t="s">
        <v>263</v>
      </c>
      <c r="C65" s="28"/>
      <c r="D65" s="28"/>
      <c r="F65" s="28"/>
      <c r="G65" s="28"/>
      <c r="H65" s="479" t="s">
        <v>511</v>
      </c>
      <c r="I65" s="480"/>
      <c r="J65" s="481"/>
    </row>
    <row r="66" spans="1:10" ht="27" customHeight="1" x14ac:dyDescent="0.25">
      <c r="A66" s="279" t="str">
        <f>$A$7</f>
        <v>MICRO RED</v>
      </c>
      <c r="B66" s="278" t="s">
        <v>513</v>
      </c>
      <c r="C66" s="278" t="s">
        <v>69</v>
      </c>
      <c r="D66" s="277" t="s">
        <v>558</v>
      </c>
      <c r="E66" s="277" t="s">
        <v>1</v>
      </c>
      <c r="F66" s="252"/>
      <c r="G66" s="276" t="s">
        <v>9</v>
      </c>
      <c r="H66" s="293" t="str">
        <f>"DEFICIENTE &lt; "&amp;$B$3</f>
        <v>DEFICIENTE &lt; 13,3</v>
      </c>
      <c r="I66" s="293" t="str">
        <f>"PROCESO &gt;= "&amp;$B$3&amp;"  -  &lt; "&amp;$D$3</f>
        <v>PROCESO &gt;= 13,3  -  &lt; 15</v>
      </c>
      <c r="J66" s="293" t="str">
        <f>"OPTIMO &gt;= "&amp;$D$3</f>
        <v>OPTIMO &gt;= 15</v>
      </c>
    </row>
    <row r="67" spans="1:10" ht="18" customHeight="1" thickBot="1" x14ac:dyDescent="0.3">
      <c r="A67" s="269" t="s">
        <v>66</v>
      </c>
      <c r="B67" s="268">
        <f>SUM(B68:B76)</f>
        <v>38423</v>
      </c>
      <c r="C67" s="268">
        <f>SUM(C68:C76)</f>
        <v>6405</v>
      </c>
      <c r="D67" s="268">
        <f>SUM(D68:D76)</f>
        <v>62</v>
      </c>
      <c r="E67" s="256">
        <v>100</v>
      </c>
      <c r="F67" s="268"/>
      <c r="G67" s="268">
        <f>IFERROR(ROUND(D67*100/B67,1),0)</f>
        <v>0.2</v>
      </c>
      <c r="H67" s="256">
        <f>IFERROR(ROUND(IF(G67&lt;$B$3,G67,""),1),"")</f>
        <v>0.2</v>
      </c>
      <c r="I67" s="256" t="str">
        <f>IFERROR(ROUND(IF(AND(G67&gt;=$B$3,G67&lt;$D$3),G67,""),1),"")</f>
        <v/>
      </c>
      <c r="J67" s="256" t="str">
        <f>IFERROR(ROUND(IF(G67&gt;=$D$3,G67,""),1),"")</f>
        <v/>
      </c>
    </row>
    <row r="68" spans="1:10" ht="18" customHeight="1" thickBot="1" x14ac:dyDescent="0.3">
      <c r="A68" s="262" t="str">
        <f>+Config!B16</f>
        <v>HOSP</v>
      </c>
      <c r="B68" s="261">
        <f>+METAS!$AY$49</f>
        <v>0</v>
      </c>
      <c r="C68" s="260">
        <f>ROUND((B68/12)*Config!$C$6,0)</f>
        <v>0</v>
      </c>
      <c r="D68" s="259">
        <f>ACUMULADO!$AU$49</f>
        <v>0</v>
      </c>
      <c r="E68" s="292">
        <f>E67</f>
        <v>100</v>
      </c>
      <c r="F68" s="260"/>
      <c r="G68" s="268">
        <f t="shared" ref="G68:G76" si="16">IFERROR(ROUND(D68*100/B68,1),0)</f>
        <v>0</v>
      </c>
      <c r="H68" s="256">
        <f t="shared" ref="H68:H76" si="17">IFERROR(ROUND(IF(G68&lt;$B$3,G68,""),1),"")</f>
        <v>0</v>
      </c>
      <c r="I68" s="256" t="str">
        <f t="shared" ref="I68:I76" si="18">IFERROR(ROUND(IF(AND(G68&gt;=$B$3,G68&lt;$D$3),G68,""),1),"")</f>
        <v/>
      </c>
      <c r="J68" s="256" t="str">
        <f t="shared" ref="J68:J76" si="19">IFERROR(ROUND(IF(G68&gt;=$D$3,G68,""),1),"")</f>
        <v/>
      </c>
    </row>
    <row r="69" spans="1:10" ht="18" customHeight="1" thickBot="1" x14ac:dyDescent="0.3">
      <c r="A69" s="262" t="str">
        <f>+Config!B17</f>
        <v>LLUI</v>
      </c>
      <c r="B69" s="261">
        <f>+METAS!$BA$49</f>
        <v>17994</v>
      </c>
      <c r="C69" s="260">
        <f>ROUND((B69/12)*Config!$C$6,0)</f>
        <v>2999</v>
      </c>
      <c r="D69" s="259">
        <f>ACUMULADO!$AW$49</f>
        <v>62</v>
      </c>
      <c r="E69" s="257">
        <f>E68</f>
        <v>100</v>
      </c>
      <c r="F69" s="260"/>
      <c r="G69" s="268">
        <f t="shared" si="16"/>
        <v>0.3</v>
      </c>
      <c r="H69" s="256">
        <f t="shared" si="17"/>
        <v>0.3</v>
      </c>
      <c r="I69" s="256" t="str">
        <f t="shared" si="18"/>
        <v/>
      </c>
      <c r="J69" s="256" t="str">
        <f t="shared" si="19"/>
        <v/>
      </c>
    </row>
    <row r="70" spans="1:10" ht="18" customHeight="1" thickBot="1" x14ac:dyDescent="0.3">
      <c r="A70" s="262" t="str">
        <f>+Config!B18</f>
        <v>JERI</v>
      </c>
      <c r="B70" s="261">
        <f>+METAS!$BB$49</f>
        <v>1191</v>
      </c>
      <c r="C70" s="260">
        <f>ROUND((B70/12)*Config!$C$6,0)</f>
        <v>199</v>
      </c>
      <c r="D70" s="259">
        <f>ACUMULADO!$AX$49</f>
        <v>0</v>
      </c>
      <c r="E70" s="257">
        <f t="shared" ref="E70:E76" si="20">E69</f>
        <v>100</v>
      </c>
      <c r="F70" s="260"/>
      <c r="G70" s="268">
        <f t="shared" si="16"/>
        <v>0</v>
      </c>
      <c r="H70" s="256">
        <f t="shared" si="17"/>
        <v>0</v>
      </c>
      <c r="I70" s="256" t="str">
        <f t="shared" si="18"/>
        <v/>
      </c>
      <c r="J70" s="256" t="str">
        <f t="shared" si="19"/>
        <v/>
      </c>
    </row>
    <row r="71" spans="1:10" ht="18" customHeight="1" thickBot="1" x14ac:dyDescent="0.3">
      <c r="A71" s="262" t="str">
        <f>+Config!B19</f>
        <v>YANT</v>
      </c>
      <c r="B71" s="261">
        <f>+METAS!$BC$49</f>
        <v>1913</v>
      </c>
      <c r="C71" s="260">
        <f>ROUND((B71/12)*Config!$C$6,0)</f>
        <v>319</v>
      </c>
      <c r="D71" s="259">
        <f>ACUMULADO!$AY$49</f>
        <v>0</v>
      </c>
      <c r="E71" s="257">
        <f t="shared" si="20"/>
        <v>100</v>
      </c>
      <c r="F71" s="260"/>
      <c r="G71" s="268">
        <f t="shared" si="16"/>
        <v>0</v>
      </c>
      <c r="H71" s="256">
        <f t="shared" si="17"/>
        <v>0</v>
      </c>
      <c r="I71" s="256" t="str">
        <f t="shared" si="18"/>
        <v/>
      </c>
      <c r="J71" s="256" t="str">
        <f t="shared" si="19"/>
        <v/>
      </c>
    </row>
    <row r="72" spans="1:10" ht="18" customHeight="1" thickBot="1" x14ac:dyDescent="0.3">
      <c r="A72" s="262" t="str">
        <f>+Config!B20</f>
        <v>SORI</v>
      </c>
      <c r="B72" s="261">
        <f>+METAS!$BD$49</f>
        <v>7620</v>
      </c>
      <c r="C72" s="260">
        <f>ROUND((B72/12)*Config!$C$6,0)</f>
        <v>1270</v>
      </c>
      <c r="D72" s="259">
        <f>ACUMULADO!$AZ$49</f>
        <v>0</v>
      </c>
      <c r="E72" s="257">
        <f t="shared" si="20"/>
        <v>100</v>
      </c>
      <c r="F72" s="260"/>
      <c r="G72" s="268">
        <f t="shared" si="16"/>
        <v>0</v>
      </c>
      <c r="H72" s="256">
        <f t="shared" si="17"/>
        <v>0</v>
      </c>
      <c r="I72" s="256" t="str">
        <f t="shared" si="18"/>
        <v/>
      </c>
      <c r="J72" s="256" t="str">
        <f t="shared" si="19"/>
        <v/>
      </c>
    </row>
    <row r="73" spans="1:10" ht="18" customHeight="1" thickBot="1" x14ac:dyDescent="0.3">
      <c r="A73" s="262" t="str">
        <f>+Config!B21</f>
        <v>JEPE</v>
      </c>
      <c r="B73" s="261">
        <f>METAS!$BE$49</f>
        <v>3142</v>
      </c>
      <c r="C73" s="260">
        <f>ROUND((B73/12)*Config!$C$6,0)</f>
        <v>524</v>
      </c>
      <c r="D73" s="259">
        <f>ACUMULADO!$BA$49</f>
        <v>0</v>
      </c>
      <c r="E73" s="257">
        <f t="shared" si="20"/>
        <v>100</v>
      </c>
      <c r="F73" s="260"/>
      <c r="G73" s="268">
        <f t="shared" si="16"/>
        <v>0</v>
      </c>
      <c r="H73" s="256">
        <f t="shared" si="17"/>
        <v>0</v>
      </c>
      <c r="I73" s="256" t="str">
        <f t="shared" si="18"/>
        <v/>
      </c>
      <c r="J73" s="256" t="str">
        <f t="shared" si="19"/>
        <v/>
      </c>
    </row>
    <row r="74" spans="1:10" ht="18" customHeight="1" thickBot="1" x14ac:dyDescent="0.3">
      <c r="A74" s="262" t="str">
        <f>+Config!B22</f>
        <v>ROQU</v>
      </c>
      <c r="B74" s="261">
        <f>+METAS!$BF$49</f>
        <v>2530</v>
      </c>
      <c r="C74" s="260">
        <f>ROUND((B74/12)*Config!$C$6,0)</f>
        <v>422</v>
      </c>
      <c r="D74" s="259">
        <f>ACUMULADO!$BB$49</f>
        <v>0</v>
      </c>
      <c r="E74" s="257">
        <f t="shared" si="20"/>
        <v>100</v>
      </c>
      <c r="F74" s="260"/>
      <c r="G74" s="268">
        <f t="shared" si="16"/>
        <v>0</v>
      </c>
      <c r="H74" s="256">
        <f t="shared" si="17"/>
        <v>0</v>
      </c>
      <c r="I74" s="256" t="str">
        <f t="shared" si="18"/>
        <v/>
      </c>
      <c r="J74" s="256" t="str">
        <f t="shared" si="19"/>
        <v/>
      </c>
    </row>
    <row r="75" spans="1:10" ht="18" customHeight="1" thickBot="1" x14ac:dyDescent="0.3">
      <c r="A75" s="262" t="str">
        <f>+Config!B23</f>
        <v>CALZ</v>
      </c>
      <c r="B75" s="261">
        <f>+METAS!$BG$49</f>
        <v>1638</v>
      </c>
      <c r="C75" s="260">
        <f>ROUND((B75/12)*Config!$C$6,0)</f>
        <v>273</v>
      </c>
      <c r="D75" s="259">
        <f>ACUMULADO!$BC$49</f>
        <v>0</v>
      </c>
      <c r="E75" s="257">
        <f t="shared" si="20"/>
        <v>100</v>
      </c>
      <c r="F75" s="260"/>
      <c r="G75" s="268">
        <f t="shared" si="16"/>
        <v>0</v>
      </c>
      <c r="H75" s="256">
        <f t="shared" si="17"/>
        <v>0</v>
      </c>
      <c r="I75" s="256" t="str">
        <f t="shared" si="18"/>
        <v/>
      </c>
      <c r="J75" s="256" t="str">
        <f t="shared" si="19"/>
        <v/>
      </c>
    </row>
    <row r="76" spans="1:10" ht="18" customHeight="1" thickBot="1" x14ac:dyDescent="0.3">
      <c r="A76" s="262" t="str">
        <f>+Config!B24</f>
        <v>PUEB</v>
      </c>
      <c r="B76" s="261">
        <f>+METAS!$BH$49</f>
        <v>2395</v>
      </c>
      <c r="C76" s="260">
        <f>ROUND((B76/12)*Config!$C$6,0)</f>
        <v>399</v>
      </c>
      <c r="D76" s="259">
        <f>ACUMULADO!$BD$49</f>
        <v>0</v>
      </c>
      <c r="E76" s="257">
        <f t="shared" si="20"/>
        <v>100</v>
      </c>
      <c r="F76" s="260"/>
      <c r="G76" s="268">
        <f t="shared" si="16"/>
        <v>0</v>
      </c>
      <c r="H76" s="256">
        <f t="shared" si="17"/>
        <v>0</v>
      </c>
      <c r="I76" s="256" t="str">
        <f t="shared" si="18"/>
        <v/>
      </c>
      <c r="J76" s="256" t="str">
        <f t="shared" si="19"/>
        <v/>
      </c>
    </row>
    <row r="77" spans="1:10" ht="18" customHeight="1" x14ac:dyDescent="0.25">
      <c r="C77" s="28"/>
      <c r="D77" s="28"/>
      <c r="F77" s="28"/>
      <c r="G77" s="28"/>
    </row>
    <row r="78" spans="1:10" ht="18" customHeight="1" x14ac:dyDescent="0.25">
      <c r="C78" s="28"/>
      <c r="D78" s="28"/>
      <c r="F78" s="28"/>
      <c r="G78" s="28"/>
    </row>
    <row r="79" spans="1:10" ht="18" customHeight="1" x14ac:dyDescent="0.25">
      <c r="C79" s="28"/>
      <c r="D79" s="28"/>
      <c r="F79" s="28"/>
      <c r="G79" s="28"/>
    </row>
    <row r="80" spans="1:10" ht="18" customHeight="1" x14ac:dyDescent="0.25">
      <c r="C80" s="28"/>
      <c r="D80" s="28"/>
      <c r="F80" s="28"/>
      <c r="G80" s="28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A84" s="4" t="str">
        <f>_xlfn.CONCAT(Config!$B$2," PORCENTAJE DE ",EVAM_EDUC_SALUD!A85," ",Config!$B$3,Config!$C$12," - ",Config!$D$12," ",Config!$E$12)</f>
        <v>RED. MOYOBAMBA: PORCENTAJE DE NIÑOS DE 2 A 17 AÑOS DESPARASITADOS - POR MICROREDES : ENERO - FEBRERO 2025</v>
      </c>
      <c r="C84" s="28"/>
      <c r="D84" s="28"/>
      <c r="F84" s="28"/>
      <c r="G84" s="28"/>
    </row>
    <row r="85" spans="1:26" ht="18" customHeight="1" x14ac:dyDescent="0.25">
      <c r="A85" s="280" t="s">
        <v>571</v>
      </c>
      <c r="C85" s="28"/>
      <c r="D85" s="28"/>
      <c r="F85" s="28"/>
      <c r="G85" s="28"/>
      <c r="H85" s="482" t="s">
        <v>511</v>
      </c>
      <c r="I85" s="482"/>
      <c r="J85" s="482"/>
    </row>
    <row r="86" spans="1:26" s="4" customFormat="1" ht="46.5" customHeight="1" x14ac:dyDescent="0.25">
      <c r="A86" s="291" t="str">
        <f>$A$7</f>
        <v>MICRO RED</v>
      </c>
      <c r="B86" s="85" t="s">
        <v>519</v>
      </c>
      <c r="C86" s="278" t="s">
        <v>517</v>
      </c>
      <c r="D86" s="278" t="s">
        <v>556</v>
      </c>
      <c r="E86" s="277" t="s">
        <v>1</v>
      </c>
      <c r="F86" s="252"/>
      <c r="G86" s="276" t="s">
        <v>10</v>
      </c>
      <c r="H86" s="275" t="str">
        <f>"DEFICIENTE &lt; "&amp;$B$3</f>
        <v>DEFICIENTE &lt; 13,3</v>
      </c>
      <c r="I86" s="275" t="str">
        <f>"PROCESO &gt;= "&amp;$B$3&amp;"  -  &lt; "&amp;$D$3</f>
        <v>PROCESO &gt;= 13,3  -  &lt; 15</v>
      </c>
      <c r="J86" s="275" t="str">
        <f>"OPTIMO &gt;= "&amp;$D$3</f>
        <v>OPTIMO &gt;= 15</v>
      </c>
      <c r="S86" s="263"/>
    </row>
    <row r="87" spans="1:26" ht="18" customHeight="1" thickBot="1" x14ac:dyDescent="0.3">
      <c r="A87" s="269" t="s">
        <v>66</v>
      </c>
      <c r="B87" s="268">
        <f>SUM(B88:B96)</f>
        <v>2548</v>
      </c>
      <c r="C87" s="268">
        <f>SUM(C88:C96)</f>
        <v>426</v>
      </c>
      <c r="D87" s="268">
        <f>SUM(D88:D96)</f>
        <v>0</v>
      </c>
      <c r="E87" s="256">
        <f>+E47</f>
        <v>16.7</v>
      </c>
      <c r="F87" s="268"/>
      <c r="G87" s="256">
        <f t="shared" ref="G87:G96" si="21">IFERROR(ROUND(D87*100/B87,1),0)</f>
        <v>0</v>
      </c>
      <c r="H87" s="256">
        <f t="shared" ref="H87:H96" si="22">IFERROR(ROUND(IF(G87&lt;$B$3,G87,""),1),"")</f>
        <v>0</v>
      </c>
      <c r="I87" s="256" t="str">
        <f t="shared" ref="I87:I96" si="23">IFERROR(ROUND(IF(AND(G87&gt;=$B$3,G87&lt;$D$3),G87,""),1),"")</f>
        <v/>
      </c>
      <c r="J87" s="256" t="str">
        <f t="shared" ref="J87:J96" si="24">IFERROR(ROUND(IF(G87&gt;=$D$3,G87,""),1),"")</f>
        <v/>
      </c>
    </row>
    <row r="88" spans="1:26" ht="18" customHeight="1" thickBot="1" x14ac:dyDescent="0.3">
      <c r="A88" s="262" t="str">
        <f t="shared" ref="A88:A96" si="25">+A48</f>
        <v>HOSP</v>
      </c>
      <c r="B88" s="261">
        <f>+METAS!$AY$50</f>
        <v>0</v>
      </c>
      <c r="C88" s="260">
        <f>ROUND((B88/12)*Config!$C$6,0)</f>
        <v>0</v>
      </c>
      <c r="D88" s="283">
        <f>ACUMULADO!$AU$50</f>
        <v>0</v>
      </c>
      <c r="E88" s="258">
        <f>+E87</f>
        <v>16.7</v>
      </c>
      <c r="F88" s="257"/>
      <c r="G88" s="256">
        <f t="shared" si="21"/>
        <v>0</v>
      </c>
      <c r="H88" s="256">
        <f t="shared" si="22"/>
        <v>0</v>
      </c>
      <c r="I88" s="256" t="str">
        <f t="shared" si="23"/>
        <v/>
      </c>
      <c r="J88" s="256" t="str">
        <f t="shared" si="24"/>
        <v/>
      </c>
    </row>
    <row r="89" spans="1:26" ht="18" customHeight="1" thickBot="1" x14ac:dyDescent="0.3">
      <c r="A89" s="262" t="str">
        <f t="shared" si="25"/>
        <v>LLUI</v>
      </c>
      <c r="B89" s="261">
        <f>+METAS!$BA$50</f>
        <v>982</v>
      </c>
      <c r="C89" s="260">
        <f>ROUND((B89/12)*Config!$C$6,0)</f>
        <v>164</v>
      </c>
      <c r="D89" s="283">
        <f>ACUMULADO!$AW$50</f>
        <v>0</v>
      </c>
      <c r="E89" s="258">
        <f t="shared" ref="E89:E96" si="26">+E88</f>
        <v>16.7</v>
      </c>
      <c r="F89" s="257"/>
      <c r="G89" s="256">
        <f t="shared" si="21"/>
        <v>0</v>
      </c>
      <c r="H89" s="256">
        <f t="shared" si="22"/>
        <v>0</v>
      </c>
      <c r="I89" s="256" t="str">
        <f t="shared" si="23"/>
        <v/>
      </c>
      <c r="J89" s="256" t="str">
        <f t="shared" si="24"/>
        <v/>
      </c>
    </row>
    <row r="90" spans="1:26" ht="18" customHeight="1" thickBot="1" x14ac:dyDescent="0.3">
      <c r="A90" s="262" t="str">
        <f t="shared" si="25"/>
        <v>JERI</v>
      </c>
      <c r="B90" s="261">
        <f>+METAS!$BB$50</f>
        <v>88</v>
      </c>
      <c r="C90" s="260">
        <f>ROUND((B90/12)*Config!$C$6,0)</f>
        <v>15</v>
      </c>
      <c r="D90" s="283">
        <f>ACUMULADO!$AX$50</f>
        <v>0</v>
      </c>
      <c r="E90" s="258">
        <f t="shared" si="26"/>
        <v>16.7</v>
      </c>
      <c r="F90" s="257"/>
      <c r="G90" s="256">
        <f t="shared" si="21"/>
        <v>0</v>
      </c>
      <c r="H90" s="256">
        <f t="shared" si="22"/>
        <v>0</v>
      </c>
      <c r="I90" s="256" t="str">
        <f t="shared" si="23"/>
        <v/>
      </c>
      <c r="J90" s="256" t="str">
        <f t="shared" si="24"/>
        <v/>
      </c>
    </row>
    <row r="91" spans="1:26" ht="18" customHeight="1" thickBot="1" x14ac:dyDescent="0.3">
      <c r="A91" s="262" t="str">
        <f t="shared" si="25"/>
        <v>YANT</v>
      </c>
      <c r="B91" s="261">
        <f>+METAS!$BC$50</f>
        <v>147</v>
      </c>
      <c r="C91" s="260">
        <f>ROUND((B91/12)*Config!$C$6,0)</f>
        <v>25</v>
      </c>
      <c r="D91" s="283">
        <f>ACUMULADO!$AY$50</f>
        <v>0</v>
      </c>
      <c r="E91" s="258">
        <f t="shared" si="26"/>
        <v>16.7</v>
      </c>
      <c r="F91" s="257"/>
      <c r="G91" s="256">
        <f t="shared" si="21"/>
        <v>0</v>
      </c>
      <c r="H91" s="256">
        <f t="shared" si="22"/>
        <v>0</v>
      </c>
      <c r="I91" s="256" t="str">
        <f t="shared" si="23"/>
        <v/>
      </c>
      <c r="J91" s="256" t="str">
        <f t="shared" si="24"/>
        <v/>
      </c>
    </row>
    <row r="92" spans="1:26" ht="18" customHeight="1" thickBot="1" x14ac:dyDescent="0.3">
      <c r="A92" s="262" t="str">
        <f t="shared" si="25"/>
        <v>SORI</v>
      </c>
      <c r="B92" s="261">
        <f>+METAS!$BD$50</f>
        <v>581</v>
      </c>
      <c r="C92" s="260">
        <f>ROUND((B92/12)*Config!$C$6,0)</f>
        <v>97</v>
      </c>
      <c r="D92" s="283">
        <f>ACUMULADO!$AZ$50</f>
        <v>0</v>
      </c>
      <c r="E92" s="258">
        <f t="shared" si="26"/>
        <v>16.7</v>
      </c>
      <c r="F92" s="257"/>
      <c r="G92" s="256">
        <f t="shared" si="21"/>
        <v>0</v>
      </c>
      <c r="H92" s="256">
        <f t="shared" si="22"/>
        <v>0</v>
      </c>
      <c r="I92" s="256" t="str">
        <f t="shared" si="23"/>
        <v/>
      </c>
      <c r="J92" s="256" t="str">
        <f t="shared" si="24"/>
        <v/>
      </c>
      <c r="T92" s="483" t="s">
        <v>516</v>
      </c>
      <c r="U92" s="484"/>
      <c r="V92" s="484"/>
      <c r="W92" s="484"/>
      <c r="X92" s="484"/>
      <c r="Y92" s="484"/>
      <c r="Z92" s="485"/>
    </row>
    <row r="93" spans="1:26" ht="18" customHeight="1" thickBot="1" x14ac:dyDescent="0.3">
      <c r="A93" s="262" t="str">
        <f t="shared" si="25"/>
        <v>JEPE</v>
      </c>
      <c r="B93" s="261">
        <f>METAS!$BE$50</f>
        <v>247</v>
      </c>
      <c r="C93" s="260">
        <f>ROUND((B93/12)*Config!$C$6,0)</f>
        <v>41</v>
      </c>
      <c r="D93" s="283">
        <f>ACUMULADO!$BA$50</f>
        <v>0</v>
      </c>
      <c r="E93" s="258">
        <f t="shared" si="26"/>
        <v>16.7</v>
      </c>
      <c r="F93" s="257"/>
      <c r="G93" s="256">
        <f t="shared" si="21"/>
        <v>0</v>
      </c>
      <c r="H93" s="256">
        <f t="shared" si="22"/>
        <v>0</v>
      </c>
      <c r="I93" s="256" t="str">
        <f t="shared" si="23"/>
        <v/>
      </c>
      <c r="J93" s="256" t="str">
        <f t="shared" si="24"/>
        <v/>
      </c>
      <c r="T93" s="486"/>
      <c r="U93" s="487"/>
      <c r="V93" s="487"/>
      <c r="W93" s="487"/>
      <c r="X93" s="487"/>
      <c r="Y93" s="487"/>
      <c r="Z93" s="488"/>
    </row>
    <row r="94" spans="1:26" ht="18" customHeight="1" thickBot="1" x14ac:dyDescent="0.3">
      <c r="A94" s="262" t="str">
        <f t="shared" si="25"/>
        <v>ROQU</v>
      </c>
      <c r="B94" s="261">
        <f>+METAS!$BF$50</f>
        <v>185</v>
      </c>
      <c r="C94" s="260">
        <f>ROUND((B94/12)*Config!$C$6,0)</f>
        <v>31</v>
      </c>
      <c r="D94" s="283">
        <f>ACUMULADO!$BB$50</f>
        <v>0</v>
      </c>
      <c r="E94" s="258">
        <f t="shared" si="26"/>
        <v>16.7</v>
      </c>
      <c r="F94" s="257"/>
      <c r="G94" s="256">
        <f t="shared" si="21"/>
        <v>0</v>
      </c>
      <c r="H94" s="256">
        <f t="shared" si="22"/>
        <v>0</v>
      </c>
      <c r="I94" s="256" t="str">
        <f t="shared" si="23"/>
        <v/>
      </c>
      <c r="J94" s="256" t="str">
        <f t="shared" si="24"/>
        <v/>
      </c>
      <c r="T94" s="486"/>
      <c r="U94" s="487"/>
      <c r="V94" s="487"/>
      <c r="W94" s="487"/>
      <c r="X94" s="487"/>
      <c r="Y94" s="487"/>
      <c r="Z94" s="488"/>
    </row>
    <row r="95" spans="1:26" ht="18" customHeight="1" thickBot="1" x14ac:dyDescent="0.3">
      <c r="A95" s="262" t="str">
        <f t="shared" si="25"/>
        <v>CALZ</v>
      </c>
      <c r="B95" s="261">
        <f>+METAS!$BG$50</f>
        <v>126</v>
      </c>
      <c r="C95" s="260">
        <f>ROUND((B95/12)*Config!$C$6,0)</f>
        <v>21</v>
      </c>
      <c r="D95" s="283">
        <f>ACUMULADO!$BC$50</f>
        <v>0</v>
      </c>
      <c r="E95" s="258">
        <f t="shared" si="26"/>
        <v>16.7</v>
      </c>
      <c r="F95" s="257"/>
      <c r="G95" s="256">
        <f t="shared" si="21"/>
        <v>0</v>
      </c>
      <c r="H95" s="256">
        <f t="shared" si="22"/>
        <v>0</v>
      </c>
      <c r="I95" s="256" t="str">
        <f t="shared" si="23"/>
        <v/>
      </c>
      <c r="J95" s="256" t="str">
        <f t="shared" si="24"/>
        <v/>
      </c>
      <c r="T95" s="489"/>
      <c r="U95" s="490"/>
      <c r="V95" s="490"/>
      <c r="W95" s="490"/>
      <c r="X95" s="490"/>
      <c r="Y95" s="490"/>
      <c r="Z95" s="491"/>
    </row>
    <row r="96" spans="1:26" ht="18" customHeight="1" thickBot="1" x14ac:dyDescent="0.3">
      <c r="A96" s="262" t="str">
        <f t="shared" si="25"/>
        <v>PUEB</v>
      </c>
      <c r="B96" s="261">
        <f>+METAS!$BH$50</f>
        <v>192</v>
      </c>
      <c r="C96" s="260">
        <f>ROUND((B96/12)*Config!$C$6,0)</f>
        <v>32</v>
      </c>
      <c r="D96" s="283">
        <f>ACUMULADO!$BD$50</f>
        <v>0</v>
      </c>
      <c r="E96" s="258">
        <f t="shared" si="26"/>
        <v>16.7</v>
      </c>
      <c r="F96" s="257"/>
      <c r="G96" s="256">
        <f t="shared" si="21"/>
        <v>0</v>
      </c>
      <c r="H96" s="256">
        <f t="shared" si="22"/>
        <v>0</v>
      </c>
      <c r="I96" s="256" t="str">
        <f t="shared" si="23"/>
        <v/>
      </c>
      <c r="J96" s="256" t="str">
        <f t="shared" si="24"/>
        <v/>
      </c>
    </row>
    <row r="97" spans="1:19" ht="18" customHeight="1" x14ac:dyDescent="0.25">
      <c r="C97" s="28"/>
      <c r="D97" s="28"/>
      <c r="F97" s="28"/>
      <c r="G97" s="28"/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A106" s="4" t="str">
        <f>_xlfn.CONCAT(Config!$B$2," PORCENTAJE DE ",EVAM_EDUC_SALUD!A107," ",Config!$B$3,Config!$C$12," - ",Config!$D$12," ",Config!$E$12)</f>
        <v>RED. MOYOBAMBA: PORCENTAJE DE NIÑOS DE 5TO GRADO DE PRIMARIA  QUE RECIBEN VACUNA DE VPH - POR MICROREDES : ENERO - FEBRERO 2025</v>
      </c>
      <c r="C106" s="28"/>
      <c r="D106" s="28"/>
      <c r="F106" s="28"/>
      <c r="G106" s="28"/>
    </row>
    <row r="107" spans="1:19" ht="18" customHeight="1" x14ac:dyDescent="0.25">
      <c r="A107" s="280" t="s">
        <v>572</v>
      </c>
      <c r="C107" s="28"/>
      <c r="D107" s="28"/>
      <c r="F107" s="28"/>
      <c r="G107" s="28"/>
      <c r="H107" s="482" t="s">
        <v>511</v>
      </c>
      <c r="I107" s="482"/>
      <c r="J107" s="482"/>
    </row>
    <row r="108" spans="1:19" s="4" customFormat="1" ht="44.25" customHeight="1" x14ac:dyDescent="0.25">
      <c r="A108" s="279" t="str">
        <f>$A$7</f>
        <v>MICRO RED</v>
      </c>
      <c r="B108" s="85" t="s">
        <v>518</v>
      </c>
      <c r="C108" s="278" t="s">
        <v>517</v>
      </c>
      <c r="D108" s="278" t="s">
        <v>557</v>
      </c>
      <c r="E108" s="277" t="s">
        <v>1</v>
      </c>
      <c r="F108" s="252"/>
      <c r="G108" s="276" t="s">
        <v>9</v>
      </c>
      <c r="H108" s="275" t="str">
        <f>"DEFICIENTE &lt; "&amp;$B$3</f>
        <v>DEFICIENTE &lt; 13,3</v>
      </c>
      <c r="I108" s="275" t="str">
        <f>"PROCESO &gt;= "&amp;$B$3&amp;"  -  &lt; "&amp;$D$3</f>
        <v>PROCESO &gt;= 13,3  -  &lt; 15</v>
      </c>
      <c r="J108" s="275" t="str">
        <f>"OPTIMO &gt;= "&amp;$D$3</f>
        <v>OPTIMO &gt;= 15</v>
      </c>
      <c r="S108" s="263"/>
    </row>
    <row r="109" spans="1:19" ht="18" customHeight="1" thickBot="1" x14ac:dyDescent="0.3">
      <c r="A109" s="269" t="s">
        <v>66</v>
      </c>
      <c r="B109" s="268">
        <f>SUM(B110:B118)</f>
        <v>12564</v>
      </c>
      <c r="C109" s="268">
        <f>SUM(C110:C118)</f>
        <v>2095</v>
      </c>
      <c r="D109" s="268">
        <f>SUM(D110:D118)</f>
        <v>0</v>
      </c>
      <c r="E109" s="256">
        <f>+E87</f>
        <v>16.7</v>
      </c>
      <c r="F109" s="268"/>
      <c r="G109" s="256">
        <f>IFERROR(ROUND(D109*100/B109,1),0)</f>
        <v>0</v>
      </c>
      <c r="H109" s="256">
        <f>IFERROR(ROUND(IF(G109&lt;$B$3,G109,""),1),"")</f>
        <v>0</v>
      </c>
      <c r="I109" s="256" t="str">
        <f t="shared" ref="I109:I118" si="27">IFERROR(ROUND(IF(AND(G109&gt;=$B$3,G109&lt;$D$3),G109,""),1),"")</f>
        <v/>
      </c>
      <c r="J109" s="256" t="str">
        <f t="shared" ref="J109:J118" si="28">IFERROR(ROUND(IF(G109&gt;=$D$3,G109,""),1),"")</f>
        <v/>
      </c>
    </row>
    <row r="110" spans="1:19" ht="18" customHeight="1" thickBot="1" x14ac:dyDescent="0.3">
      <c r="A110" s="262" t="str">
        <f t="shared" ref="A110:A118" si="29">A88</f>
        <v>HOSP</v>
      </c>
      <c r="B110" s="306">
        <f>+METAS!$AY$51</f>
        <v>0</v>
      </c>
      <c r="C110" s="260">
        <f>ROUND((B110/12)*Config!$C$6,0)</f>
        <v>0</v>
      </c>
      <c r="D110" s="283">
        <f>ACUMULADO!$AU$51</f>
        <v>0</v>
      </c>
      <c r="E110" s="258">
        <f>+E109</f>
        <v>16.7</v>
      </c>
      <c r="F110" s="260"/>
      <c r="G110" s="256">
        <f t="shared" ref="G110:G118" si="30">IFERROR(ROUND(D110*100/B110,1),0)</f>
        <v>0</v>
      </c>
      <c r="H110" s="256">
        <f t="shared" ref="H110:H118" si="31">IFERROR(ROUND(IF(G110&lt;$B$3,G110,""),1),"")</f>
        <v>0</v>
      </c>
      <c r="I110" s="256" t="str">
        <f t="shared" si="27"/>
        <v/>
      </c>
      <c r="J110" s="256" t="str">
        <f t="shared" si="28"/>
        <v/>
      </c>
    </row>
    <row r="111" spans="1:19" ht="18" customHeight="1" thickBot="1" x14ac:dyDescent="0.3">
      <c r="A111" s="262" t="str">
        <f t="shared" si="29"/>
        <v>LLUI</v>
      </c>
      <c r="B111" s="306">
        <f>+METAS!$BA$51</f>
        <v>5740</v>
      </c>
      <c r="C111" s="260">
        <f>ROUND((B111/12)*Config!$C$6,0)</f>
        <v>957</v>
      </c>
      <c r="D111" s="283">
        <f>ACUMULADO!$AW$51</f>
        <v>0</v>
      </c>
      <c r="E111" s="258">
        <f t="shared" ref="E111:E118" si="32">+E110</f>
        <v>16.7</v>
      </c>
      <c r="F111" s="260"/>
      <c r="G111" s="256">
        <f t="shared" si="30"/>
        <v>0</v>
      </c>
      <c r="H111" s="256">
        <f t="shared" si="31"/>
        <v>0</v>
      </c>
      <c r="I111" s="256" t="str">
        <f t="shared" si="27"/>
        <v/>
      </c>
      <c r="J111" s="256" t="str">
        <f t="shared" si="28"/>
        <v/>
      </c>
    </row>
    <row r="112" spans="1:19" ht="18" customHeight="1" thickBot="1" x14ac:dyDescent="0.3">
      <c r="A112" s="262" t="str">
        <f t="shared" si="29"/>
        <v>JERI</v>
      </c>
      <c r="B112" s="306">
        <f>+METAS!$BB$51</f>
        <v>401</v>
      </c>
      <c r="C112" s="260">
        <f>ROUND((B112/12)*Config!$C$6,0)</f>
        <v>67</v>
      </c>
      <c r="D112" s="283">
        <f>ACUMULADO!$AX$51</f>
        <v>0</v>
      </c>
      <c r="E112" s="258">
        <f t="shared" si="32"/>
        <v>16.7</v>
      </c>
      <c r="F112" s="260"/>
      <c r="G112" s="256">
        <f t="shared" si="30"/>
        <v>0</v>
      </c>
      <c r="H112" s="256">
        <f t="shared" si="31"/>
        <v>0</v>
      </c>
      <c r="I112" s="256" t="str">
        <f t="shared" si="27"/>
        <v/>
      </c>
      <c r="J112" s="256" t="str">
        <f t="shared" si="28"/>
        <v/>
      </c>
    </row>
    <row r="113" spans="1:79" ht="18" customHeight="1" thickBot="1" x14ac:dyDescent="0.3">
      <c r="A113" s="262" t="str">
        <f t="shared" si="29"/>
        <v>YANT</v>
      </c>
      <c r="B113" s="306">
        <f>+METAS!$BC$51</f>
        <v>605</v>
      </c>
      <c r="C113" s="260">
        <f>ROUND((B113/12)*Config!$C$6,0)</f>
        <v>101</v>
      </c>
      <c r="D113" s="283">
        <f>ACUMULADO!$AY$51</f>
        <v>0</v>
      </c>
      <c r="E113" s="258">
        <f t="shared" si="32"/>
        <v>16.7</v>
      </c>
      <c r="F113" s="260"/>
      <c r="G113" s="256">
        <f t="shared" si="30"/>
        <v>0</v>
      </c>
      <c r="H113" s="256">
        <f t="shared" si="31"/>
        <v>0</v>
      </c>
      <c r="I113" s="256" t="str">
        <f t="shared" si="27"/>
        <v/>
      </c>
      <c r="J113" s="256" t="str">
        <f t="shared" si="28"/>
        <v/>
      </c>
    </row>
    <row r="114" spans="1:79" ht="18" customHeight="1" thickBot="1" x14ac:dyDescent="0.3">
      <c r="A114" s="262" t="str">
        <f t="shared" si="29"/>
        <v>SORI</v>
      </c>
      <c r="B114" s="306">
        <f>+METAS!$BD$51</f>
        <v>2560</v>
      </c>
      <c r="C114" s="260">
        <f>ROUND((B114/12)*Config!$C$6,0)</f>
        <v>427</v>
      </c>
      <c r="D114" s="283">
        <f>ACUMULADO!$AZ$51</f>
        <v>0</v>
      </c>
      <c r="E114" s="258">
        <f t="shared" si="32"/>
        <v>16.7</v>
      </c>
      <c r="F114" s="260"/>
      <c r="G114" s="256">
        <f t="shared" si="30"/>
        <v>0</v>
      </c>
      <c r="H114" s="256">
        <f t="shared" si="31"/>
        <v>0</v>
      </c>
      <c r="I114" s="256" t="str">
        <f t="shared" si="27"/>
        <v/>
      </c>
      <c r="J114" s="256" t="str">
        <f t="shared" si="28"/>
        <v/>
      </c>
      <c r="U114" s="483" t="s">
        <v>516</v>
      </c>
      <c r="V114" s="484"/>
      <c r="W114" s="484"/>
      <c r="X114" s="484"/>
      <c r="Y114" s="484"/>
      <c r="Z114" s="484"/>
      <c r="AA114" s="485"/>
    </row>
    <row r="115" spans="1:79" ht="18" customHeight="1" thickBot="1" x14ac:dyDescent="0.3">
      <c r="A115" s="262" t="str">
        <f t="shared" si="29"/>
        <v>JEPE</v>
      </c>
      <c r="B115" s="306">
        <f>METAS!$BE$51</f>
        <v>1063</v>
      </c>
      <c r="C115" s="260">
        <f>ROUND((B115/12)*Config!$C$6,0)</f>
        <v>177</v>
      </c>
      <c r="D115" s="283">
        <f>ACUMULADO!$BA$51</f>
        <v>0</v>
      </c>
      <c r="E115" s="258">
        <f t="shared" si="32"/>
        <v>16.7</v>
      </c>
      <c r="F115" s="260"/>
      <c r="G115" s="256">
        <f t="shared" si="30"/>
        <v>0</v>
      </c>
      <c r="H115" s="256">
        <f t="shared" si="31"/>
        <v>0</v>
      </c>
      <c r="I115" s="256" t="str">
        <f t="shared" si="27"/>
        <v/>
      </c>
      <c r="J115" s="256" t="str">
        <f t="shared" si="28"/>
        <v/>
      </c>
      <c r="U115" s="486"/>
      <c r="V115" s="487"/>
      <c r="W115" s="487"/>
      <c r="X115" s="487"/>
      <c r="Y115" s="487"/>
      <c r="Z115" s="487"/>
      <c r="AA115" s="488"/>
    </row>
    <row r="116" spans="1:79" ht="18" customHeight="1" thickBot="1" x14ac:dyDescent="0.3">
      <c r="A116" s="262" t="str">
        <f t="shared" si="29"/>
        <v>ROQU</v>
      </c>
      <c r="B116" s="306">
        <f>+METAS!$BF$51</f>
        <v>816</v>
      </c>
      <c r="C116" s="260">
        <f>ROUND((B116/12)*Config!$C$6,0)</f>
        <v>136</v>
      </c>
      <c r="D116" s="283">
        <f>ACUMULADO!$BB$51</f>
        <v>0</v>
      </c>
      <c r="E116" s="258">
        <f t="shared" si="32"/>
        <v>16.7</v>
      </c>
      <c r="F116" s="260"/>
      <c r="G116" s="256">
        <f t="shared" si="30"/>
        <v>0</v>
      </c>
      <c r="H116" s="256">
        <f t="shared" si="31"/>
        <v>0</v>
      </c>
      <c r="I116" s="256" t="str">
        <f t="shared" si="27"/>
        <v/>
      </c>
      <c r="J116" s="256" t="str">
        <f t="shared" si="28"/>
        <v/>
      </c>
      <c r="U116" s="486"/>
      <c r="V116" s="487"/>
      <c r="W116" s="487"/>
      <c r="X116" s="487"/>
      <c r="Y116" s="487"/>
      <c r="Z116" s="487"/>
      <c r="AA116" s="488"/>
    </row>
    <row r="117" spans="1:79" ht="18" customHeight="1" thickBot="1" x14ac:dyDescent="0.3">
      <c r="A117" s="262" t="str">
        <f t="shared" si="29"/>
        <v>CALZ</v>
      </c>
      <c r="B117" s="306">
        <f>+METAS!$BG$51</f>
        <v>512</v>
      </c>
      <c r="C117" s="260">
        <f>ROUND((B117/12)*Config!$C$6,0)</f>
        <v>85</v>
      </c>
      <c r="D117" s="283">
        <f>ACUMULADO!$BC$51</f>
        <v>0</v>
      </c>
      <c r="E117" s="258">
        <f t="shared" si="32"/>
        <v>16.7</v>
      </c>
      <c r="F117" s="260"/>
      <c r="G117" s="256">
        <f t="shared" si="30"/>
        <v>0</v>
      </c>
      <c r="H117" s="256">
        <f t="shared" si="31"/>
        <v>0</v>
      </c>
      <c r="I117" s="256" t="str">
        <f t="shared" si="27"/>
        <v/>
      </c>
      <c r="J117" s="256" t="str">
        <f t="shared" si="28"/>
        <v/>
      </c>
      <c r="U117" s="489"/>
      <c r="V117" s="490"/>
      <c r="W117" s="490"/>
      <c r="X117" s="490"/>
      <c r="Y117" s="490"/>
      <c r="Z117" s="490"/>
      <c r="AA117" s="491"/>
    </row>
    <row r="118" spans="1:79" ht="18" customHeight="1" thickBot="1" x14ac:dyDescent="0.3">
      <c r="A118" s="262" t="str">
        <f t="shared" si="29"/>
        <v>PUEB</v>
      </c>
      <c r="B118" s="306">
        <f>+METAS!$BH$51</f>
        <v>867</v>
      </c>
      <c r="C118" s="260">
        <f>ROUND((B118/12)*Config!$C$6,0)</f>
        <v>145</v>
      </c>
      <c r="D118" s="283">
        <f>ACUMULADO!$BD$51</f>
        <v>0</v>
      </c>
      <c r="E118" s="258">
        <f t="shared" si="32"/>
        <v>16.7</v>
      </c>
      <c r="F118" s="260"/>
      <c r="G118" s="256">
        <f t="shared" si="30"/>
        <v>0</v>
      </c>
      <c r="H118" s="256">
        <f t="shared" si="31"/>
        <v>0</v>
      </c>
      <c r="I118" s="256" t="str">
        <f t="shared" si="27"/>
        <v/>
      </c>
      <c r="J118" s="256" t="str">
        <f t="shared" si="28"/>
        <v/>
      </c>
    </row>
    <row r="119" spans="1:79" s="28" customFormat="1" ht="18" customHeight="1" x14ac:dyDescent="0.25">
      <c r="A119" s="4"/>
      <c r="E119" s="249"/>
      <c r="K119"/>
      <c r="L119"/>
      <c r="M119"/>
      <c r="N119"/>
      <c r="O119"/>
      <c r="P119"/>
      <c r="Q119"/>
      <c r="R119"/>
      <c r="S119" s="8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28" customFormat="1" ht="18" customHeight="1" x14ac:dyDescent="0.25">
      <c r="A120" s="4"/>
      <c r="E120" s="249"/>
      <c r="K120"/>
      <c r="L120"/>
      <c r="M120"/>
      <c r="N120"/>
      <c r="O120"/>
      <c r="P120"/>
      <c r="Q120"/>
      <c r="R120"/>
      <c r="S120" s="8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28" customFormat="1" ht="18" customHeight="1" x14ac:dyDescent="0.25">
      <c r="A121" s="4"/>
      <c r="E121" s="249"/>
      <c r="G121" s="307"/>
      <c r="K121"/>
      <c r="L121"/>
      <c r="M121"/>
      <c r="N121"/>
      <c r="O121"/>
      <c r="P121"/>
      <c r="Q121"/>
      <c r="R121"/>
      <c r="S121" s="8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28" customFormat="1" ht="18" customHeight="1" x14ac:dyDescent="0.25">
      <c r="A122" s="4"/>
      <c r="E122" s="249"/>
      <c r="K122"/>
      <c r="L122"/>
      <c r="M122"/>
      <c r="N122"/>
      <c r="O122"/>
      <c r="P122"/>
      <c r="Q122"/>
      <c r="R122"/>
      <c r="S122" s="8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28" customFormat="1" ht="18" customHeight="1" x14ac:dyDescent="0.25">
      <c r="A123" s="4"/>
      <c r="E123" s="249"/>
      <c r="K123"/>
      <c r="L123"/>
      <c r="M123"/>
      <c r="N123"/>
      <c r="O123"/>
      <c r="P123"/>
      <c r="Q123"/>
      <c r="R123"/>
      <c r="S123" s="8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28" customFormat="1" ht="18" customHeight="1" x14ac:dyDescent="0.25">
      <c r="A124" s="4"/>
      <c r="E124" s="249"/>
      <c r="K124"/>
      <c r="L124"/>
      <c r="M124"/>
      <c r="N124"/>
      <c r="O124"/>
      <c r="P124"/>
      <c r="Q124"/>
      <c r="R124"/>
      <c r="S124" s="8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6" spans="1:79" x14ac:dyDescent="0.25">
      <c r="A126" s="4" t="str">
        <f>_xlfn.CONCAT(Config!$B$2," PORCENTAJE DE ",EVAM_EDUC_SALUD!A127," ",Config!$B$3,Config!$C$12," - ",Config!$D$12," ",Config!$E$12)</f>
        <v>RED. MOYOBAMBA: PORCENTAJE DE NIÑAS DE 5TO GRADO DE PRIMARIA  QUE RECIBEN VACUNA DE VPH - POR MICROREDES : ENERO - FEBRERO 2025</v>
      </c>
      <c r="C126" s="28"/>
      <c r="D126" s="28"/>
      <c r="F126" s="28"/>
      <c r="G126" s="28"/>
    </row>
    <row r="127" spans="1:79" x14ac:dyDescent="0.25">
      <c r="A127" s="280" t="s">
        <v>573</v>
      </c>
      <c r="C127" s="28"/>
      <c r="D127" s="28"/>
      <c r="F127" s="28"/>
      <c r="G127" s="28"/>
      <c r="H127" s="482" t="s">
        <v>511</v>
      </c>
      <c r="I127" s="482"/>
      <c r="J127" s="482"/>
    </row>
    <row r="128" spans="1:79" ht="45" x14ac:dyDescent="0.25">
      <c r="A128" s="279" t="str">
        <f>$A$7</f>
        <v>MICRO RED</v>
      </c>
      <c r="B128" s="85" t="s">
        <v>518</v>
      </c>
      <c r="C128" s="278" t="s">
        <v>517</v>
      </c>
      <c r="D128" s="278" t="s">
        <v>557</v>
      </c>
      <c r="E128" s="277" t="s">
        <v>1</v>
      </c>
      <c r="F128" s="252"/>
      <c r="G128" s="276" t="s">
        <v>9</v>
      </c>
      <c r="H128" s="275" t="str">
        <f>"DEFICIENTE &lt; "&amp;$B$3</f>
        <v>DEFICIENTE &lt; 13,3</v>
      </c>
      <c r="I128" s="275" t="str">
        <f>"PROCESO &gt;= "&amp;$B$3&amp;"  -  &lt; "&amp;$D$3</f>
        <v>PROCESO &gt;= 13,3  -  &lt; 15</v>
      </c>
      <c r="J128" s="275" t="str">
        <f>"OPTIMO &gt;= "&amp;$D$3</f>
        <v>OPTIMO &gt;= 15</v>
      </c>
    </row>
    <row r="129" spans="1:10" ht="15.75" thickBot="1" x14ac:dyDescent="0.3">
      <c r="A129" s="269" t="s">
        <v>66</v>
      </c>
      <c r="B129" s="268">
        <f>SUM(B130:B138)</f>
        <v>7993</v>
      </c>
      <c r="C129" s="268">
        <f>SUM(C130:C138)</f>
        <v>1334</v>
      </c>
      <c r="D129" s="268">
        <f>SUM(D130:D138)</f>
        <v>0</v>
      </c>
      <c r="E129" s="256">
        <f>+E109</f>
        <v>16.7</v>
      </c>
      <c r="F129" s="268"/>
      <c r="G129" s="256">
        <f>IFERROR(ROUND(D129*100/B129,1),0)</f>
        <v>0</v>
      </c>
      <c r="H129" s="256">
        <f>IFERROR(ROUND(IF(G129&lt;$B$3,G129,""),1),"")</f>
        <v>0</v>
      </c>
      <c r="I129" s="256" t="str">
        <f t="shared" ref="I129:I138" si="33">IFERROR(ROUND(IF(AND(G129&gt;=$B$3,G129&lt;$D$3),G129,""),1),"")</f>
        <v/>
      </c>
      <c r="J129" s="256" t="str">
        <f t="shared" ref="J129:J138" si="34">IFERROR(ROUND(IF(G129&gt;=$D$3,G129,""),1),"")</f>
        <v/>
      </c>
    </row>
    <row r="130" spans="1:10" ht="15.75" thickBot="1" x14ac:dyDescent="0.3">
      <c r="A130" s="262" t="str">
        <f>+A110</f>
        <v>HOSP</v>
      </c>
      <c r="B130" s="306">
        <f>+METAS!$AY$52</f>
        <v>0</v>
      </c>
      <c r="C130" s="260">
        <f>ROUND((B130/12)*Config!$C$6,0)</f>
        <v>0</v>
      </c>
      <c r="D130" s="283">
        <f>ACUMULADO!$AU$52</f>
        <v>0</v>
      </c>
      <c r="E130" s="258">
        <f>+E109</f>
        <v>16.7</v>
      </c>
      <c r="F130" s="260"/>
      <c r="G130" s="256">
        <f t="shared" ref="G130:G138" si="35">IFERROR(ROUND(D130*100/B130,1),0)</f>
        <v>0</v>
      </c>
      <c r="H130" s="256">
        <f t="shared" ref="H130:H138" si="36">IFERROR(ROUND(IF(G130&lt;$B$3,G130,""),1),"")</f>
        <v>0</v>
      </c>
      <c r="I130" s="256" t="str">
        <f t="shared" si="33"/>
        <v/>
      </c>
      <c r="J130" s="256" t="str">
        <f t="shared" si="34"/>
        <v/>
      </c>
    </row>
    <row r="131" spans="1:10" ht="15.75" thickBot="1" x14ac:dyDescent="0.3">
      <c r="A131" s="262" t="str">
        <f t="shared" ref="A131:A138" si="37">+A111</f>
        <v>LLUI</v>
      </c>
      <c r="B131" s="306">
        <f>+METAS!$BA$52</f>
        <v>3832</v>
      </c>
      <c r="C131" s="260">
        <f>ROUND((B131/12)*Config!$C$6,0)</f>
        <v>639</v>
      </c>
      <c r="D131" s="283">
        <f>ACUMULADO!$AW$52</f>
        <v>0</v>
      </c>
      <c r="E131" s="258">
        <f t="shared" ref="E131:E138" si="38">+E110</f>
        <v>16.7</v>
      </c>
      <c r="F131" s="260"/>
      <c r="G131" s="256">
        <f t="shared" si="35"/>
        <v>0</v>
      </c>
      <c r="H131" s="256">
        <f t="shared" si="36"/>
        <v>0</v>
      </c>
      <c r="I131" s="256" t="str">
        <f t="shared" si="33"/>
        <v/>
      </c>
      <c r="J131" s="256" t="str">
        <f t="shared" si="34"/>
        <v/>
      </c>
    </row>
    <row r="132" spans="1:10" ht="15.75" thickBot="1" x14ac:dyDescent="0.3">
      <c r="A132" s="262" t="str">
        <f t="shared" si="37"/>
        <v>JERI</v>
      </c>
      <c r="B132" s="306">
        <f>+METAS!$BB$52</f>
        <v>251</v>
      </c>
      <c r="C132" s="260">
        <f>ROUND((B132/12)*Config!$C$6,0)</f>
        <v>42</v>
      </c>
      <c r="D132" s="283">
        <f>ACUMULADO!$AX$52</f>
        <v>0</v>
      </c>
      <c r="E132" s="258">
        <f t="shared" si="38"/>
        <v>16.7</v>
      </c>
      <c r="F132" s="260"/>
      <c r="G132" s="256">
        <f t="shared" si="35"/>
        <v>0</v>
      </c>
      <c r="H132" s="256">
        <f t="shared" si="36"/>
        <v>0</v>
      </c>
      <c r="I132" s="256" t="str">
        <f t="shared" si="33"/>
        <v/>
      </c>
      <c r="J132" s="256" t="str">
        <f t="shared" si="34"/>
        <v/>
      </c>
    </row>
    <row r="133" spans="1:10" ht="15.75" thickBot="1" x14ac:dyDescent="0.3">
      <c r="A133" s="262" t="str">
        <f t="shared" si="37"/>
        <v>YANT</v>
      </c>
      <c r="B133" s="306">
        <f>+METAS!$BC$52</f>
        <v>401</v>
      </c>
      <c r="C133" s="260">
        <f>ROUND((B133/12)*Config!$C$6,0)</f>
        <v>67</v>
      </c>
      <c r="D133" s="283">
        <f>ACUMULADO!$AY$52</f>
        <v>0</v>
      </c>
      <c r="E133" s="258">
        <f t="shared" si="38"/>
        <v>16.7</v>
      </c>
      <c r="F133" s="260"/>
      <c r="G133" s="256">
        <f t="shared" si="35"/>
        <v>0</v>
      </c>
      <c r="H133" s="256">
        <f t="shared" si="36"/>
        <v>0</v>
      </c>
      <c r="I133" s="256" t="str">
        <f t="shared" si="33"/>
        <v/>
      </c>
      <c r="J133" s="256" t="str">
        <f t="shared" si="34"/>
        <v/>
      </c>
    </row>
    <row r="134" spans="1:10" ht="15.75" thickBot="1" x14ac:dyDescent="0.3">
      <c r="A134" s="262" t="str">
        <f t="shared" si="37"/>
        <v>SORI</v>
      </c>
      <c r="B134" s="306">
        <f>+METAS!$BD$52</f>
        <v>1642</v>
      </c>
      <c r="C134" s="260">
        <f>ROUND((B134/12)*Config!$C$6,0)</f>
        <v>274</v>
      </c>
      <c r="D134" s="283">
        <f>ACUMULADO!$AZ$52</f>
        <v>0</v>
      </c>
      <c r="E134" s="258">
        <f t="shared" si="38"/>
        <v>16.7</v>
      </c>
      <c r="F134" s="260"/>
      <c r="G134" s="256">
        <f t="shared" si="35"/>
        <v>0</v>
      </c>
      <c r="H134" s="256">
        <f t="shared" si="36"/>
        <v>0</v>
      </c>
      <c r="I134" s="256" t="str">
        <f t="shared" si="33"/>
        <v/>
      </c>
      <c r="J134" s="256" t="str">
        <f t="shared" si="34"/>
        <v/>
      </c>
    </row>
    <row r="135" spans="1:10" ht="15.75" thickBot="1" x14ac:dyDescent="0.3">
      <c r="A135" s="262" t="str">
        <f t="shared" si="37"/>
        <v>JEPE</v>
      </c>
      <c r="B135" s="306">
        <f>METAS!$BE$52</f>
        <v>665</v>
      </c>
      <c r="C135" s="260">
        <f>ROUND((B135/12)*Config!$C$6,0)</f>
        <v>111</v>
      </c>
      <c r="D135" s="283">
        <f>ACUMULADO!$BA$52</f>
        <v>0</v>
      </c>
      <c r="E135" s="258">
        <f t="shared" si="38"/>
        <v>16.7</v>
      </c>
      <c r="F135" s="260"/>
      <c r="G135" s="256">
        <f t="shared" si="35"/>
        <v>0</v>
      </c>
      <c r="H135" s="256">
        <f t="shared" si="36"/>
        <v>0</v>
      </c>
      <c r="I135" s="256" t="str">
        <f t="shared" si="33"/>
        <v/>
      </c>
      <c r="J135" s="256" t="str">
        <f t="shared" si="34"/>
        <v/>
      </c>
    </row>
    <row r="136" spans="1:10" ht="15.75" thickBot="1" x14ac:dyDescent="0.3">
      <c r="A136" s="262" t="str">
        <f t="shared" si="37"/>
        <v>ROQU</v>
      </c>
      <c r="B136" s="306">
        <f>+METAS!$BF$52</f>
        <v>556</v>
      </c>
      <c r="C136" s="260">
        <f>ROUND((B136/12)*Config!$C$6,0)</f>
        <v>93</v>
      </c>
      <c r="D136" s="283">
        <f>ACUMULADO!$BB$52</f>
        <v>0</v>
      </c>
      <c r="E136" s="258">
        <f t="shared" si="38"/>
        <v>16.7</v>
      </c>
      <c r="F136" s="260"/>
      <c r="G136" s="256">
        <f t="shared" si="35"/>
        <v>0</v>
      </c>
      <c r="H136" s="256">
        <f t="shared" si="36"/>
        <v>0</v>
      </c>
      <c r="I136" s="256" t="str">
        <f t="shared" si="33"/>
        <v/>
      </c>
      <c r="J136" s="256" t="str">
        <f t="shared" si="34"/>
        <v/>
      </c>
    </row>
    <row r="137" spans="1:10" ht="15.75" thickBot="1" x14ac:dyDescent="0.3">
      <c r="A137" s="262" t="str">
        <f t="shared" si="37"/>
        <v>CALZ</v>
      </c>
      <c r="B137" s="306">
        <f>+METAS!$BG$52</f>
        <v>293</v>
      </c>
      <c r="C137" s="260">
        <f>ROUND((B137/12)*Config!$C$6,0)</f>
        <v>49</v>
      </c>
      <c r="D137" s="283">
        <f>ACUMULADO!$BC$52</f>
        <v>0</v>
      </c>
      <c r="E137" s="258">
        <f t="shared" si="38"/>
        <v>16.7</v>
      </c>
      <c r="F137" s="260"/>
      <c r="G137" s="256">
        <f t="shared" si="35"/>
        <v>0</v>
      </c>
      <c r="H137" s="256">
        <f t="shared" si="36"/>
        <v>0</v>
      </c>
      <c r="I137" s="256" t="str">
        <f t="shared" si="33"/>
        <v/>
      </c>
      <c r="J137" s="256" t="str">
        <f t="shared" si="34"/>
        <v/>
      </c>
    </row>
    <row r="138" spans="1:10" ht="15.75" thickBot="1" x14ac:dyDescent="0.3">
      <c r="A138" s="262" t="str">
        <f t="shared" si="37"/>
        <v>PUEB</v>
      </c>
      <c r="B138" s="306">
        <f>+METAS!$BH$52</f>
        <v>353</v>
      </c>
      <c r="C138" s="260">
        <f>ROUND((B138/12)*Config!$C$6,0)</f>
        <v>59</v>
      </c>
      <c r="D138" s="283">
        <f>ACUMULADO!$BD$52</f>
        <v>0</v>
      </c>
      <c r="E138" s="258">
        <f t="shared" si="38"/>
        <v>16.7</v>
      </c>
      <c r="F138" s="260"/>
      <c r="G138" s="256">
        <f t="shared" si="35"/>
        <v>0</v>
      </c>
      <c r="H138" s="256">
        <f t="shared" si="36"/>
        <v>0</v>
      </c>
      <c r="I138" s="256" t="str">
        <f t="shared" si="33"/>
        <v/>
      </c>
      <c r="J138" s="256" t="str">
        <f t="shared" si="34"/>
        <v/>
      </c>
    </row>
  </sheetData>
  <mergeCells count="13">
    <mergeCell ref="H45:J45"/>
    <mergeCell ref="F1:H1"/>
    <mergeCell ref="H6:J6"/>
    <mergeCell ref="T16:Z19"/>
    <mergeCell ref="H24:J24"/>
    <mergeCell ref="T32:Z35"/>
    <mergeCell ref="T92:Z95"/>
    <mergeCell ref="H107:J107"/>
    <mergeCell ref="U114:AA117"/>
    <mergeCell ref="H127:J127"/>
    <mergeCell ref="T53:Z56"/>
    <mergeCell ref="H85:J85"/>
    <mergeCell ref="H65:J6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A11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63360-A7AC-43B6-9F34-7B271D6A78C8}">
  <sheetPr>
    <tabColor rgb="FF0000FF"/>
  </sheetPr>
  <dimension ref="A2:AW53"/>
  <sheetViews>
    <sheetView workbookViewId="0">
      <pane xSplit="3" ySplit="3" topLeftCell="Y43" activePane="bottomRight" state="frozen"/>
      <selection pane="topRight" activeCell="D1" sqref="D1"/>
      <selection pane="bottomLeft" activeCell="A4" sqref="A4"/>
      <selection pane="bottomRight" activeCell="C48" sqref="C48"/>
    </sheetView>
  </sheetViews>
  <sheetFormatPr baseColWidth="10" defaultRowHeight="15.75" x14ac:dyDescent="0.25"/>
  <cols>
    <col min="1" max="1" width="5.140625" style="469" customWidth="1"/>
    <col min="2" max="2" width="63.42578125" customWidth="1"/>
    <col min="3" max="3" width="18" customWidth="1"/>
    <col min="4" max="36" width="6.5703125" customWidth="1"/>
    <col min="37" max="38" width="10" customWidth="1"/>
    <col min="39" max="49" width="7.28515625" customWidth="1"/>
  </cols>
  <sheetData>
    <row r="2" spans="1:49" ht="30.75" customHeight="1" x14ac:dyDescent="0.25">
      <c r="A2" s="498" t="str">
        <f>+Ene!A3</f>
        <v>Nº</v>
      </c>
      <c r="B2" s="503" t="s">
        <v>157</v>
      </c>
      <c r="C2" s="503" t="str">
        <f>+Ene!C3</f>
        <v>ETAPA DE VIDA</v>
      </c>
      <c r="D2" s="499" t="s">
        <v>519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 t="s">
        <v>623</v>
      </c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 t="s">
        <v>625</v>
      </c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500" t="s">
        <v>624</v>
      </c>
      <c r="AL2" s="501"/>
      <c r="AM2" s="500" t="s">
        <v>625</v>
      </c>
      <c r="AN2" s="502"/>
      <c r="AO2" s="502"/>
      <c r="AP2" s="502"/>
      <c r="AQ2" s="502"/>
      <c r="AR2" s="502"/>
      <c r="AS2" s="502"/>
      <c r="AT2" s="502"/>
      <c r="AU2" s="502"/>
      <c r="AV2" s="502"/>
      <c r="AW2" s="501"/>
    </row>
    <row r="3" spans="1:49" ht="22.5" customHeight="1" x14ac:dyDescent="0.25">
      <c r="A3" s="498"/>
      <c r="B3" s="503"/>
      <c r="C3" s="503"/>
      <c r="D3" s="346" t="s">
        <v>615</v>
      </c>
      <c r="E3" s="346" t="s">
        <v>614</v>
      </c>
      <c r="F3" s="346" t="s">
        <v>560</v>
      </c>
      <c r="G3" s="346" t="s">
        <v>616</v>
      </c>
      <c r="H3" s="346" t="s">
        <v>617</v>
      </c>
      <c r="I3" s="346" t="s">
        <v>618</v>
      </c>
      <c r="J3" s="346" t="s">
        <v>619</v>
      </c>
      <c r="K3" s="346" t="s">
        <v>620</v>
      </c>
      <c r="L3" s="346" t="s">
        <v>621</v>
      </c>
      <c r="M3" s="346" t="s">
        <v>622</v>
      </c>
      <c r="N3" s="346" t="str">
        <f>+METAS!BI3</f>
        <v>RED</v>
      </c>
      <c r="O3" s="346" t="str">
        <f>+D3</f>
        <v>HOS</v>
      </c>
      <c r="P3" s="346" t="str">
        <f t="shared" ref="P3:W3" si="0">+E3</f>
        <v>CSMC</v>
      </c>
      <c r="Q3" s="346" t="str">
        <f t="shared" si="0"/>
        <v>LLUI</v>
      </c>
      <c r="R3" s="346" t="str">
        <f t="shared" si="0"/>
        <v>JER</v>
      </c>
      <c r="S3" s="346" t="str">
        <f t="shared" si="0"/>
        <v>YAN</v>
      </c>
      <c r="T3" s="346" t="str">
        <f t="shared" si="0"/>
        <v>SOR</v>
      </c>
      <c r="U3" s="346" t="str">
        <f t="shared" si="0"/>
        <v>JEP</v>
      </c>
      <c r="V3" s="346" t="str">
        <f t="shared" si="0"/>
        <v>ROQ</v>
      </c>
      <c r="W3" s="346" t="str">
        <f t="shared" si="0"/>
        <v>CAL</v>
      </c>
      <c r="X3" s="346" t="str">
        <f>+M3</f>
        <v>PUE</v>
      </c>
      <c r="Y3" s="346" t="str">
        <f t="shared" ref="Y3" si="1">+N3</f>
        <v>RED</v>
      </c>
      <c r="Z3" s="346" t="str">
        <f t="shared" ref="Z3:AJ3" si="2">+O3</f>
        <v>HOS</v>
      </c>
      <c r="AA3" s="346" t="str">
        <f t="shared" si="2"/>
        <v>CSMC</v>
      </c>
      <c r="AB3" s="346" t="str">
        <f t="shared" si="2"/>
        <v>LLUI</v>
      </c>
      <c r="AC3" s="346" t="str">
        <f t="shared" si="2"/>
        <v>JER</v>
      </c>
      <c r="AD3" s="346" t="str">
        <f t="shared" si="2"/>
        <v>YAN</v>
      </c>
      <c r="AE3" s="346" t="str">
        <f t="shared" si="2"/>
        <v>SOR</v>
      </c>
      <c r="AF3" s="346" t="str">
        <f t="shared" si="2"/>
        <v>JEP</v>
      </c>
      <c r="AG3" s="346" t="str">
        <f t="shared" si="2"/>
        <v>ROQ</v>
      </c>
      <c r="AH3" s="346" t="str">
        <f t="shared" si="2"/>
        <v>CAL</v>
      </c>
      <c r="AI3" s="346" t="str">
        <f t="shared" si="2"/>
        <v>PUE</v>
      </c>
      <c r="AJ3" s="346" t="str">
        <f t="shared" si="2"/>
        <v>RED</v>
      </c>
      <c r="AK3" s="346" t="s">
        <v>83</v>
      </c>
      <c r="AL3" s="346" t="s">
        <v>84</v>
      </c>
      <c r="AM3" s="347" t="str">
        <f>+Z3</f>
        <v>HOS</v>
      </c>
      <c r="AN3" s="347" t="str">
        <f t="shared" ref="AN3:AW3" si="3">+AA3</f>
        <v>CSMC</v>
      </c>
      <c r="AO3" s="347" t="str">
        <f t="shared" si="3"/>
        <v>LLUI</v>
      </c>
      <c r="AP3" s="347" t="str">
        <f t="shared" si="3"/>
        <v>JER</v>
      </c>
      <c r="AQ3" s="347" t="str">
        <f t="shared" si="3"/>
        <v>YAN</v>
      </c>
      <c r="AR3" s="347" t="str">
        <f t="shared" si="3"/>
        <v>SOR</v>
      </c>
      <c r="AS3" s="347" t="str">
        <f t="shared" si="3"/>
        <v>JEP</v>
      </c>
      <c r="AT3" s="347" t="str">
        <f t="shared" si="3"/>
        <v>ROQ</v>
      </c>
      <c r="AU3" s="347" t="str">
        <f t="shared" si="3"/>
        <v>CAL</v>
      </c>
      <c r="AV3" s="347" t="str">
        <f t="shared" si="3"/>
        <v>PUE</v>
      </c>
      <c r="AW3" s="347" t="str">
        <f t="shared" si="3"/>
        <v>RED</v>
      </c>
    </row>
    <row r="4" spans="1:49" s="322" customFormat="1" ht="31.5" customHeight="1" x14ac:dyDescent="0.25">
      <c r="A4" s="468">
        <v>1</v>
      </c>
      <c r="B4" s="415" t="str">
        <f>+Ene!B4</f>
        <v>TAMIZAJE CON PAPANICOLAOU PARA DETECCION DE CANCER DE CUELLO UTERINO</v>
      </c>
      <c r="C4" s="415" t="str">
        <f>+Ene!C4</f>
        <v>CANCER</v>
      </c>
      <c r="D4" s="459">
        <f>+METAS!AY4</f>
        <v>0</v>
      </c>
      <c r="E4" s="459">
        <f>+METAS!AZ4</f>
        <v>0</v>
      </c>
      <c r="F4" s="459">
        <f>+METAS!BA4</f>
        <v>1277</v>
      </c>
      <c r="G4" s="459">
        <f>+METAS!BB4</f>
        <v>84</v>
      </c>
      <c r="H4" s="459">
        <f>+METAS!BC4</f>
        <v>131</v>
      </c>
      <c r="I4" s="459">
        <f>+METAS!BD4</f>
        <v>587</v>
      </c>
      <c r="J4" s="459">
        <f>+METAS!BE4</f>
        <v>274</v>
      </c>
      <c r="K4" s="459">
        <f>+METAS!BF4</f>
        <v>212</v>
      </c>
      <c r="L4" s="459">
        <f>+METAS!BG4</f>
        <v>110</v>
      </c>
      <c r="M4" s="459">
        <f>+METAS!BH4</f>
        <v>93</v>
      </c>
      <c r="N4" s="459">
        <f>+METAS!BI4</f>
        <v>2768</v>
      </c>
      <c r="O4" s="345">
        <f>ROUND((D4/12)*Config!$C$6,0)</f>
        <v>0</v>
      </c>
      <c r="P4" s="345">
        <f>ROUND((E4/12)*Config!$C$6,0)</f>
        <v>0</v>
      </c>
      <c r="Q4" s="345">
        <f>ROUND((F4/12)*Config!$C$6,0)</f>
        <v>213</v>
      </c>
      <c r="R4" s="345">
        <f>ROUND((G4/12)*Config!$C$6,0)</f>
        <v>14</v>
      </c>
      <c r="S4" s="345">
        <f>ROUND((H4/12)*Config!$C$6,0)</f>
        <v>22</v>
      </c>
      <c r="T4" s="345">
        <f>ROUND((I4/12)*Config!$C$6,0)</f>
        <v>98</v>
      </c>
      <c r="U4" s="345">
        <f>ROUND((J4/12)*Config!$C$6,0)</f>
        <v>46</v>
      </c>
      <c r="V4" s="345">
        <f>ROUND((K4/12)*Config!$C$6,0)</f>
        <v>35</v>
      </c>
      <c r="W4" s="345">
        <f>ROUND((L4/12)*Config!$C$6,0)</f>
        <v>18</v>
      </c>
      <c r="X4" s="345">
        <f>ROUND((M4/12)*Config!$C$6,0)</f>
        <v>16</v>
      </c>
      <c r="Y4" s="345">
        <f>SUM(O4:X4)</f>
        <v>462</v>
      </c>
      <c r="Z4" s="345">
        <f>+ACUMULADO!AU4</f>
        <v>15</v>
      </c>
      <c r="AA4" s="345">
        <f>+ACUMULADO!AV4</f>
        <v>0</v>
      </c>
      <c r="AB4" s="345">
        <f>+ACUMULADO!AW4</f>
        <v>36</v>
      </c>
      <c r="AC4" s="345">
        <f>+ACUMULADO!AX4</f>
        <v>6</v>
      </c>
      <c r="AD4" s="345">
        <f>+ACUMULADO!AY4</f>
        <v>10</v>
      </c>
      <c r="AE4" s="345">
        <f>+ACUMULADO!AZ4</f>
        <v>4</v>
      </c>
      <c r="AF4" s="345">
        <f>+ACUMULADO!BA4</f>
        <v>3</v>
      </c>
      <c r="AG4" s="345">
        <f>+ACUMULADO!BB4</f>
        <v>0</v>
      </c>
      <c r="AH4" s="345">
        <f>+ACUMULADO!BC4</f>
        <v>2</v>
      </c>
      <c r="AI4" s="345">
        <f>+ACUMULADO!BD4</f>
        <v>0</v>
      </c>
      <c r="AJ4" s="345">
        <f>+ACUMULADO!BE4</f>
        <v>76</v>
      </c>
      <c r="AK4" s="416">
        <f>+METAS!F4</f>
        <v>13.3</v>
      </c>
      <c r="AL4" s="416">
        <f>+METAS!G4</f>
        <v>15</v>
      </c>
      <c r="AM4" s="372" t="str">
        <f>+IFERROR(IF(D4&gt;0,ROUND(Z4/D4*100,1),"SM"),0)</f>
        <v>SM</v>
      </c>
      <c r="AN4" s="372" t="str">
        <f>+IFERROR(IF(E4&gt;0,ROUND(AA4/E4*100,1),"SM"),0)</f>
        <v>SM</v>
      </c>
      <c r="AO4" s="372">
        <f t="shared" ref="AO4:AQ4" si="4">+IFERROR(IF(F4&gt;0,ROUND(AB4/F4*100,1),"SM"),0)</f>
        <v>2.8</v>
      </c>
      <c r="AP4" s="372">
        <f t="shared" si="4"/>
        <v>7.1</v>
      </c>
      <c r="AQ4" s="372">
        <f t="shared" si="4"/>
        <v>7.6</v>
      </c>
      <c r="AR4" s="372">
        <f t="shared" ref="AR4" si="5">+IFERROR(IF(I4&gt;0,ROUND(AE4/I4*100,1),"SM"),0)</f>
        <v>0.7</v>
      </c>
      <c r="AS4" s="372">
        <f t="shared" ref="AS4:AT4" si="6">+IFERROR(IF(J4&gt;0,ROUND(AF4/J4*100,1),"SM"),0)</f>
        <v>1.1000000000000001</v>
      </c>
      <c r="AT4" s="372">
        <f t="shared" si="6"/>
        <v>0</v>
      </c>
      <c r="AU4" s="372">
        <f t="shared" ref="AU4" si="7">+IFERROR(IF(L4&gt;0,ROUND(AH4/L4*100,1),"SM"),0)</f>
        <v>1.8</v>
      </c>
      <c r="AV4" s="372">
        <f t="shared" ref="AV4:AW4" si="8">+IFERROR(IF(M4&gt;0,ROUND(AI4/M4*100,1),"SM"),0)</f>
        <v>0</v>
      </c>
      <c r="AW4" s="372">
        <f t="shared" si="8"/>
        <v>2.7</v>
      </c>
    </row>
    <row r="5" spans="1:49" s="322" customFormat="1" ht="31.5" customHeight="1" x14ac:dyDescent="0.25">
      <c r="A5" s="468">
        <v>2</v>
      </c>
      <c r="B5" s="415" t="str">
        <f>+Ene!B5</f>
        <v>TAMIZAJE CON INSPECCION VISUAL CON ACIDO ACETICO PARA DETECCION DE CANCER DE CUELLO UTERINO</v>
      </c>
      <c r="C5" s="415" t="str">
        <f>+Ene!C5</f>
        <v>CANCER</v>
      </c>
      <c r="D5" s="459">
        <f>+METAS!AY5</f>
        <v>0</v>
      </c>
      <c r="E5" s="459">
        <f>+METAS!AZ5</f>
        <v>0</v>
      </c>
      <c r="F5" s="459">
        <f>+METAS!BA5</f>
        <v>127</v>
      </c>
      <c r="G5" s="459">
        <f>+METAS!BB5</f>
        <v>22</v>
      </c>
      <c r="H5" s="459">
        <f>+METAS!BC5</f>
        <v>79</v>
      </c>
      <c r="I5" s="459">
        <f>+METAS!BD5</f>
        <v>179</v>
      </c>
      <c r="J5" s="459">
        <f>+METAS!BE5</f>
        <v>172</v>
      </c>
      <c r="K5" s="459">
        <f>+METAS!BF5</f>
        <v>49</v>
      </c>
      <c r="L5" s="459">
        <f>+METAS!BG5</f>
        <v>32</v>
      </c>
      <c r="M5" s="459">
        <f>+METAS!BH5</f>
        <v>149</v>
      </c>
      <c r="N5" s="459">
        <f>+METAS!BI5</f>
        <v>809</v>
      </c>
      <c r="O5" s="345">
        <f>ROUND((D5/12)*Config!$C$6,0)</f>
        <v>0</v>
      </c>
      <c r="P5" s="345">
        <f>ROUND((E5/12)*Config!$C$6,0)</f>
        <v>0</v>
      </c>
      <c r="Q5" s="345">
        <f>ROUND((F5/12)*Config!$C$6,0)</f>
        <v>21</v>
      </c>
      <c r="R5" s="345">
        <f>ROUND((G5/12)*Config!$C$6,0)</f>
        <v>4</v>
      </c>
      <c r="S5" s="345">
        <f>ROUND((H5/12)*Config!$C$6,0)</f>
        <v>13</v>
      </c>
      <c r="T5" s="345">
        <f>ROUND((I5/12)*Config!$C$6,0)</f>
        <v>30</v>
      </c>
      <c r="U5" s="345">
        <f>ROUND((J5/12)*Config!$C$6,0)</f>
        <v>29</v>
      </c>
      <c r="V5" s="345">
        <f>ROUND((K5/12)*Config!$C$6,0)</f>
        <v>8</v>
      </c>
      <c r="W5" s="345">
        <f>ROUND((L5/12)*Config!$C$6,0)</f>
        <v>5</v>
      </c>
      <c r="X5" s="345">
        <f>ROUND((M5/12)*Config!$C$6,0)</f>
        <v>25</v>
      </c>
      <c r="Y5" s="345">
        <f t="shared" ref="Y5:Y53" si="9">SUM(O5:X5)</f>
        <v>135</v>
      </c>
      <c r="Z5" s="345">
        <f>+ACUMULADO!AU5</f>
        <v>0</v>
      </c>
      <c r="AA5" s="345">
        <f>+ACUMULADO!AV5</f>
        <v>0</v>
      </c>
      <c r="AB5" s="345">
        <f>+ACUMULADO!AW5</f>
        <v>10</v>
      </c>
      <c r="AC5" s="345">
        <f>+ACUMULADO!AX5</f>
        <v>3</v>
      </c>
      <c r="AD5" s="345">
        <f>+ACUMULADO!AY5</f>
        <v>18</v>
      </c>
      <c r="AE5" s="345">
        <f>+ACUMULADO!AZ5</f>
        <v>0</v>
      </c>
      <c r="AF5" s="345">
        <f>+ACUMULADO!BA5</f>
        <v>0</v>
      </c>
      <c r="AG5" s="345">
        <f>+ACUMULADO!BB5</f>
        <v>0</v>
      </c>
      <c r="AH5" s="345">
        <f>+ACUMULADO!BC5</f>
        <v>0</v>
      </c>
      <c r="AI5" s="345">
        <f>+ACUMULADO!BD5</f>
        <v>0</v>
      </c>
      <c r="AJ5" s="345">
        <f>+ACUMULADO!BE5</f>
        <v>31</v>
      </c>
      <c r="AK5" s="416">
        <f>+METAS!F5</f>
        <v>13.3</v>
      </c>
      <c r="AL5" s="416">
        <f>+METAS!G5</f>
        <v>15</v>
      </c>
      <c r="AM5" s="372" t="str">
        <f t="shared" ref="AM5:AM53" si="10">+IFERROR(IF(D5&gt;0,ROUND(Z5/D5*100,1),"SM"),0)</f>
        <v>SM</v>
      </c>
      <c r="AN5" s="372" t="str">
        <f t="shared" ref="AN5:AN53" si="11">+IFERROR(IF(E5&gt;0,ROUND(AA5/E5*100,1),"SM"),0)</f>
        <v>SM</v>
      </c>
      <c r="AO5" s="372">
        <f t="shared" ref="AO5:AO53" si="12">+IFERROR(IF(F5&gt;0,ROUND(AB5/F5*100,1),"SM"),0)</f>
        <v>7.9</v>
      </c>
      <c r="AP5" s="372">
        <f t="shared" ref="AP5:AP53" si="13">+IFERROR(IF(G5&gt;0,ROUND(AC5/G5*100,1),"SM"),0)</f>
        <v>13.6</v>
      </c>
      <c r="AQ5" s="372">
        <f t="shared" ref="AQ5:AQ53" si="14">+IFERROR(IF(H5&gt;0,ROUND(AD5/H5*100,1),"SM"),0)</f>
        <v>22.8</v>
      </c>
      <c r="AR5" s="372">
        <f t="shared" ref="AR5:AR53" si="15">+IFERROR(IF(I5&gt;0,ROUND(AE5/I5*100,1),"SM"),0)</f>
        <v>0</v>
      </c>
      <c r="AS5" s="372">
        <f t="shared" ref="AS5:AS53" si="16">+IFERROR(IF(J5&gt;0,ROUND(AF5/J5*100,1),"SM"),0)</f>
        <v>0</v>
      </c>
      <c r="AT5" s="372">
        <f t="shared" ref="AT5:AT53" si="17">+IFERROR(IF(K5&gt;0,ROUND(AG5/K5*100,1),"SM"),0)</f>
        <v>0</v>
      </c>
      <c r="AU5" s="372">
        <f t="shared" ref="AU5:AU53" si="18">+IFERROR(IF(L5&gt;0,ROUND(AH5/L5*100,1),"SM"),0)</f>
        <v>0</v>
      </c>
      <c r="AV5" s="372">
        <f t="shared" ref="AV5:AV53" si="19">+IFERROR(IF(M5&gt;0,ROUND(AI5/M5*100,1),"SM"),0)</f>
        <v>0</v>
      </c>
      <c r="AW5" s="372">
        <f t="shared" ref="AW5:AW53" si="20">+IFERROR(IF(N5&gt;0,ROUND(AJ5/N5*100,1),"SM"),0)</f>
        <v>3.8</v>
      </c>
    </row>
    <row r="6" spans="1:49" s="322" customFormat="1" ht="31.5" customHeight="1" x14ac:dyDescent="0.25">
      <c r="A6" s="468">
        <v>3</v>
      </c>
      <c r="B6" s="415" t="str">
        <f>+Ene!B6</f>
        <v>DETECCION MOLECULAR DE VIRUS PAPILOMA HUMANO</v>
      </c>
      <c r="C6" s="415" t="str">
        <f>+Ene!C6</f>
        <v>CANCER</v>
      </c>
      <c r="D6" s="459">
        <f>+METAS!AY6</f>
        <v>0</v>
      </c>
      <c r="E6" s="459">
        <f>+METAS!AZ6</f>
        <v>0</v>
      </c>
      <c r="F6" s="459">
        <f>+METAS!BA6</f>
        <v>1550</v>
      </c>
      <c r="G6" s="459">
        <f>+METAS!BB6</f>
        <v>94</v>
      </c>
      <c r="H6" s="459">
        <f>+METAS!BC6</f>
        <v>104</v>
      </c>
      <c r="I6" s="459">
        <f>+METAS!BD6</f>
        <v>609</v>
      </c>
      <c r="J6" s="459">
        <f>+METAS!BE6</f>
        <v>217</v>
      </c>
      <c r="K6" s="459">
        <f>+METAS!BF6</f>
        <v>233</v>
      </c>
      <c r="L6" s="459">
        <f>+METAS!BG6</f>
        <v>131</v>
      </c>
      <c r="M6" s="459">
        <f>+METAS!BH6</f>
        <v>0</v>
      </c>
      <c r="N6" s="459">
        <f>+METAS!BI6</f>
        <v>2938</v>
      </c>
      <c r="O6" s="345">
        <f>ROUND((D6/12)*Config!$C$6,0)</f>
        <v>0</v>
      </c>
      <c r="P6" s="345">
        <f>ROUND((E6/12)*Config!$C$6,0)</f>
        <v>0</v>
      </c>
      <c r="Q6" s="345">
        <f>ROUND((F6/12)*Config!$C$6,0)</f>
        <v>258</v>
      </c>
      <c r="R6" s="345">
        <f>ROUND((G6/12)*Config!$C$6,0)</f>
        <v>16</v>
      </c>
      <c r="S6" s="345">
        <f>ROUND((H6/12)*Config!$C$6,0)</f>
        <v>17</v>
      </c>
      <c r="T6" s="345">
        <f>ROUND((I6/12)*Config!$C$6,0)</f>
        <v>102</v>
      </c>
      <c r="U6" s="345">
        <f>ROUND((J6/12)*Config!$C$6,0)</f>
        <v>36</v>
      </c>
      <c r="V6" s="345">
        <f>ROUND((K6/12)*Config!$C$6,0)</f>
        <v>39</v>
      </c>
      <c r="W6" s="345">
        <f>ROUND((L6/12)*Config!$C$6,0)</f>
        <v>22</v>
      </c>
      <c r="X6" s="345">
        <f>ROUND((M6/12)*Config!$C$6,0)</f>
        <v>0</v>
      </c>
      <c r="Y6" s="345">
        <f t="shared" si="9"/>
        <v>490</v>
      </c>
      <c r="Z6" s="345">
        <f>+ACUMULADO!AU6</f>
        <v>0</v>
      </c>
      <c r="AA6" s="345">
        <f>+ACUMULADO!AV6</f>
        <v>0</v>
      </c>
      <c r="AB6" s="345">
        <f>+ACUMULADO!AW6</f>
        <v>62</v>
      </c>
      <c r="AC6" s="345">
        <f>+ACUMULADO!AX6</f>
        <v>23</v>
      </c>
      <c r="AD6" s="345">
        <f>+ACUMULADO!AY6</f>
        <v>24</v>
      </c>
      <c r="AE6" s="345">
        <f>+ACUMULADO!AZ6</f>
        <v>30</v>
      </c>
      <c r="AF6" s="345">
        <f>+ACUMULADO!BA6</f>
        <v>2</v>
      </c>
      <c r="AG6" s="345">
        <f>+ACUMULADO!BB6</f>
        <v>0</v>
      </c>
      <c r="AH6" s="345">
        <f>+ACUMULADO!BC6</f>
        <v>18</v>
      </c>
      <c r="AI6" s="345">
        <f>+ACUMULADO!BD6</f>
        <v>0</v>
      </c>
      <c r="AJ6" s="345">
        <f>+ACUMULADO!BE6</f>
        <v>159</v>
      </c>
      <c r="AK6" s="416">
        <f>+METAS!F6</f>
        <v>13.3</v>
      </c>
      <c r="AL6" s="416">
        <f>+METAS!G6</f>
        <v>15</v>
      </c>
      <c r="AM6" s="372" t="str">
        <f t="shared" si="10"/>
        <v>SM</v>
      </c>
      <c r="AN6" s="372" t="str">
        <f t="shared" si="11"/>
        <v>SM</v>
      </c>
      <c r="AO6" s="372">
        <f t="shared" si="12"/>
        <v>4</v>
      </c>
      <c r="AP6" s="372">
        <f t="shared" si="13"/>
        <v>24.5</v>
      </c>
      <c r="AQ6" s="372">
        <f t="shared" si="14"/>
        <v>23.1</v>
      </c>
      <c r="AR6" s="372">
        <f t="shared" si="15"/>
        <v>4.9000000000000004</v>
      </c>
      <c r="AS6" s="372">
        <f t="shared" si="16"/>
        <v>0.9</v>
      </c>
      <c r="AT6" s="372">
        <f t="shared" si="17"/>
        <v>0</v>
      </c>
      <c r="AU6" s="372">
        <f t="shared" si="18"/>
        <v>13.7</v>
      </c>
      <c r="AV6" s="372" t="str">
        <f t="shared" si="19"/>
        <v>SM</v>
      </c>
      <c r="AW6" s="372">
        <f t="shared" si="20"/>
        <v>5.4</v>
      </c>
    </row>
    <row r="7" spans="1:49" s="322" customFormat="1" ht="31.5" customHeight="1" x14ac:dyDescent="0.25">
      <c r="A7" s="468">
        <v>4</v>
      </c>
      <c r="B7" s="415" t="str">
        <f>+Ene!B7</f>
        <v>CONSEJERIA PREVENTIVA EN FACTORES DE RIESGO PARA EL CANCER</v>
      </c>
      <c r="C7" s="415" t="str">
        <f>+Ene!C7</f>
        <v>CANCER</v>
      </c>
      <c r="D7" s="459">
        <f>+METAS!AY7</f>
        <v>0</v>
      </c>
      <c r="E7" s="459">
        <f>+METAS!AZ7</f>
        <v>0</v>
      </c>
      <c r="F7" s="459">
        <f>+METAS!BA7</f>
        <v>4266</v>
      </c>
      <c r="G7" s="459">
        <f>+METAS!BB7</f>
        <v>266</v>
      </c>
      <c r="H7" s="459">
        <f>+METAS!BC7</f>
        <v>461</v>
      </c>
      <c r="I7" s="459">
        <f>+METAS!BD7</f>
        <v>1956</v>
      </c>
      <c r="J7" s="459">
        <f>+METAS!BE7</f>
        <v>990</v>
      </c>
      <c r="K7" s="459">
        <f>+METAS!BF7</f>
        <v>781</v>
      </c>
      <c r="L7" s="459">
        <f>+METAS!BG7</f>
        <v>382</v>
      </c>
      <c r="M7" s="459">
        <f>+METAS!BH7</f>
        <v>360</v>
      </c>
      <c r="N7" s="459">
        <f>+METAS!BI7</f>
        <v>9462</v>
      </c>
      <c r="O7" s="345">
        <f>ROUND((D7/12)*Config!$C$6,0)</f>
        <v>0</v>
      </c>
      <c r="P7" s="345">
        <f>ROUND((E7/12)*Config!$C$6,0)</f>
        <v>0</v>
      </c>
      <c r="Q7" s="345">
        <f>ROUND((F7/12)*Config!$C$6,0)</f>
        <v>711</v>
      </c>
      <c r="R7" s="345">
        <f>ROUND((G7/12)*Config!$C$6,0)</f>
        <v>44</v>
      </c>
      <c r="S7" s="345">
        <f>ROUND((H7/12)*Config!$C$6,0)</f>
        <v>77</v>
      </c>
      <c r="T7" s="345">
        <f>ROUND((I7/12)*Config!$C$6,0)</f>
        <v>326</v>
      </c>
      <c r="U7" s="345">
        <f>ROUND((J7/12)*Config!$C$6,0)</f>
        <v>165</v>
      </c>
      <c r="V7" s="345">
        <f>ROUND((K7/12)*Config!$C$6,0)</f>
        <v>130</v>
      </c>
      <c r="W7" s="345">
        <f>ROUND((L7/12)*Config!$C$6,0)</f>
        <v>64</v>
      </c>
      <c r="X7" s="345">
        <f>ROUND((M7/12)*Config!$C$6,0)</f>
        <v>60</v>
      </c>
      <c r="Y7" s="345">
        <f t="shared" si="9"/>
        <v>1577</v>
      </c>
      <c r="Z7" s="345">
        <f>+ACUMULADO!AU7</f>
        <v>71</v>
      </c>
      <c r="AA7" s="345">
        <f>+ACUMULADO!AV7</f>
        <v>0</v>
      </c>
      <c r="AB7" s="345">
        <f>+ACUMULADO!AW7</f>
        <v>538</v>
      </c>
      <c r="AC7" s="345">
        <f>+ACUMULADO!AX7</f>
        <v>40</v>
      </c>
      <c r="AD7" s="345">
        <f>+ACUMULADO!AY7</f>
        <v>62</v>
      </c>
      <c r="AE7" s="345">
        <f>+ACUMULADO!AZ7</f>
        <v>37</v>
      </c>
      <c r="AF7" s="345">
        <f>+ACUMULADO!BA7</f>
        <v>4</v>
      </c>
      <c r="AG7" s="345">
        <f>+ACUMULADO!BB7</f>
        <v>0</v>
      </c>
      <c r="AH7" s="345">
        <f>+ACUMULADO!BC7</f>
        <v>18</v>
      </c>
      <c r="AI7" s="345">
        <f>+ACUMULADO!BD7</f>
        <v>3</v>
      </c>
      <c r="AJ7" s="345">
        <f>+ACUMULADO!BE7</f>
        <v>773</v>
      </c>
      <c r="AK7" s="416">
        <f>+METAS!F7</f>
        <v>13.3</v>
      </c>
      <c r="AL7" s="416">
        <f>+METAS!G7</f>
        <v>15</v>
      </c>
      <c r="AM7" s="372" t="str">
        <f t="shared" si="10"/>
        <v>SM</v>
      </c>
      <c r="AN7" s="372" t="str">
        <f t="shared" si="11"/>
        <v>SM</v>
      </c>
      <c r="AO7" s="372">
        <f t="shared" si="12"/>
        <v>12.6</v>
      </c>
      <c r="AP7" s="372">
        <f t="shared" si="13"/>
        <v>15</v>
      </c>
      <c r="AQ7" s="372">
        <f t="shared" si="14"/>
        <v>13.4</v>
      </c>
      <c r="AR7" s="372">
        <f t="shared" si="15"/>
        <v>1.9</v>
      </c>
      <c r="AS7" s="372">
        <f t="shared" si="16"/>
        <v>0.4</v>
      </c>
      <c r="AT7" s="372">
        <f t="shared" si="17"/>
        <v>0</v>
      </c>
      <c r="AU7" s="372">
        <f t="shared" si="18"/>
        <v>4.7</v>
      </c>
      <c r="AV7" s="372">
        <f t="shared" si="19"/>
        <v>0.8</v>
      </c>
      <c r="AW7" s="372">
        <f t="shared" si="20"/>
        <v>8.1999999999999993</v>
      </c>
    </row>
    <row r="8" spans="1:49" s="322" customFormat="1" ht="31.5" customHeight="1" x14ac:dyDescent="0.25">
      <c r="A8" s="468">
        <v>5</v>
      </c>
      <c r="B8" s="415" t="str">
        <f>+Ene!B8</f>
        <v>TAMIZAJE EN MUJER  CON EXAMEN CLINICO DE MAMA PARA DETECCION DE CANCER DE MAMA</v>
      </c>
      <c r="C8" s="415" t="str">
        <f>+Ene!C8</f>
        <v>CANCER</v>
      </c>
      <c r="D8" s="459">
        <f>+METAS!AY8</f>
        <v>0</v>
      </c>
      <c r="E8" s="459">
        <f>+METAS!AZ8</f>
        <v>0</v>
      </c>
      <c r="F8" s="459">
        <f>+METAS!BA8</f>
        <v>1485</v>
      </c>
      <c r="G8" s="459">
        <f>+METAS!BB8</f>
        <v>116</v>
      </c>
      <c r="H8" s="459">
        <f>+METAS!BC8</f>
        <v>178</v>
      </c>
      <c r="I8" s="459">
        <f>+METAS!BD8</f>
        <v>725</v>
      </c>
      <c r="J8" s="459">
        <f>+METAS!BE8</f>
        <v>361</v>
      </c>
      <c r="K8" s="459">
        <f>+METAS!BF8</f>
        <v>257</v>
      </c>
      <c r="L8" s="459">
        <f>+METAS!BG8</f>
        <v>148</v>
      </c>
      <c r="M8" s="459">
        <f>+METAS!BH8</f>
        <v>119</v>
      </c>
      <c r="N8" s="459">
        <f>+METAS!BI8</f>
        <v>3389</v>
      </c>
      <c r="O8" s="345">
        <f>ROUND((D8/12)*Config!$C$6,0)</f>
        <v>0</v>
      </c>
      <c r="P8" s="345">
        <f>ROUND((E8/12)*Config!$C$6,0)</f>
        <v>0</v>
      </c>
      <c r="Q8" s="345">
        <f>ROUND((F8/12)*Config!$C$6,0)</f>
        <v>248</v>
      </c>
      <c r="R8" s="345">
        <f>ROUND((G8/12)*Config!$C$6,0)</f>
        <v>19</v>
      </c>
      <c r="S8" s="345">
        <f>ROUND((H8/12)*Config!$C$6,0)</f>
        <v>30</v>
      </c>
      <c r="T8" s="345">
        <f>ROUND((I8/12)*Config!$C$6,0)</f>
        <v>121</v>
      </c>
      <c r="U8" s="345">
        <f>ROUND((J8/12)*Config!$C$6,0)</f>
        <v>60</v>
      </c>
      <c r="V8" s="345">
        <f>ROUND((K8/12)*Config!$C$6,0)</f>
        <v>43</v>
      </c>
      <c r="W8" s="345">
        <f>ROUND((L8/12)*Config!$C$6,0)</f>
        <v>25</v>
      </c>
      <c r="X8" s="345">
        <f>ROUND((M8/12)*Config!$C$6,0)</f>
        <v>20</v>
      </c>
      <c r="Y8" s="345">
        <f t="shared" si="9"/>
        <v>566</v>
      </c>
      <c r="Z8" s="345">
        <f>+ACUMULADO!AU8</f>
        <v>6</v>
      </c>
      <c r="AA8" s="345">
        <f>+ACUMULADO!AV8</f>
        <v>0</v>
      </c>
      <c r="AB8" s="345">
        <f>+ACUMULADO!AW8</f>
        <v>198</v>
      </c>
      <c r="AC8" s="345">
        <f>+ACUMULADO!AX8</f>
        <v>65</v>
      </c>
      <c r="AD8" s="345">
        <f>+ACUMULADO!AY8</f>
        <v>66</v>
      </c>
      <c r="AE8" s="345">
        <f>+ACUMULADO!AZ8</f>
        <v>54</v>
      </c>
      <c r="AF8" s="345">
        <f>+ACUMULADO!BA8</f>
        <v>77</v>
      </c>
      <c r="AG8" s="345">
        <f>+ACUMULADO!BB8</f>
        <v>12</v>
      </c>
      <c r="AH8" s="345">
        <f>+ACUMULADO!BC8</f>
        <v>82</v>
      </c>
      <c r="AI8" s="345">
        <f>+ACUMULADO!BD8</f>
        <v>26</v>
      </c>
      <c r="AJ8" s="345">
        <f>+ACUMULADO!BE8</f>
        <v>586</v>
      </c>
      <c r="AK8" s="416">
        <f>+METAS!F8</f>
        <v>13.3</v>
      </c>
      <c r="AL8" s="416">
        <f>+METAS!G8</f>
        <v>15</v>
      </c>
      <c r="AM8" s="372" t="str">
        <f t="shared" si="10"/>
        <v>SM</v>
      </c>
      <c r="AN8" s="372" t="str">
        <f t="shared" si="11"/>
        <v>SM</v>
      </c>
      <c r="AO8" s="372">
        <f t="shared" si="12"/>
        <v>13.3</v>
      </c>
      <c r="AP8" s="372">
        <f t="shared" si="13"/>
        <v>56</v>
      </c>
      <c r="AQ8" s="372">
        <f t="shared" si="14"/>
        <v>37.1</v>
      </c>
      <c r="AR8" s="372">
        <f t="shared" si="15"/>
        <v>7.4</v>
      </c>
      <c r="AS8" s="372">
        <f t="shared" si="16"/>
        <v>21.3</v>
      </c>
      <c r="AT8" s="372">
        <f t="shared" si="17"/>
        <v>4.7</v>
      </c>
      <c r="AU8" s="372">
        <f t="shared" si="18"/>
        <v>55.4</v>
      </c>
      <c r="AV8" s="372">
        <f t="shared" si="19"/>
        <v>21.8</v>
      </c>
      <c r="AW8" s="372">
        <f t="shared" si="20"/>
        <v>17.3</v>
      </c>
    </row>
    <row r="9" spans="1:49" s="322" customFormat="1" ht="31.5" customHeight="1" x14ac:dyDescent="0.25">
      <c r="A9" s="468">
        <v>6</v>
      </c>
      <c r="B9" s="415" t="str">
        <f>+Ene!B9</f>
        <v>TAMIZAJE PARA DETECCION DE CANCER DE COLON Y RECTO</v>
      </c>
      <c r="C9" s="415" t="str">
        <f>+Ene!C9</f>
        <v>CANCER</v>
      </c>
      <c r="D9" s="459">
        <f>+METAS!AY9</f>
        <v>0</v>
      </c>
      <c r="E9" s="459">
        <f>+METAS!AZ9</f>
        <v>0</v>
      </c>
      <c r="F9" s="459">
        <f>+METAS!BA9</f>
        <v>1146</v>
      </c>
      <c r="G9" s="459">
        <f>+METAS!BB9</f>
        <v>76</v>
      </c>
      <c r="H9" s="459">
        <f>+METAS!BC9</f>
        <v>98</v>
      </c>
      <c r="I9" s="459">
        <f>+METAS!BD9</f>
        <v>503</v>
      </c>
      <c r="J9" s="459">
        <f>+METAS!BE9</f>
        <v>204</v>
      </c>
      <c r="K9" s="459">
        <f>+METAS!BF9</f>
        <v>210</v>
      </c>
      <c r="L9" s="459">
        <f>+METAS!BG9</f>
        <v>106</v>
      </c>
      <c r="M9" s="459">
        <f>+METAS!BH9</f>
        <v>57</v>
      </c>
      <c r="N9" s="459">
        <f>+METAS!BI9</f>
        <v>2400</v>
      </c>
      <c r="O9" s="345">
        <f>ROUND((D9/12)*Config!$C$6,0)</f>
        <v>0</v>
      </c>
      <c r="P9" s="345">
        <f>ROUND((E9/12)*Config!$C$6,0)</f>
        <v>0</v>
      </c>
      <c r="Q9" s="345">
        <f>ROUND((F9/12)*Config!$C$6,0)</f>
        <v>191</v>
      </c>
      <c r="R9" s="345">
        <f>ROUND((G9/12)*Config!$C$6,0)</f>
        <v>13</v>
      </c>
      <c r="S9" s="345">
        <f>ROUND((H9/12)*Config!$C$6,0)</f>
        <v>16</v>
      </c>
      <c r="T9" s="345">
        <f>ROUND((I9/12)*Config!$C$6,0)</f>
        <v>84</v>
      </c>
      <c r="U9" s="345">
        <f>ROUND((J9/12)*Config!$C$6,0)</f>
        <v>34</v>
      </c>
      <c r="V9" s="345">
        <f>ROUND((K9/12)*Config!$C$6,0)</f>
        <v>35</v>
      </c>
      <c r="W9" s="345">
        <f>ROUND((L9/12)*Config!$C$6,0)</f>
        <v>18</v>
      </c>
      <c r="X9" s="345">
        <f>ROUND((M9/12)*Config!$C$6,0)</f>
        <v>10</v>
      </c>
      <c r="Y9" s="345">
        <f t="shared" si="9"/>
        <v>401</v>
      </c>
      <c r="Z9" s="345">
        <f>+ACUMULADO!AU9</f>
        <v>0</v>
      </c>
      <c r="AA9" s="345">
        <f>+ACUMULADO!AV9</f>
        <v>0</v>
      </c>
      <c r="AB9" s="345">
        <f>+ACUMULADO!AW9</f>
        <v>0</v>
      </c>
      <c r="AC9" s="345">
        <f>+ACUMULADO!AX9</f>
        <v>15</v>
      </c>
      <c r="AD9" s="345">
        <f>+ACUMULADO!AY9</f>
        <v>18</v>
      </c>
      <c r="AE9" s="345">
        <f>+ACUMULADO!AZ9</f>
        <v>0</v>
      </c>
      <c r="AF9" s="345">
        <f>+ACUMULADO!BA9</f>
        <v>1</v>
      </c>
      <c r="AG9" s="345">
        <f>+ACUMULADO!BB9</f>
        <v>19</v>
      </c>
      <c r="AH9" s="345">
        <f>+ACUMULADO!BC9</f>
        <v>4</v>
      </c>
      <c r="AI9" s="345">
        <f>+ACUMULADO!BD9</f>
        <v>0</v>
      </c>
      <c r="AJ9" s="345">
        <f>+ACUMULADO!BE9</f>
        <v>57</v>
      </c>
      <c r="AK9" s="416">
        <f>+METAS!F9</f>
        <v>13.3</v>
      </c>
      <c r="AL9" s="416">
        <f>+METAS!G9</f>
        <v>15</v>
      </c>
      <c r="AM9" s="372" t="str">
        <f t="shared" si="10"/>
        <v>SM</v>
      </c>
      <c r="AN9" s="372" t="str">
        <f t="shared" si="11"/>
        <v>SM</v>
      </c>
      <c r="AO9" s="372">
        <f t="shared" si="12"/>
        <v>0</v>
      </c>
      <c r="AP9" s="372">
        <f t="shared" si="13"/>
        <v>19.7</v>
      </c>
      <c r="AQ9" s="372">
        <f t="shared" si="14"/>
        <v>18.399999999999999</v>
      </c>
      <c r="AR9" s="372">
        <f t="shared" si="15"/>
        <v>0</v>
      </c>
      <c r="AS9" s="372">
        <f t="shared" si="16"/>
        <v>0.5</v>
      </c>
      <c r="AT9" s="372">
        <f t="shared" si="17"/>
        <v>9</v>
      </c>
      <c r="AU9" s="372">
        <f t="shared" si="18"/>
        <v>3.8</v>
      </c>
      <c r="AV9" s="372">
        <f t="shared" si="19"/>
        <v>0</v>
      </c>
      <c r="AW9" s="372">
        <f t="shared" si="20"/>
        <v>2.4</v>
      </c>
    </row>
    <row r="10" spans="1:49" s="322" customFormat="1" ht="31.5" customHeight="1" x14ac:dyDescent="0.25">
      <c r="A10" s="468">
        <v>7</v>
      </c>
      <c r="B10" s="415" t="str">
        <f>+Ene!B10</f>
        <v>TAMIZAJE PARA DETECCION DE CANCER DE PROSTATA</v>
      </c>
      <c r="C10" s="415" t="str">
        <f>+Ene!C10</f>
        <v>CANCER</v>
      </c>
      <c r="D10" s="459">
        <f>+METAS!AY10</f>
        <v>0</v>
      </c>
      <c r="E10" s="459">
        <f>+METAS!AZ10</f>
        <v>0</v>
      </c>
      <c r="F10" s="459">
        <f>+METAS!BA10</f>
        <v>684</v>
      </c>
      <c r="G10" s="459">
        <f>+METAS!BB10</f>
        <v>44</v>
      </c>
      <c r="H10" s="459">
        <f>+METAS!BC10</f>
        <v>60</v>
      </c>
      <c r="I10" s="459">
        <f>+METAS!BD10</f>
        <v>304</v>
      </c>
      <c r="J10" s="459">
        <f>+METAS!BE10</f>
        <v>130</v>
      </c>
      <c r="K10" s="459">
        <f>+METAS!BF10</f>
        <v>133</v>
      </c>
      <c r="L10" s="459">
        <f>+METAS!BG10</f>
        <v>63</v>
      </c>
      <c r="M10" s="459">
        <f>+METAS!BH10</f>
        <v>33</v>
      </c>
      <c r="N10" s="459">
        <f>+METAS!BI10</f>
        <v>1451</v>
      </c>
      <c r="O10" s="345">
        <f>ROUND((D10/12)*Config!$C$6,0)</f>
        <v>0</v>
      </c>
      <c r="P10" s="345">
        <f>ROUND((E10/12)*Config!$C$6,0)</f>
        <v>0</v>
      </c>
      <c r="Q10" s="345">
        <f>ROUND((F10/12)*Config!$C$6,0)</f>
        <v>114</v>
      </c>
      <c r="R10" s="345">
        <f>ROUND((G10/12)*Config!$C$6,0)</f>
        <v>7</v>
      </c>
      <c r="S10" s="345">
        <f>ROUND((H10/12)*Config!$C$6,0)</f>
        <v>10</v>
      </c>
      <c r="T10" s="345">
        <f>ROUND((I10/12)*Config!$C$6,0)</f>
        <v>51</v>
      </c>
      <c r="U10" s="345">
        <f>ROUND((J10/12)*Config!$C$6,0)</f>
        <v>22</v>
      </c>
      <c r="V10" s="345">
        <f>ROUND((K10/12)*Config!$C$6,0)</f>
        <v>22</v>
      </c>
      <c r="W10" s="345">
        <f>ROUND((L10/12)*Config!$C$6,0)</f>
        <v>11</v>
      </c>
      <c r="X10" s="345">
        <f>ROUND((M10/12)*Config!$C$6,0)</f>
        <v>6</v>
      </c>
      <c r="Y10" s="345">
        <f t="shared" si="9"/>
        <v>243</v>
      </c>
      <c r="Z10" s="345">
        <f>+ACUMULADO!AU10</f>
        <v>0</v>
      </c>
      <c r="AA10" s="345">
        <f>+ACUMULADO!AV10</f>
        <v>0</v>
      </c>
      <c r="AB10" s="345">
        <f>+ACUMULADO!AW10</f>
        <v>0</v>
      </c>
      <c r="AC10" s="345">
        <f>+ACUMULADO!AX10</f>
        <v>2</v>
      </c>
      <c r="AD10" s="345">
        <f>+ACUMULADO!AY10</f>
        <v>0</v>
      </c>
      <c r="AE10" s="345">
        <f>+ACUMULADO!AZ10</f>
        <v>0</v>
      </c>
      <c r="AF10" s="345">
        <f>+ACUMULADO!BA10</f>
        <v>8</v>
      </c>
      <c r="AG10" s="345">
        <f>+ACUMULADO!BB10</f>
        <v>0</v>
      </c>
      <c r="AH10" s="345">
        <f>+ACUMULADO!BC10</f>
        <v>13</v>
      </c>
      <c r="AI10" s="345">
        <f>+ACUMULADO!BD10</f>
        <v>0</v>
      </c>
      <c r="AJ10" s="345">
        <f>+ACUMULADO!BE10</f>
        <v>23</v>
      </c>
      <c r="AK10" s="416">
        <f>+METAS!F10</f>
        <v>13.3</v>
      </c>
      <c r="AL10" s="416">
        <f>+METAS!G10</f>
        <v>15</v>
      </c>
      <c r="AM10" s="372" t="str">
        <f t="shared" si="10"/>
        <v>SM</v>
      </c>
      <c r="AN10" s="372" t="str">
        <f t="shared" si="11"/>
        <v>SM</v>
      </c>
      <c r="AO10" s="372">
        <f t="shared" si="12"/>
        <v>0</v>
      </c>
      <c r="AP10" s="372">
        <f t="shared" si="13"/>
        <v>4.5</v>
      </c>
      <c r="AQ10" s="372">
        <f t="shared" si="14"/>
        <v>0</v>
      </c>
      <c r="AR10" s="372">
        <f t="shared" si="15"/>
        <v>0</v>
      </c>
      <c r="AS10" s="372">
        <f t="shared" si="16"/>
        <v>6.2</v>
      </c>
      <c r="AT10" s="372">
        <f t="shared" si="17"/>
        <v>0</v>
      </c>
      <c r="AU10" s="372">
        <f t="shared" si="18"/>
        <v>20.6</v>
      </c>
      <c r="AV10" s="372">
        <f t="shared" si="19"/>
        <v>0</v>
      </c>
      <c r="AW10" s="372">
        <f t="shared" si="20"/>
        <v>1.6</v>
      </c>
    </row>
    <row r="11" spans="1:49" s="322" customFormat="1" ht="31.5" customHeight="1" x14ac:dyDescent="0.25">
      <c r="A11" s="468">
        <v>8</v>
      </c>
      <c r="B11" s="415" t="str">
        <f>+Ene!B11</f>
        <v>TAMIZAJE PARA DETECCION DE CANCER DE PIEL</v>
      </c>
      <c r="C11" s="415" t="str">
        <f>+Ene!C11</f>
        <v>CANCER</v>
      </c>
      <c r="D11" s="459">
        <f>+METAS!AY11</f>
        <v>0</v>
      </c>
      <c r="E11" s="459">
        <f>+METAS!AZ11</f>
        <v>0</v>
      </c>
      <c r="F11" s="459">
        <f>+METAS!BA11</f>
        <v>5515</v>
      </c>
      <c r="G11" s="459">
        <f>+METAS!BB11</f>
        <v>303</v>
      </c>
      <c r="H11" s="459">
        <f>+METAS!BC11</f>
        <v>398</v>
      </c>
      <c r="I11" s="459">
        <f>+METAS!BD11</f>
        <v>2415</v>
      </c>
      <c r="J11" s="459">
        <f>+METAS!BE11</f>
        <v>1210</v>
      </c>
      <c r="K11" s="459">
        <f>+METAS!BF11</f>
        <v>971</v>
      </c>
      <c r="L11" s="459">
        <f>+METAS!BG11</f>
        <v>439</v>
      </c>
      <c r="M11" s="459">
        <f>+METAS!BH11</f>
        <v>292</v>
      </c>
      <c r="N11" s="459">
        <f>+METAS!BI11</f>
        <v>11543</v>
      </c>
      <c r="O11" s="345">
        <f>ROUND((D11/12)*Config!$C$6,0)</f>
        <v>0</v>
      </c>
      <c r="P11" s="345">
        <f>ROUND((E11/12)*Config!$C$6,0)</f>
        <v>0</v>
      </c>
      <c r="Q11" s="345">
        <f>ROUND((F11/12)*Config!$C$6,0)</f>
        <v>919</v>
      </c>
      <c r="R11" s="345">
        <f>ROUND((G11/12)*Config!$C$6,0)</f>
        <v>51</v>
      </c>
      <c r="S11" s="345">
        <f>ROUND((H11/12)*Config!$C$6,0)</f>
        <v>66</v>
      </c>
      <c r="T11" s="345">
        <f>ROUND((I11/12)*Config!$C$6,0)</f>
        <v>403</v>
      </c>
      <c r="U11" s="345">
        <f>ROUND((J11/12)*Config!$C$6,0)</f>
        <v>202</v>
      </c>
      <c r="V11" s="345">
        <f>ROUND((K11/12)*Config!$C$6,0)</f>
        <v>162</v>
      </c>
      <c r="W11" s="345">
        <f>ROUND((L11/12)*Config!$C$6,0)</f>
        <v>73</v>
      </c>
      <c r="X11" s="345">
        <f>ROUND((M11/12)*Config!$C$6,0)</f>
        <v>49</v>
      </c>
      <c r="Y11" s="345">
        <f t="shared" si="9"/>
        <v>1925</v>
      </c>
      <c r="Z11" s="345">
        <f>+ACUMULADO!AU11</f>
        <v>0</v>
      </c>
      <c r="AA11" s="345">
        <f>+ACUMULADO!AV11</f>
        <v>0</v>
      </c>
      <c r="AB11" s="345">
        <f>+ACUMULADO!AW11</f>
        <v>1556</v>
      </c>
      <c r="AC11" s="345">
        <f>+ACUMULADO!AX11</f>
        <v>99</v>
      </c>
      <c r="AD11" s="345">
        <f>+ACUMULADO!AY11</f>
        <v>210</v>
      </c>
      <c r="AE11" s="345">
        <f>+ACUMULADO!AZ11</f>
        <v>0</v>
      </c>
      <c r="AF11" s="345">
        <f>+ACUMULADO!BA11</f>
        <v>42</v>
      </c>
      <c r="AG11" s="345">
        <f>+ACUMULADO!BB11</f>
        <v>39</v>
      </c>
      <c r="AH11" s="345">
        <f>+ACUMULADO!BC11</f>
        <v>114</v>
      </c>
      <c r="AI11" s="345">
        <f>+ACUMULADO!BD11</f>
        <v>48</v>
      </c>
      <c r="AJ11" s="345">
        <f>+ACUMULADO!BE11</f>
        <v>2108</v>
      </c>
      <c r="AK11" s="416">
        <f>+METAS!F11</f>
        <v>13.3</v>
      </c>
      <c r="AL11" s="416">
        <f>+METAS!G11</f>
        <v>15</v>
      </c>
      <c r="AM11" s="372" t="str">
        <f t="shared" si="10"/>
        <v>SM</v>
      </c>
      <c r="AN11" s="372" t="str">
        <f t="shared" si="11"/>
        <v>SM</v>
      </c>
      <c r="AO11" s="372">
        <f t="shared" si="12"/>
        <v>28.2</v>
      </c>
      <c r="AP11" s="372">
        <f t="shared" si="13"/>
        <v>32.700000000000003</v>
      </c>
      <c r="AQ11" s="372">
        <f t="shared" si="14"/>
        <v>52.8</v>
      </c>
      <c r="AR11" s="372">
        <f t="shared" si="15"/>
        <v>0</v>
      </c>
      <c r="AS11" s="372">
        <f t="shared" si="16"/>
        <v>3.5</v>
      </c>
      <c r="AT11" s="372">
        <f t="shared" si="17"/>
        <v>4</v>
      </c>
      <c r="AU11" s="372">
        <f t="shared" si="18"/>
        <v>26</v>
      </c>
      <c r="AV11" s="372">
        <f t="shared" si="19"/>
        <v>16.399999999999999</v>
      </c>
      <c r="AW11" s="372">
        <f t="shared" si="20"/>
        <v>18.3</v>
      </c>
    </row>
    <row r="12" spans="1:49" s="322" customFormat="1" ht="31.5" customHeight="1" x14ac:dyDescent="0.25">
      <c r="A12" s="468">
        <v>9</v>
      </c>
      <c r="B12" s="415" t="str">
        <f>+Ene!B12</f>
        <v>ATENCION DE LA PACIENTE CON LESIONES PREMALIGNAS DE CUELLO UTERINO CON ABLACION</v>
      </c>
      <c r="C12" s="415" t="str">
        <f>+Ene!C12</f>
        <v>CANCER</v>
      </c>
      <c r="D12" s="459">
        <f>+METAS!AY12</f>
        <v>0</v>
      </c>
      <c r="E12" s="459">
        <f>+METAS!AZ12</f>
        <v>0</v>
      </c>
      <c r="F12" s="459">
        <f>+METAS!BA12</f>
        <v>165</v>
      </c>
      <c r="G12" s="459">
        <f>+METAS!BB12</f>
        <v>0</v>
      </c>
      <c r="H12" s="459">
        <f>+METAS!BC12</f>
        <v>0</v>
      </c>
      <c r="I12" s="459">
        <f>+METAS!BD12</f>
        <v>62</v>
      </c>
      <c r="J12" s="459">
        <f>+METAS!BE12</f>
        <v>25</v>
      </c>
      <c r="K12" s="459">
        <f>+METAS!BF12</f>
        <v>0</v>
      </c>
      <c r="L12" s="459">
        <f>+METAS!BG12</f>
        <v>0</v>
      </c>
      <c r="M12" s="459">
        <f>+METAS!BH12</f>
        <v>0</v>
      </c>
      <c r="N12" s="459">
        <f>+METAS!BI12</f>
        <v>252</v>
      </c>
      <c r="O12" s="345">
        <f>ROUND((D12/12)*Config!$C$6,0)</f>
        <v>0</v>
      </c>
      <c r="P12" s="345">
        <f>ROUND((E12/12)*Config!$C$6,0)</f>
        <v>0</v>
      </c>
      <c r="Q12" s="345">
        <f>ROUND((F12/12)*Config!$C$6,0)</f>
        <v>28</v>
      </c>
      <c r="R12" s="345">
        <f>ROUND((G12/12)*Config!$C$6,0)</f>
        <v>0</v>
      </c>
      <c r="S12" s="345">
        <f>ROUND((H12/12)*Config!$C$6,0)</f>
        <v>0</v>
      </c>
      <c r="T12" s="345">
        <f>ROUND((I12/12)*Config!$C$6,0)</f>
        <v>10</v>
      </c>
      <c r="U12" s="345">
        <f>ROUND((J12/12)*Config!$C$6,0)</f>
        <v>4</v>
      </c>
      <c r="V12" s="345">
        <f>ROUND((K12/12)*Config!$C$6,0)</f>
        <v>0</v>
      </c>
      <c r="W12" s="345">
        <f>ROUND((L12/12)*Config!$C$6,0)</f>
        <v>0</v>
      </c>
      <c r="X12" s="345">
        <f>ROUND((M12/12)*Config!$C$6,0)</f>
        <v>0</v>
      </c>
      <c r="Y12" s="345">
        <f t="shared" si="9"/>
        <v>42</v>
      </c>
      <c r="Z12" s="345">
        <f>+ACUMULADO!AU12</f>
        <v>0</v>
      </c>
      <c r="AA12" s="345">
        <f>+ACUMULADO!AV12</f>
        <v>0</v>
      </c>
      <c r="AB12" s="345">
        <f>+ACUMULADO!AW12</f>
        <v>0</v>
      </c>
      <c r="AC12" s="345">
        <f>+ACUMULADO!AX12</f>
        <v>0</v>
      </c>
      <c r="AD12" s="345">
        <f>+ACUMULADO!AY12</f>
        <v>0</v>
      </c>
      <c r="AE12" s="345">
        <f>+ACUMULADO!AZ12</f>
        <v>0</v>
      </c>
      <c r="AF12" s="345">
        <f>+ACUMULADO!BA12</f>
        <v>0</v>
      </c>
      <c r="AG12" s="345">
        <f>+ACUMULADO!BB12</f>
        <v>0</v>
      </c>
      <c r="AH12" s="345">
        <f>+ACUMULADO!BC12</f>
        <v>0</v>
      </c>
      <c r="AI12" s="345">
        <f>+ACUMULADO!BD12</f>
        <v>0</v>
      </c>
      <c r="AJ12" s="345">
        <f>+ACUMULADO!BE12</f>
        <v>0</v>
      </c>
      <c r="AK12" s="416">
        <f>+METAS!F12</f>
        <v>13.3</v>
      </c>
      <c r="AL12" s="416">
        <f>+METAS!G12</f>
        <v>15</v>
      </c>
      <c r="AM12" s="372" t="str">
        <f t="shared" si="10"/>
        <v>SM</v>
      </c>
      <c r="AN12" s="372" t="str">
        <f t="shared" si="11"/>
        <v>SM</v>
      </c>
      <c r="AO12" s="372">
        <f t="shared" si="12"/>
        <v>0</v>
      </c>
      <c r="AP12" s="372" t="str">
        <f t="shared" si="13"/>
        <v>SM</v>
      </c>
      <c r="AQ12" s="372" t="str">
        <f t="shared" si="14"/>
        <v>SM</v>
      </c>
      <c r="AR12" s="372">
        <f t="shared" si="15"/>
        <v>0</v>
      </c>
      <c r="AS12" s="372">
        <f t="shared" si="16"/>
        <v>0</v>
      </c>
      <c r="AT12" s="372" t="str">
        <f t="shared" si="17"/>
        <v>SM</v>
      </c>
      <c r="AU12" s="372" t="str">
        <f t="shared" si="18"/>
        <v>SM</v>
      </c>
      <c r="AV12" s="372" t="str">
        <f t="shared" si="19"/>
        <v>SM</v>
      </c>
      <c r="AW12" s="372">
        <f t="shared" si="20"/>
        <v>0</v>
      </c>
    </row>
    <row r="13" spans="1:49" s="322" customFormat="1" ht="31.5" customHeight="1" x14ac:dyDescent="0.25">
      <c r="A13" s="468">
        <v>10</v>
      </c>
      <c r="B13" s="415" t="str">
        <f>+Ene!B13</f>
        <v>EXAMEN ESTOMATOLÓGICO</v>
      </c>
      <c r="C13" s="415" t="str">
        <f>+Ene!C13</f>
        <v>ODONTOLOGIA</v>
      </c>
      <c r="D13" s="459">
        <f>+METAS!AY13</f>
        <v>510</v>
      </c>
      <c r="E13" s="459">
        <f>+METAS!AZ13</f>
        <v>0</v>
      </c>
      <c r="F13" s="459">
        <f>+METAS!BA13</f>
        <v>3300</v>
      </c>
      <c r="G13" s="459">
        <f>+METAS!BB13</f>
        <v>800</v>
      </c>
      <c r="H13" s="459">
        <f>+METAS!BC13</f>
        <v>450</v>
      </c>
      <c r="I13" s="459">
        <f>+METAS!BD13</f>
        <v>1900</v>
      </c>
      <c r="J13" s="459">
        <f>+METAS!BE13</f>
        <v>1500</v>
      </c>
      <c r="K13" s="459">
        <f>+METAS!BF13</f>
        <v>600</v>
      </c>
      <c r="L13" s="459">
        <f>+METAS!BG13</f>
        <v>400</v>
      </c>
      <c r="M13" s="459">
        <f>+METAS!BH13</f>
        <v>250</v>
      </c>
      <c r="N13" s="459">
        <f>+METAS!BI13</f>
        <v>9710</v>
      </c>
      <c r="O13" s="345">
        <f>ROUND((D13/12)*Config!$C$6,0)</f>
        <v>85</v>
      </c>
      <c r="P13" s="345">
        <f>ROUND((E13/12)*Config!$C$6,0)</f>
        <v>0</v>
      </c>
      <c r="Q13" s="345">
        <f>ROUND((F13/12)*Config!$C$6,0)</f>
        <v>550</v>
      </c>
      <c r="R13" s="345">
        <f>ROUND((G13/12)*Config!$C$6,0)</f>
        <v>133</v>
      </c>
      <c r="S13" s="345">
        <f>ROUND((H13/12)*Config!$C$6,0)</f>
        <v>75</v>
      </c>
      <c r="T13" s="345">
        <f>ROUND((I13/12)*Config!$C$6,0)</f>
        <v>317</v>
      </c>
      <c r="U13" s="345">
        <f>ROUND((J13/12)*Config!$C$6,0)</f>
        <v>250</v>
      </c>
      <c r="V13" s="345">
        <f>ROUND((K13/12)*Config!$C$6,0)</f>
        <v>100</v>
      </c>
      <c r="W13" s="345">
        <f>ROUND((L13/12)*Config!$C$6,0)</f>
        <v>67</v>
      </c>
      <c r="X13" s="345">
        <f>ROUND((M13/12)*Config!$C$6,0)</f>
        <v>42</v>
      </c>
      <c r="Y13" s="345">
        <f t="shared" si="9"/>
        <v>1619</v>
      </c>
      <c r="Z13" s="345">
        <f>+ACUMULADO!AU13</f>
        <v>182</v>
      </c>
      <c r="AA13" s="345">
        <f>+ACUMULADO!AV13</f>
        <v>0</v>
      </c>
      <c r="AB13" s="345">
        <f>+ACUMULADO!AW13</f>
        <v>770</v>
      </c>
      <c r="AC13" s="345">
        <f>+ACUMULADO!AX13</f>
        <v>233</v>
      </c>
      <c r="AD13" s="345">
        <f>+ACUMULADO!AY13</f>
        <v>137</v>
      </c>
      <c r="AE13" s="345">
        <f>+ACUMULADO!AZ13</f>
        <v>596</v>
      </c>
      <c r="AF13" s="345">
        <f>+ACUMULADO!BA13</f>
        <v>231</v>
      </c>
      <c r="AG13" s="345">
        <f>+ACUMULADO!BB13</f>
        <v>196</v>
      </c>
      <c r="AH13" s="345">
        <f>+ACUMULADO!BC13</f>
        <v>166</v>
      </c>
      <c r="AI13" s="345">
        <f>+ACUMULADO!BD13</f>
        <v>100</v>
      </c>
      <c r="AJ13" s="345">
        <f>+ACUMULADO!BE13</f>
        <v>2611</v>
      </c>
      <c r="AK13" s="416">
        <f>+METAS!F13</f>
        <v>13.3</v>
      </c>
      <c r="AL13" s="416">
        <f>+METAS!G13</f>
        <v>15</v>
      </c>
      <c r="AM13" s="372">
        <f t="shared" si="10"/>
        <v>35.700000000000003</v>
      </c>
      <c r="AN13" s="372" t="str">
        <f t="shared" si="11"/>
        <v>SM</v>
      </c>
      <c r="AO13" s="372">
        <f t="shared" si="12"/>
        <v>23.3</v>
      </c>
      <c r="AP13" s="372">
        <f t="shared" si="13"/>
        <v>29.1</v>
      </c>
      <c r="AQ13" s="372">
        <f t="shared" si="14"/>
        <v>30.4</v>
      </c>
      <c r="AR13" s="372">
        <f t="shared" si="15"/>
        <v>31.4</v>
      </c>
      <c r="AS13" s="372">
        <f t="shared" si="16"/>
        <v>15.4</v>
      </c>
      <c r="AT13" s="372">
        <f t="shared" si="17"/>
        <v>32.700000000000003</v>
      </c>
      <c r="AU13" s="372">
        <f t="shared" si="18"/>
        <v>41.5</v>
      </c>
      <c r="AV13" s="372">
        <f t="shared" si="19"/>
        <v>40</v>
      </c>
      <c r="AW13" s="372">
        <f t="shared" si="20"/>
        <v>26.9</v>
      </c>
    </row>
    <row r="14" spans="1:49" s="322" customFormat="1" ht="31.5" customHeight="1" x14ac:dyDescent="0.25">
      <c r="A14" s="468">
        <v>11</v>
      </c>
      <c r="B14" s="415" t="str">
        <f>+Ene!B14</f>
        <v>INSTRUCCIÓN DE HIGIENE ORAL</v>
      </c>
      <c r="C14" s="415" t="str">
        <f>+Ene!C14</f>
        <v>ODONTOLOGIA</v>
      </c>
      <c r="D14" s="459">
        <f>+METAS!AY14</f>
        <v>100</v>
      </c>
      <c r="E14" s="459">
        <f>+METAS!AZ14</f>
        <v>0</v>
      </c>
      <c r="F14" s="459">
        <f>+METAS!BA14</f>
        <v>900</v>
      </c>
      <c r="G14" s="459">
        <f>+METAS!BB14</f>
        <v>300</v>
      </c>
      <c r="H14" s="459">
        <f>+METAS!BC14</f>
        <v>250</v>
      </c>
      <c r="I14" s="459">
        <f>+METAS!BD14</f>
        <v>800</v>
      </c>
      <c r="J14" s="459">
        <f>+METAS!BE14</f>
        <v>550</v>
      </c>
      <c r="K14" s="459">
        <f>+METAS!BF14</f>
        <v>200</v>
      </c>
      <c r="L14" s="459">
        <f>+METAS!BG14</f>
        <v>150</v>
      </c>
      <c r="M14" s="459">
        <f>+METAS!BH14</f>
        <v>100</v>
      </c>
      <c r="N14" s="459">
        <f>+METAS!BI14</f>
        <v>3350</v>
      </c>
      <c r="O14" s="345">
        <f>ROUND((D14/12)*Config!$C$6,0)</f>
        <v>17</v>
      </c>
      <c r="P14" s="345">
        <f>ROUND((E14/12)*Config!$C$6,0)</f>
        <v>0</v>
      </c>
      <c r="Q14" s="345">
        <f>ROUND((F14/12)*Config!$C$6,0)</f>
        <v>150</v>
      </c>
      <c r="R14" s="345">
        <f>ROUND((G14/12)*Config!$C$6,0)</f>
        <v>50</v>
      </c>
      <c r="S14" s="345">
        <f>ROUND((H14/12)*Config!$C$6,0)</f>
        <v>42</v>
      </c>
      <c r="T14" s="345">
        <f>ROUND((I14/12)*Config!$C$6,0)</f>
        <v>133</v>
      </c>
      <c r="U14" s="345">
        <f>ROUND((J14/12)*Config!$C$6,0)</f>
        <v>92</v>
      </c>
      <c r="V14" s="345">
        <f>ROUND((K14/12)*Config!$C$6,0)</f>
        <v>33</v>
      </c>
      <c r="W14" s="345">
        <f>ROUND((L14/12)*Config!$C$6,0)</f>
        <v>25</v>
      </c>
      <c r="X14" s="345">
        <f>ROUND((M14/12)*Config!$C$6,0)</f>
        <v>17</v>
      </c>
      <c r="Y14" s="345">
        <f t="shared" si="9"/>
        <v>559</v>
      </c>
      <c r="Z14" s="345">
        <f>+ACUMULADO!AU14</f>
        <v>20</v>
      </c>
      <c r="AA14" s="345">
        <f>+ACUMULADO!AV14</f>
        <v>0</v>
      </c>
      <c r="AB14" s="345">
        <f>+ACUMULADO!AW14</f>
        <v>20</v>
      </c>
      <c r="AC14" s="345">
        <f>+ACUMULADO!AX14</f>
        <v>47</v>
      </c>
      <c r="AD14" s="345">
        <f>+ACUMULADO!AY14</f>
        <v>11</v>
      </c>
      <c r="AE14" s="345">
        <f>+ACUMULADO!AZ14</f>
        <v>82</v>
      </c>
      <c r="AF14" s="345">
        <f>+ACUMULADO!BA14</f>
        <v>6</v>
      </c>
      <c r="AG14" s="345">
        <f>+ACUMULADO!BB14</f>
        <v>3</v>
      </c>
      <c r="AH14" s="345">
        <f>+ACUMULADO!BC14</f>
        <v>29</v>
      </c>
      <c r="AI14" s="345">
        <f>+ACUMULADO!BD14</f>
        <v>2</v>
      </c>
      <c r="AJ14" s="345">
        <f>+ACUMULADO!BE14</f>
        <v>220</v>
      </c>
      <c r="AK14" s="416">
        <f>+METAS!F14</f>
        <v>13.3</v>
      </c>
      <c r="AL14" s="416">
        <f>+METAS!G14</f>
        <v>15</v>
      </c>
      <c r="AM14" s="372">
        <f t="shared" si="10"/>
        <v>20</v>
      </c>
      <c r="AN14" s="372" t="str">
        <f t="shared" si="11"/>
        <v>SM</v>
      </c>
      <c r="AO14" s="372">
        <f t="shared" si="12"/>
        <v>2.2000000000000002</v>
      </c>
      <c r="AP14" s="372">
        <f t="shared" si="13"/>
        <v>15.7</v>
      </c>
      <c r="AQ14" s="372">
        <f t="shared" si="14"/>
        <v>4.4000000000000004</v>
      </c>
      <c r="AR14" s="372">
        <f t="shared" si="15"/>
        <v>10.3</v>
      </c>
      <c r="AS14" s="372">
        <f t="shared" si="16"/>
        <v>1.1000000000000001</v>
      </c>
      <c r="AT14" s="372">
        <f t="shared" si="17"/>
        <v>1.5</v>
      </c>
      <c r="AU14" s="372">
        <f t="shared" si="18"/>
        <v>19.3</v>
      </c>
      <c r="AV14" s="372">
        <f t="shared" si="19"/>
        <v>2</v>
      </c>
      <c r="AW14" s="372">
        <f t="shared" si="20"/>
        <v>6.6</v>
      </c>
    </row>
    <row r="15" spans="1:49" s="322" customFormat="1" ht="31.5" customHeight="1" x14ac:dyDescent="0.25">
      <c r="A15" s="468">
        <v>12</v>
      </c>
      <c r="B15" s="415" t="str">
        <f>+Ene!B15</f>
        <v>ASESORÍA NUTRICIONAL PARA EL CONTROL DE ENFERMEDADES DENTALES</v>
      </c>
      <c r="C15" s="415" t="str">
        <f>+Ene!C15</f>
        <v>ODONTOLOGIA</v>
      </c>
      <c r="D15" s="459">
        <f>+METAS!AY15</f>
        <v>100</v>
      </c>
      <c r="E15" s="459">
        <f>+METAS!AZ15</f>
        <v>0</v>
      </c>
      <c r="F15" s="459">
        <f>+METAS!BA15</f>
        <v>900</v>
      </c>
      <c r="G15" s="459">
        <f>+METAS!BB15</f>
        <v>300</v>
      </c>
      <c r="H15" s="459">
        <f>+METAS!BC15</f>
        <v>250</v>
      </c>
      <c r="I15" s="459">
        <f>+METAS!BD15</f>
        <v>800</v>
      </c>
      <c r="J15" s="459">
        <f>+METAS!BE15</f>
        <v>550</v>
      </c>
      <c r="K15" s="459">
        <f>+METAS!BF15</f>
        <v>200</v>
      </c>
      <c r="L15" s="459">
        <f>+METAS!BG15</f>
        <v>150</v>
      </c>
      <c r="M15" s="459">
        <f>+METAS!BH15</f>
        <v>100</v>
      </c>
      <c r="N15" s="459">
        <f>+METAS!BI15</f>
        <v>3350</v>
      </c>
      <c r="O15" s="345">
        <f>ROUND((D15/12)*Config!$C$6,0)</f>
        <v>17</v>
      </c>
      <c r="P15" s="345">
        <f>ROUND((E15/12)*Config!$C$6,0)</f>
        <v>0</v>
      </c>
      <c r="Q15" s="345">
        <f>ROUND((F15/12)*Config!$C$6,0)</f>
        <v>150</v>
      </c>
      <c r="R15" s="345">
        <f>ROUND((G15/12)*Config!$C$6,0)</f>
        <v>50</v>
      </c>
      <c r="S15" s="345">
        <f>ROUND((H15/12)*Config!$C$6,0)</f>
        <v>42</v>
      </c>
      <c r="T15" s="345">
        <f>ROUND((I15/12)*Config!$C$6,0)</f>
        <v>133</v>
      </c>
      <c r="U15" s="345">
        <f>ROUND((J15/12)*Config!$C$6,0)</f>
        <v>92</v>
      </c>
      <c r="V15" s="345">
        <f>ROUND((K15/12)*Config!$C$6,0)</f>
        <v>33</v>
      </c>
      <c r="W15" s="345">
        <f>ROUND((L15/12)*Config!$C$6,0)</f>
        <v>25</v>
      </c>
      <c r="X15" s="345">
        <f>ROUND((M15/12)*Config!$C$6,0)</f>
        <v>17</v>
      </c>
      <c r="Y15" s="345">
        <f t="shared" si="9"/>
        <v>559</v>
      </c>
      <c r="Z15" s="345">
        <f>+ACUMULADO!AU15</f>
        <v>21</v>
      </c>
      <c r="AA15" s="345">
        <f>+ACUMULADO!AV15</f>
        <v>0</v>
      </c>
      <c r="AB15" s="345">
        <f>+ACUMULADO!AW15</f>
        <v>20</v>
      </c>
      <c r="AC15" s="345">
        <f>+ACUMULADO!AX15</f>
        <v>47</v>
      </c>
      <c r="AD15" s="345">
        <f>+ACUMULADO!AY15</f>
        <v>11</v>
      </c>
      <c r="AE15" s="345">
        <f>+ACUMULADO!AZ15</f>
        <v>83</v>
      </c>
      <c r="AF15" s="345">
        <f>+ACUMULADO!BA15</f>
        <v>6</v>
      </c>
      <c r="AG15" s="345">
        <f>+ACUMULADO!BB15</f>
        <v>3</v>
      </c>
      <c r="AH15" s="345">
        <f>+ACUMULADO!BC15</f>
        <v>28</v>
      </c>
      <c r="AI15" s="345">
        <f>+ACUMULADO!BD15</f>
        <v>1</v>
      </c>
      <c r="AJ15" s="345">
        <f>+ACUMULADO!BE15</f>
        <v>220</v>
      </c>
      <c r="AK15" s="416">
        <f>+METAS!F15</f>
        <v>13.3</v>
      </c>
      <c r="AL15" s="416">
        <f>+METAS!G15</f>
        <v>15</v>
      </c>
      <c r="AM15" s="372">
        <f t="shared" si="10"/>
        <v>21</v>
      </c>
      <c r="AN15" s="372" t="str">
        <f t="shared" si="11"/>
        <v>SM</v>
      </c>
      <c r="AO15" s="372">
        <f t="shared" si="12"/>
        <v>2.2000000000000002</v>
      </c>
      <c r="AP15" s="372">
        <f t="shared" si="13"/>
        <v>15.7</v>
      </c>
      <c r="AQ15" s="372">
        <f t="shared" si="14"/>
        <v>4.4000000000000004</v>
      </c>
      <c r="AR15" s="372">
        <f t="shared" si="15"/>
        <v>10.4</v>
      </c>
      <c r="AS15" s="372">
        <f t="shared" si="16"/>
        <v>1.1000000000000001</v>
      </c>
      <c r="AT15" s="372">
        <f t="shared" si="17"/>
        <v>1.5</v>
      </c>
      <c r="AU15" s="372">
        <f t="shared" si="18"/>
        <v>18.7</v>
      </c>
      <c r="AV15" s="372">
        <f t="shared" si="19"/>
        <v>1</v>
      </c>
      <c r="AW15" s="372">
        <f t="shared" si="20"/>
        <v>6.6</v>
      </c>
    </row>
    <row r="16" spans="1:49" s="322" customFormat="1" ht="31.5" customHeight="1" x14ac:dyDescent="0.25">
      <c r="A16" s="468">
        <v>13</v>
      </c>
      <c r="B16" s="415" t="str">
        <f>+Ene!B16</f>
        <v>APLICACIÓN DE SELLANTES</v>
      </c>
      <c r="C16" s="415" t="str">
        <f>+Ene!C16</f>
        <v>ODONTOLOGIA</v>
      </c>
      <c r="D16" s="459">
        <f>+METAS!AY16</f>
        <v>50</v>
      </c>
      <c r="E16" s="459">
        <f>+METAS!AZ16</f>
        <v>0</v>
      </c>
      <c r="F16" s="459">
        <f>+METAS!BA16</f>
        <v>450</v>
      </c>
      <c r="G16" s="459">
        <f>+METAS!BB16</f>
        <v>100</v>
      </c>
      <c r="H16" s="459">
        <f>+METAS!BC16</f>
        <v>50</v>
      </c>
      <c r="I16" s="459">
        <f>+METAS!BD16</f>
        <v>80</v>
      </c>
      <c r="J16" s="459">
        <f>+METAS!BE16</f>
        <v>50</v>
      </c>
      <c r="K16" s="459">
        <f>+METAS!BF16</f>
        <v>50</v>
      </c>
      <c r="L16" s="459">
        <f>+METAS!BG16</f>
        <v>50</v>
      </c>
      <c r="M16" s="459">
        <f>+METAS!BH16</f>
        <v>50</v>
      </c>
      <c r="N16" s="459">
        <f>+METAS!BI16</f>
        <v>930</v>
      </c>
      <c r="O16" s="345">
        <f>ROUND((D16/12)*Config!$C$6,0)</f>
        <v>8</v>
      </c>
      <c r="P16" s="345">
        <f>ROUND((E16/12)*Config!$C$6,0)</f>
        <v>0</v>
      </c>
      <c r="Q16" s="345">
        <f>ROUND((F16/12)*Config!$C$6,0)</f>
        <v>75</v>
      </c>
      <c r="R16" s="345">
        <f>ROUND((G16/12)*Config!$C$6,0)</f>
        <v>17</v>
      </c>
      <c r="S16" s="345">
        <f>ROUND((H16/12)*Config!$C$6,0)</f>
        <v>8</v>
      </c>
      <c r="T16" s="345">
        <f>ROUND((I16/12)*Config!$C$6,0)</f>
        <v>13</v>
      </c>
      <c r="U16" s="345">
        <f>ROUND((J16/12)*Config!$C$6,0)</f>
        <v>8</v>
      </c>
      <c r="V16" s="345">
        <f>ROUND((K16/12)*Config!$C$6,0)</f>
        <v>8</v>
      </c>
      <c r="W16" s="345">
        <f>ROUND((L16/12)*Config!$C$6,0)</f>
        <v>8</v>
      </c>
      <c r="X16" s="345">
        <f>ROUND((M16/12)*Config!$C$6,0)</f>
        <v>8</v>
      </c>
      <c r="Y16" s="345">
        <f t="shared" si="9"/>
        <v>153</v>
      </c>
      <c r="Z16" s="345">
        <f>+ACUMULADO!AU16</f>
        <v>0</v>
      </c>
      <c r="AA16" s="345">
        <f>+ACUMULADO!AV16</f>
        <v>0</v>
      </c>
      <c r="AB16" s="345">
        <f>+ACUMULADO!AW16</f>
        <v>296</v>
      </c>
      <c r="AC16" s="345">
        <f>+ACUMULADO!AX16</f>
        <v>9</v>
      </c>
      <c r="AD16" s="345">
        <f>+ACUMULADO!AY16</f>
        <v>0</v>
      </c>
      <c r="AE16" s="345">
        <f>+ACUMULADO!AZ16</f>
        <v>6</v>
      </c>
      <c r="AF16" s="345">
        <f>+ACUMULADO!BA16</f>
        <v>23</v>
      </c>
      <c r="AG16" s="345">
        <f>+ACUMULADO!BB16</f>
        <v>0</v>
      </c>
      <c r="AH16" s="345">
        <f>+ACUMULADO!BC16</f>
        <v>0</v>
      </c>
      <c r="AI16" s="345">
        <f>+ACUMULADO!BD16</f>
        <v>0</v>
      </c>
      <c r="AJ16" s="345">
        <f>+ACUMULADO!BE16</f>
        <v>334</v>
      </c>
      <c r="AK16" s="416">
        <f>+METAS!F16</f>
        <v>13.3</v>
      </c>
      <c r="AL16" s="416">
        <f>+METAS!G16</f>
        <v>15</v>
      </c>
      <c r="AM16" s="372">
        <f t="shared" si="10"/>
        <v>0</v>
      </c>
      <c r="AN16" s="372" t="str">
        <f t="shared" si="11"/>
        <v>SM</v>
      </c>
      <c r="AO16" s="372">
        <f t="shared" si="12"/>
        <v>65.8</v>
      </c>
      <c r="AP16" s="372">
        <f t="shared" si="13"/>
        <v>9</v>
      </c>
      <c r="AQ16" s="372">
        <f t="shared" si="14"/>
        <v>0</v>
      </c>
      <c r="AR16" s="372">
        <f t="shared" si="15"/>
        <v>7.5</v>
      </c>
      <c r="AS16" s="372">
        <f t="shared" si="16"/>
        <v>46</v>
      </c>
      <c r="AT16" s="372">
        <f t="shared" si="17"/>
        <v>0</v>
      </c>
      <c r="AU16" s="372">
        <f t="shared" si="18"/>
        <v>0</v>
      </c>
      <c r="AV16" s="372">
        <f t="shared" si="19"/>
        <v>0</v>
      </c>
      <c r="AW16" s="372">
        <f t="shared" si="20"/>
        <v>35.9</v>
      </c>
    </row>
    <row r="17" spans="1:49" s="322" customFormat="1" ht="31.5" customHeight="1" x14ac:dyDescent="0.25">
      <c r="A17" s="468">
        <v>14</v>
      </c>
      <c r="B17" s="415" t="str">
        <f>+Ene!B17</f>
        <v>APLICACIÓN DE FLÚOR BARNIZ</v>
      </c>
      <c r="C17" s="415" t="str">
        <f>+Ene!C17</f>
        <v>ODONTOLOGIA</v>
      </c>
      <c r="D17" s="459">
        <f>+METAS!AY17</f>
        <v>100</v>
      </c>
      <c r="E17" s="459">
        <f>+METAS!AZ17</f>
        <v>0</v>
      </c>
      <c r="F17" s="459">
        <f>+METAS!BA17</f>
        <v>600</v>
      </c>
      <c r="G17" s="459">
        <f>+METAS!BB17</f>
        <v>220</v>
      </c>
      <c r="H17" s="459">
        <f>+METAS!BC17</f>
        <v>130</v>
      </c>
      <c r="I17" s="459">
        <f>+METAS!BD17</f>
        <v>550</v>
      </c>
      <c r="J17" s="459">
        <f>+METAS!BE17</f>
        <v>250</v>
      </c>
      <c r="K17" s="459">
        <f>+METAS!BF17</f>
        <v>100</v>
      </c>
      <c r="L17" s="459">
        <f>+METAS!BG17</f>
        <v>100</v>
      </c>
      <c r="M17" s="459">
        <f>+METAS!BH17</f>
        <v>100</v>
      </c>
      <c r="N17" s="459">
        <f>+METAS!BI17</f>
        <v>2150</v>
      </c>
      <c r="O17" s="345">
        <f>ROUND((D17/12)*Config!$C$6,0)</f>
        <v>17</v>
      </c>
      <c r="P17" s="345">
        <f>ROUND((E17/12)*Config!$C$6,0)</f>
        <v>0</v>
      </c>
      <c r="Q17" s="345">
        <f>ROUND((F17/12)*Config!$C$6,0)</f>
        <v>100</v>
      </c>
      <c r="R17" s="345">
        <f>ROUND((G17/12)*Config!$C$6,0)</f>
        <v>37</v>
      </c>
      <c r="S17" s="345">
        <f>ROUND((H17/12)*Config!$C$6,0)</f>
        <v>22</v>
      </c>
      <c r="T17" s="345">
        <f>ROUND((I17/12)*Config!$C$6,0)</f>
        <v>92</v>
      </c>
      <c r="U17" s="345">
        <f>ROUND((J17/12)*Config!$C$6,0)</f>
        <v>42</v>
      </c>
      <c r="V17" s="345">
        <f>ROUND((K17/12)*Config!$C$6,0)</f>
        <v>17</v>
      </c>
      <c r="W17" s="345">
        <f>ROUND((L17/12)*Config!$C$6,0)</f>
        <v>17</v>
      </c>
      <c r="X17" s="345">
        <f>ROUND((M17/12)*Config!$C$6,0)</f>
        <v>17</v>
      </c>
      <c r="Y17" s="345">
        <f t="shared" si="9"/>
        <v>361</v>
      </c>
      <c r="Z17" s="345">
        <f>+ACUMULADO!AU17</f>
        <v>13</v>
      </c>
      <c r="AA17" s="345">
        <f>+ACUMULADO!AV17</f>
        <v>0</v>
      </c>
      <c r="AB17" s="345">
        <f>+ACUMULADO!AW17</f>
        <v>20</v>
      </c>
      <c r="AC17" s="345">
        <f>+ACUMULADO!AX17</f>
        <v>20</v>
      </c>
      <c r="AD17" s="345">
        <f>+ACUMULADO!AY17</f>
        <v>7</v>
      </c>
      <c r="AE17" s="345">
        <f>+ACUMULADO!AZ17</f>
        <v>75</v>
      </c>
      <c r="AF17" s="345">
        <f>+ACUMULADO!BA17</f>
        <v>5</v>
      </c>
      <c r="AG17" s="345">
        <f>+ACUMULADO!BB17</f>
        <v>2</v>
      </c>
      <c r="AH17" s="345">
        <f>+ACUMULADO!BC17</f>
        <v>18</v>
      </c>
      <c r="AI17" s="345">
        <f>+ACUMULADO!BD17</f>
        <v>0</v>
      </c>
      <c r="AJ17" s="345">
        <f>+ACUMULADO!BE17</f>
        <v>160</v>
      </c>
      <c r="AK17" s="416">
        <f>+METAS!F17</f>
        <v>13.3</v>
      </c>
      <c r="AL17" s="416">
        <f>+METAS!G17</f>
        <v>15</v>
      </c>
      <c r="AM17" s="372">
        <f t="shared" si="10"/>
        <v>13</v>
      </c>
      <c r="AN17" s="372" t="str">
        <f t="shared" si="11"/>
        <v>SM</v>
      </c>
      <c r="AO17" s="372">
        <f t="shared" si="12"/>
        <v>3.3</v>
      </c>
      <c r="AP17" s="372">
        <f t="shared" si="13"/>
        <v>9.1</v>
      </c>
      <c r="AQ17" s="372">
        <f t="shared" si="14"/>
        <v>5.4</v>
      </c>
      <c r="AR17" s="372">
        <f t="shared" si="15"/>
        <v>13.6</v>
      </c>
      <c r="AS17" s="372">
        <f t="shared" si="16"/>
        <v>2</v>
      </c>
      <c r="AT17" s="372">
        <f t="shared" si="17"/>
        <v>2</v>
      </c>
      <c r="AU17" s="372">
        <f t="shared" si="18"/>
        <v>18</v>
      </c>
      <c r="AV17" s="372">
        <f t="shared" si="19"/>
        <v>0</v>
      </c>
      <c r="AW17" s="372">
        <f t="shared" si="20"/>
        <v>7.4</v>
      </c>
    </row>
    <row r="18" spans="1:49" s="322" customFormat="1" ht="31.5" customHeight="1" x14ac:dyDescent="0.25">
      <c r="A18" s="468">
        <v>15</v>
      </c>
      <c r="B18" s="415" t="str">
        <f>+Ene!B18</f>
        <v>APLICACIÓN DEL FLÚOR GEL</v>
      </c>
      <c r="C18" s="415" t="str">
        <f>+Ene!C18</f>
        <v>ODONTOLOGIA</v>
      </c>
      <c r="D18" s="459">
        <f>+METAS!AY18</f>
        <v>50</v>
      </c>
      <c r="E18" s="459">
        <f>+METAS!AZ18</f>
        <v>0</v>
      </c>
      <c r="F18" s="459">
        <f>+METAS!BA18</f>
        <v>100</v>
      </c>
      <c r="G18" s="459">
        <f>+METAS!BB18</f>
        <v>100</v>
      </c>
      <c r="H18" s="459">
        <f>+METAS!BC18</f>
        <v>50</v>
      </c>
      <c r="I18" s="459">
        <f>+METAS!BD18</f>
        <v>100</v>
      </c>
      <c r="J18" s="459">
        <f>+METAS!BE18</f>
        <v>50</v>
      </c>
      <c r="K18" s="459">
        <f>+METAS!BF18</f>
        <v>50</v>
      </c>
      <c r="L18" s="459">
        <f>+METAS!BG18</f>
        <v>50</v>
      </c>
      <c r="M18" s="459">
        <f>+METAS!BH18</f>
        <v>50</v>
      </c>
      <c r="N18" s="459">
        <f>+METAS!BI18</f>
        <v>600</v>
      </c>
      <c r="O18" s="345">
        <f>ROUND((D18/12)*Config!$C$6,0)</f>
        <v>8</v>
      </c>
      <c r="P18" s="345">
        <f>ROUND((E18/12)*Config!$C$6,0)</f>
        <v>0</v>
      </c>
      <c r="Q18" s="345">
        <f>ROUND((F18/12)*Config!$C$6,0)</f>
        <v>17</v>
      </c>
      <c r="R18" s="345">
        <f>ROUND((G18/12)*Config!$C$6,0)</f>
        <v>17</v>
      </c>
      <c r="S18" s="345">
        <f>ROUND((H18/12)*Config!$C$6,0)</f>
        <v>8</v>
      </c>
      <c r="T18" s="345">
        <f>ROUND((I18/12)*Config!$C$6,0)</f>
        <v>17</v>
      </c>
      <c r="U18" s="345">
        <f>ROUND((J18/12)*Config!$C$6,0)</f>
        <v>8</v>
      </c>
      <c r="V18" s="345">
        <f>ROUND((K18/12)*Config!$C$6,0)</f>
        <v>8</v>
      </c>
      <c r="W18" s="345">
        <f>ROUND((L18/12)*Config!$C$6,0)</f>
        <v>8</v>
      </c>
      <c r="X18" s="345">
        <f>ROUND((M18/12)*Config!$C$6,0)</f>
        <v>8</v>
      </c>
      <c r="Y18" s="345">
        <f t="shared" si="9"/>
        <v>99</v>
      </c>
      <c r="Z18" s="345">
        <f>+ACUMULADO!AU18</f>
        <v>10</v>
      </c>
      <c r="AA18" s="345">
        <f>+ACUMULADO!AV18</f>
        <v>0</v>
      </c>
      <c r="AB18" s="345">
        <f>+ACUMULADO!AW18</f>
        <v>0</v>
      </c>
      <c r="AC18" s="345">
        <f>+ACUMULADO!AX18</f>
        <v>25</v>
      </c>
      <c r="AD18" s="345">
        <f>+ACUMULADO!AY18</f>
        <v>4</v>
      </c>
      <c r="AE18" s="345">
        <f>+ACUMULADO!AZ18</f>
        <v>6</v>
      </c>
      <c r="AF18" s="345">
        <f>+ACUMULADO!BA18</f>
        <v>1</v>
      </c>
      <c r="AG18" s="345">
        <f>+ACUMULADO!BB18</f>
        <v>1</v>
      </c>
      <c r="AH18" s="345">
        <f>+ACUMULADO!BC18</f>
        <v>10</v>
      </c>
      <c r="AI18" s="345">
        <f>+ACUMULADO!BD18</f>
        <v>1</v>
      </c>
      <c r="AJ18" s="345">
        <f>+ACUMULADO!BE18</f>
        <v>58</v>
      </c>
      <c r="AK18" s="416">
        <f>+METAS!F18</f>
        <v>13.3</v>
      </c>
      <c r="AL18" s="416">
        <f>+METAS!G18</f>
        <v>15</v>
      </c>
      <c r="AM18" s="372">
        <f t="shared" si="10"/>
        <v>20</v>
      </c>
      <c r="AN18" s="372" t="str">
        <f t="shared" si="11"/>
        <v>SM</v>
      </c>
      <c r="AO18" s="372">
        <f t="shared" si="12"/>
        <v>0</v>
      </c>
      <c r="AP18" s="372">
        <f t="shared" si="13"/>
        <v>25</v>
      </c>
      <c r="AQ18" s="372">
        <f t="shared" si="14"/>
        <v>8</v>
      </c>
      <c r="AR18" s="372">
        <f t="shared" si="15"/>
        <v>6</v>
      </c>
      <c r="AS18" s="372">
        <f t="shared" si="16"/>
        <v>2</v>
      </c>
      <c r="AT18" s="372">
        <f t="shared" si="17"/>
        <v>2</v>
      </c>
      <c r="AU18" s="372">
        <f t="shared" si="18"/>
        <v>20</v>
      </c>
      <c r="AV18" s="372">
        <f t="shared" si="19"/>
        <v>2</v>
      </c>
      <c r="AW18" s="372">
        <f t="shared" si="20"/>
        <v>9.6999999999999993</v>
      </c>
    </row>
    <row r="19" spans="1:49" s="322" customFormat="1" ht="31.5" customHeight="1" x14ac:dyDescent="0.25">
      <c r="A19" s="468">
        <v>16</v>
      </c>
      <c r="B19" s="415" t="str">
        <f>+Ene!B19</f>
        <v>PROFILAXIS DENTAL</v>
      </c>
      <c r="C19" s="415" t="str">
        <f>+Ene!C19</f>
        <v>ODONTOLOGIA</v>
      </c>
      <c r="D19" s="459">
        <f>+METAS!AY19</f>
        <v>120</v>
      </c>
      <c r="E19" s="459">
        <f>+METAS!AZ19</f>
        <v>0</v>
      </c>
      <c r="F19" s="459">
        <f>+METAS!BA19</f>
        <v>800</v>
      </c>
      <c r="G19" s="459">
        <f>+METAS!BB19</f>
        <v>230</v>
      </c>
      <c r="H19" s="459">
        <f>+METAS!BC19</f>
        <v>180</v>
      </c>
      <c r="I19" s="459">
        <f>+METAS!BD19</f>
        <v>450</v>
      </c>
      <c r="J19" s="459">
        <f>+METAS!BE19</f>
        <v>450</v>
      </c>
      <c r="K19" s="459">
        <f>+METAS!BF19</f>
        <v>100</v>
      </c>
      <c r="L19" s="459">
        <f>+METAS!BG19</f>
        <v>70</v>
      </c>
      <c r="M19" s="459">
        <f>+METAS!BH19</f>
        <v>70</v>
      </c>
      <c r="N19" s="459">
        <f>+METAS!BI19</f>
        <v>2470</v>
      </c>
      <c r="O19" s="345">
        <f>ROUND((D19/12)*Config!$C$6,0)</f>
        <v>20</v>
      </c>
      <c r="P19" s="345">
        <f>ROUND((E19/12)*Config!$C$6,0)</f>
        <v>0</v>
      </c>
      <c r="Q19" s="345">
        <f>ROUND((F19/12)*Config!$C$6,0)</f>
        <v>133</v>
      </c>
      <c r="R19" s="345">
        <f>ROUND((G19/12)*Config!$C$6,0)</f>
        <v>38</v>
      </c>
      <c r="S19" s="345">
        <f>ROUND((H19/12)*Config!$C$6,0)</f>
        <v>30</v>
      </c>
      <c r="T19" s="345">
        <f>ROUND((I19/12)*Config!$C$6,0)</f>
        <v>75</v>
      </c>
      <c r="U19" s="345">
        <f>ROUND((J19/12)*Config!$C$6,0)</f>
        <v>75</v>
      </c>
      <c r="V19" s="345">
        <f>ROUND((K19/12)*Config!$C$6,0)</f>
        <v>17</v>
      </c>
      <c r="W19" s="345">
        <f>ROUND((L19/12)*Config!$C$6,0)</f>
        <v>12</v>
      </c>
      <c r="X19" s="345">
        <f>ROUND((M19/12)*Config!$C$6,0)</f>
        <v>12</v>
      </c>
      <c r="Y19" s="345">
        <f t="shared" si="9"/>
        <v>412</v>
      </c>
      <c r="Z19" s="345">
        <f>+ACUMULADO!AU19</f>
        <v>23</v>
      </c>
      <c r="AA19" s="345">
        <f>+ACUMULADO!AV19</f>
        <v>0</v>
      </c>
      <c r="AB19" s="345">
        <f>+ACUMULADO!AW19</f>
        <v>20</v>
      </c>
      <c r="AC19" s="345">
        <f>+ACUMULADO!AX19</f>
        <v>42</v>
      </c>
      <c r="AD19" s="345">
        <f>+ACUMULADO!AY19</f>
        <v>11</v>
      </c>
      <c r="AE19" s="345">
        <f>+ACUMULADO!AZ19</f>
        <v>83</v>
      </c>
      <c r="AF19" s="345">
        <f>+ACUMULADO!BA19</f>
        <v>6</v>
      </c>
      <c r="AG19" s="345">
        <f>+ACUMULADO!BB19</f>
        <v>2</v>
      </c>
      <c r="AH19" s="345">
        <f>+ACUMULADO!BC19</f>
        <v>12</v>
      </c>
      <c r="AI19" s="345">
        <f>+ACUMULADO!BD19</f>
        <v>2</v>
      </c>
      <c r="AJ19" s="345">
        <f>+ACUMULADO!BE19</f>
        <v>201</v>
      </c>
      <c r="AK19" s="416">
        <f>+METAS!F19</f>
        <v>13.3</v>
      </c>
      <c r="AL19" s="416">
        <f>+METAS!G19</f>
        <v>15</v>
      </c>
      <c r="AM19" s="372">
        <f t="shared" si="10"/>
        <v>19.2</v>
      </c>
      <c r="AN19" s="372" t="str">
        <f t="shared" si="11"/>
        <v>SM</v>
      </c>
      <c r="AO19" s="372">
        <f t="shared" si="12"/>
        <v>2.5</v>
      </c>
      <c r="AP19" s="372">
        <f t="shared" si="13"/>
        <v>18.3</v>
      </c>
      <c r="AQ19" s="372">
        <f t="shared" si="14"/>
        <v>6.1</v>
      </c>
      <c r="AR19" s="372">
        <f t="shared" si="15"/>
        <v>18.399999999999999</v>
      </c>
      <c r="AS19" s="372">
        <f t="shared" si="16"/>
        <v>1.3</v>
      </c>
      <c r="AT19" s="372">
        <f t="shared" si="17"/>
        <v>2</v>
      </c>
      <c r="AU19" s="372">
        <f t="shared" si="18"/>
        <v>17.100000000000001</v>
      </c>
      <c r="AV19" s="372">
        <f t="shared" si="19"/>
        <v>2.9</v>
      </c>
      <c r="AW19" s="372">
        <f t="shared" si="20"/>
        <v>8.1</v>
      </c>
    </row>
    <row r="20" spans="1:49" s="322" customFormat="1" ht="31.5" customHeight="1" x14ac:dyDescent="0.25">
      <c r="A20" s="468">
        <v>17</v>
      </c>
      <c r="B20" s="415" t="str">
        <f>+Ene!B20</f>
        <v>17-Tamizaje de errores refractivos en niños</v>
      </c>
      <c r="C20" s="415" t="str">
        <f>+Ene!C20</f>
        <v>OCULAR</v>
      </c>
      <c r="D20" s="459">
        <f>+METAS!AY20</f>
        <v>0</v>
      </c>
      <c r="E20" s="459">
        <f>+METAS!AZ20</f>
        <v>0</v>
      </c>
      <c r="F20" s="459">
        <f>+METAS!BA20</f>
        <v>0</v>
      </c>
      <c r="G20" s="459">
        <f>+METAS!BB20</f>
        <v>0</v>
      </c>
      <c r="H20" s="459">
        <f>+METAS!BC20</f>
        <v>0</v>
      </c>
      <c r="I20" s="459">
        <f>+METAS!BD20</f>
        <v>0</v>
      </c>
      <c r="J20" s="459">
        <f>+METAS!BE20</f>
        <v>0</v>
      </c>
      <c r="K20" s="459">
        <f>+METAS!BF20</f>
        <v>0</v>
      </c>
      <c r="L20" s="459">
        <f>+METAS!BG20</f>
        <v>0</v>
      </c>
      <c r="M20" s="459">
        <f>+METAS!BH20</f>
        <v>0</v>
      </c>
      <c r="N20" s="459">
        <f>+METAS!BI20</f>
        <v>0</v>
      </c>
      <c r="O20" s="345">
        <f>ROUND((D20/12)*Config!$C$6,0)</f>
        <v>0</v>
      </c>
      <c r="P20" s="345">
        <f>ROUND((E20/12)*Config!$C$6,0)</f>
        <v>0</v>
      </c>
      <c r="Q20" s="345">
        <f>ROUND((F20/12)*Config!$C$6,0)</f>
        <v>0</v>
      </c>
      <c r="R20" s="345">
        <f>ROUND((G20/12)*Config!$C$6,0)</f>
        <v>0</v>
      </c>
      <c r="S20" s="345">
        <f>ROUND((H20/12)*Config!$C$6,0)</f>
        <v>0</v>
      </c>
      <c r="T20" s="345">
        <f>ROUND((I20/12)*Config!$C$6,0)</f>
        <v>0</v>
      </c>
      <c r="U20" s="345">
        <f>ROUND((J20/12)*Config!$C$6,0)</f>
        <v>0</v>
      </c>
      <c r="V20" s="345">
        <f>ROUND((K20/12)*Config!$C$6,0)</f>
        <v>0</v>
      </c>
      <c r="W20" s="345">
        <f>ROUND((L20/12)*Config!$C$6,0)</f>
        <v>0</v>
      </c>
      <c r="X20" s="345">
        <f>ROUND((M20/12)*Config!$C$6,0)</f>
        <v>0</v>
      </c>
      <c r="Y20" s="345">
        <f t="shared" si="9"/>
        <v>0</v>
      </c>
      <c r="Z20" s="345">
        <f>+ACUMULADO!AU20</f>
        <v>8</v>
      </c>
      <c r="AA20" s="345">
        <f>+ACUMULADO!AV20</f>
        <v>0</v>
      </c>
      <c r="AB20" s="345">
        <f>+ACUMULADO!AW20</f>
        <v>127</v>
      </c>
      <c r="AC20" s="345">
        <f>+ACUMULADO!AX20</f>
        <v>0</v>
      </c>
      <c r="AD20" s="345">
        <f>+ACUMULADO!AY20</f>
        <v>2</v>
      </c>
      <c r="AE20" s="345">
        <f>+ACUMULADO!AZ20</f>
        <v>0</v>
      </c>
      <c r="AF20" s="345">
        <f>+ACUMULADO!BA20</f>
        <v>15</v>
      </c>
      <c r="AG20" s="345">
        <f>+ACUMULADO!BB20</f>
        <v>7</v>
      </c>
      <c r="AH20" s="345">
        <f>+ACUMULADO!BC20</f>
        <v>0</v>
      </c>
      <c r="AI20" s="345">
        <f>+ACUMULADO!BD20</f>
        <v>23</v>
      </c>
      <c r="AJ20" s="345">
        <f>+ACUMULADO!BE20</f>
        <v>182</v>
      </c>
      <c r="AK20" s="416">
        <f>+METAS!F20</f>
        <v>13.3</v>
      </c>
      <c r="AL20" s="416">
        <f>+METAS!G20</f>
        <v>15</v>
      </c>
      <c r="AM20" s="372" t="str">
        <f t="shared" si="10"/>
        <v>SM</v>
      </c>
      <c r="AN20" s="372" t="str">
        <f t="shared" si="11"/>
        <v>SM</v>
      </c>
      <c r="AO20" s="372" t="str">
        <f t="shared" si="12"/>
        <v>SM</v>
      </c>
      <c r="AP20" s="372" t="str">
        <f t="shared" si="13"/>
        <v>SM</v>
      </c>
      <c r="AQ20" s="372" t="str">
        <f t="shared" si="14"/>
        <v>SM</v>
      </c>
      <c r="AR20" s="372" t="str">
        <f t="shared" si="15"/>
        <v>SM</v>
      </c>
      <c r="AS20" s="372" t="str">
        <f t="shared" si="16"/>
        <v>SM</v>
      </c>
      <c r="AT20" s="372" t="str">
        <f t="shared" si="17"/>
        <v>SM</v>
      </c>
      <c r="AU20" s="372" t="str">
        <f t="shared" si="18"/>
        <v>SM</v>
      </c>
      <c r="AV20" s="372" t="str">
        <f t="shared" si="19"/>
        <v>SM</v>
      </c>
      <c r="AW20" s="372" t="str">
        <f t="shared" si="20"/>
        <v>SM</v>
      </c>
    </row>
    <row r="21" spans="1:49" s="322" customFormat="1" ht="31.5" customHeight="1" x14ac:dyDescent="0.25">
      <c r="A21" s="468">
        <v>18</v>
      </c>
      <c r="B21" s="415" t="str">
        <f>+Ene!B21</f>
        <v>18-TAMIZAJE DE CATARATA</v>
      </c>
      <c r="C21" s="415" t="str">
        <f>+Ene!C21</f>
        <v>OCULAR</v>
      </c>
      <c r="D21" s="459">
        <f>+METAS!AY21</f>
        <v>0</v>
      </c>
      <c r="E21" s="459">
        <f>+METAS!AZ21</f>
        <v>0</v>
      </c>
      <c r="F21" s="459">
        <f>+METAS!BA21</f>
        <v>0</v>
      </c>
      <c r="G21" s="459">
        <f>+METAS!BB21</f>
        <v>0</v>
      </c>
      <c r="H21" s="459">
        <f>+METAS!BC21</f>
        <v>0</v>
      </c>
      <c r="I21" s="459">
        <f>+METAS!BD21</f>
        <v>0</v>
      </c>
      <c r="J21" s="459">
        <f>+METAS!BE21</f>
        <v>0</v>
      </c>
      <c r="K21" s="459">
        <f>+METAS!BF21</f>
        <v>0</v>
      </c>
      <c r="L21" s="459">
        <f>+METAS!BG21</f>
        <v>0</v>
      </c>
      <c r="M21" s="459">
        <f>+METAS!BH21</f>
        <v>0</v>
      </c>
      <c r="N21" s="459">
        <f>+METAS!BI21</f>
        <v>0</v>
      </c>
      <c r="O21" s="345">
        <f>ROUND((D21/12)*Config!$C$6,0)</f>
        <v>0</v>
      </c>
      <c r="P21" s="345">
        <f>ROUND((E21/12)*Config!$C$6,0)</f>
        <v>0</v>
      </c>
      <c r="Q21" s="345">
        <f>ROUND((F21/12)*Config!$C$6,0)</f>
        <v>0</v>
      </c>
      <c r="R21" s="345">
        <f>ROUND((G21/12)*Config!$C$6,0)</f>
        <v>0</v>
      </c>
      <c r="S21" s="345">
        <f>ROUND((H21/12)*Config!$C$6,0)</f>
        <v>0</v>
      </c>
      <c r="T21" s="345">
        <f>ROUND((I21/12)*Config!$C$6,0)</f>
        <v>0</v>
      </c>
      <c r="U21" s="345">
        <f>ROUND((J21/12)*Config!$C$6,0)</f>
        <v>0</v>
      </c>
      <c r="V21" s="345">
        <f>ROUND((K21/12)*Config!$C$6,0)</f>
        <v>0</v>
      </c>
      <c r="W21" s="345">
        <f>ROUND((L21/12)*Config!$C$6,0)</f>
        <v>0</v>
      </c>
      <c r="X21" s="345">
        <f>ROUND((M21/12)*Config!$C$6,0)</f>
        <v>0</v>
      </c>
      <c r="Y21" s="345">
        <f t="shared" si="9"/>
        <v>0</v>
      </c>
      <c r="Z21" s="345">
        <f>+ACUMULADO!AU21</f>
        <v>72</v>
      </c>
      <c r="AA21" s="345">
        <f>+ACUMULADO!AV21</f>
        <v>0</v>
      </c>
      <c r="AB21" s="345">
        <f>+ACUMULADO!AW21</f>
        <v>171</v>
      </c>
      <c r="AC21" s="345">
        <f>+ACUMULADO!AX21</f>
        <v>0</v>
      </c>
      <c r="AD21" s="345">
        <f>+ACUMULADO!AY21</f>
        <v>0</v>
      </c>
      <c r="AE21" s="345">
        <f>+ACUMULADO!AZ21</f>
        <v>1</v>
      </c>
      <c r="AF21" s="345">
        <f>+ACUMULADO!BA21</f>
        <v>0</v>
      </c>
      <c r="AG21" s="345">
        <f>+ACUMULADO!BB21</f>
        <v>20</v>
      </c>
      <c r="AH21" s="345">
        <f>+ACUMULADO!BC21</f>
        <v>1</v>
      </c>
      <c r="AI21" s="345">
        <f>+ACUMULADO!BD21</f>
        <v>1</v>
      </c>
      <c r="AJ21" s="345">
        <f>+ACUMULADO!BE21</f>
        <v>266</v>
      </c>
      <c r="AK21" s="416">
        <f>+METAS!F21</f>
        <v>13.3</v>
      </c>
      <c r="AL21" s="416">
        <f>+METAS!G21</f>
        <v>15</v>
      </c>
      <c r="AM21" s="372" t="str">
        <f t="shared" si="10"/>
        <v>SM</v>
      </c>
      <c r="AN21" s="372" t="str">
        <f t="shared" si="11"/>
        <v>SM</v>
      </c>
      <c r="AO21" s="372" t="str">
        <f t="shared" si="12"/>
        <v>SM</v>
      </c>
      <c r="AP21" s="372" t="str">
        <f t="shared" si="13"/>
        <v>SM</v>
      </c>
      <c r="AQ21" s="372" t="str">
        <f t="shared" si="14"/>
        <v>SM</v>
      </c>
      <c r="AR21" s="372" t="str">
        <f t="shared" si="15"/>
        <v>SM</v>
      </c>
      <c r="AS21" s="372" t="str">
        <f t="shared" si="16"/>
        <v>SM</v>
      </c>
      <c r="AT21" s="372" t="str">
        <f t="shared" si="17"/>
        <v>SM</v>
      </c>
      <c r="AU21" s="372" t="str">
        <f t="shared" si="18"/>
        <v>SM</v>
      </c>
      <c r="AV21" s="372" t="str">
        <f t="shared" si="19"/>
        <v>SM</v>
      </c>
      <c r="AW21" s="372" t="str">
        <f t="shared" si="20"/>
        <v>SM</v>
      </c>
    </row>
    <row r="22" spans="1:49" s="322" customFormat="1" ht="31.5" customHeight="1" x14ac:dyDescent="0.25">
      <c r="A22" s="468">
        <v>19</v>
      </c>
      <c r="B22" s="415" t="str">
        <f>+Ene!B22</f>
        <v>19-Tratamiento y control de personas con Hipertensión Arterial</v>
      </c>
      <c r="C22" s="415" t="str">
        <f>+Ene!C22</f>
        <v>NO TRANSMISIBLES</v>
      </c>
      <c r="D22" s="459">
        <f>+METAS!AY22</f>
        <v>0</v>
      </c>
      <c r="E22" s="459">
        <f>+METAS!AZ22</f>
        <v>0</v>
      </c>
      <c r="F22" s="459">
        <f>+METAS!BA22</f>
        <v>0</v>
      </c>
      <c r="G22" s="459">
        <f>+METAS!BB22</f>
        <v>0</v>
      </c>
      <c r="H22" s="459">
        <f>+METAS!BC22</f>
        <v>0</v>
      </c>
      <c r="I22" s="459">
        <f>+METAS!BD22</f>
        <v>0</v>
      </c>
      <c r="J22" s="459">
        <f>+METAS!BE22</f>
        <v>0</v>
      </c>
      <c r="K22" s="459">
        <f>+METAS!BF22</f>
        <v>0</v>
      </c>
      <c r="L22" s="459">
        <f>+METAS!BG22</f>
        <v>0</v>
      </c>
      <c r="M22" s="459">
        <f>+METAS!BH22</f>
        <v>0</v>
      </c>
      <c r="N22" s="459">
        <f>+METAS!BI22</f>
        <v>0</v>
      </c>
      <c r="O22" s="345">
        <f>ROUND((D22/12)*Config!$C$6,0)</f>
        <v>0</v>
      </c>
      <c r="P22" s="345">
        <f>ROUND((E22/12)*Config!$C$6,0)</f>
        <v>0</v>
      </c>
      <c r="Q22" s="345">
        <f>ROUND((F22/12)*Config!$C$6,0)</f>
        <v>0</v>
      </c>
      <c r="R22" s="345">
        <f>ROUND((G22/12)*Config!$C$6,0)</f>
        <v>0</v>
      </c>
      <c r="S22" s="345">
        <f>ROUND((H22/12)*Config!$C$6,0)</f>
        <v>0</v>
      </c>
      <c r="T22" s="345">
        <f>ROUND((I22/12)*Config!$C$6,0)</f>
        <v>0</v>
      </c>
      <c r="U22" s="345">
        <f>ROUND((J22/12)*Config!$C$6,0)</f>
        <v>0</v>
      </c>
      <c r="V22" s="345">
        <f>ROUND((K22/12)*Config!$C$6,0)</f>
        <v>0</v>
      </c>
      <c r="W22" s="345">
        <f>ROUND((L22/12)*Config!$C$6,0)</f>
        <v>0</v>
      </c>
      <c r="X22" s="345">
        <f>ROUND((M22/12)*Config!$C$6,0)</f>
        <v>0</v>
      </c>
      <c r="Y22" s="345">
        <f t="shared" si="9"/>
        <v>0</v>
      </c>
      <c r="Z22" s="345">
        <f>+ACUMULADO!AU22</f>
        <v>0</v>
      </c>
      <c r="AA22" s="345">
        <f>+ACUMULADO!AV22</f>
        <v>0</v>
      </c>
      <c r="AB22" s="345">
        <f>+ACUMULADO!AW22</f>
        <v>60</v>
      </c>
      <c r="AC22" s="345">
        <f>+ACUMULADO!AX22</f>
        <v>0</v>
      </c>
      <c r="AD22" s="345">
        <f>+ACUMULADO!AY22</f>
        <v>0</v>
      </c>
      <c r="AE22" s="345">
        <f>+ACUMULADO!AZ22</f>
        <v>0</v>
      </c>
      <c r="AF22" s="345">
        <f>+ACUMULADO!BA22</f>
        <v>18</v>
      </c>
      <c r="AG22" s="345">
        <f>+ACUMULADO!BB22</f>
        <v>0</v>
      </c>
      <c r="AH22" s="345">
        <f>+ACUMULADO!BC22</f>
        <v>13</v>
      </c>
      <c r="AI22" s="345">
        <f>+ACUMULADO!BD22</f>
        <v>1</v>
      </c>
      <c r="AJ22" s="345">
        <f>+ACUMULADO!BE22</f>
        <v>92</v>
      </c>
      <c r="AK22" s="416">
        <f>+METAS!F22</f>
        <v>13.3</v>
      </c>
      <c r="AL22" s="416">
        <f>+METAS!G22</f>
        <v>15</v>
      </c>
      <c r="AM22" s="372" t="str">
        <f t="shared" si="10"/>
        <v>SM</v>
      </c>
      <c r="AN22" s="372" t="str">
        <f t="shared" si="11"/>
        <v>SM</v>
      </c>
      <c r="AO22" s="372" t="str">
        <f t="shared" si="12"/>
        <v>SM</v>
      </c>
      <c r="AP22" s="372" t="str">
        <f t="shared" si="13"/>
        <v>SM</v>
      </c>
      <c r="AQ22" s="372" t="str">
        <f t="shared" si="14"/>
        <v>SM</v>
      </c>
      <c r="AR22" s="372" t="str">
        <f t="shared" si="15"/>
        <v>SM</v>
      </c>
      <c r="AS22" s="372" t="str">
        <f t="shared" si="16"/>
        <v>SM</v>
      </c>
      <c r="AT22" s="372" t="str">
        <f t="shared" si="17"/>
        <v>SM</v>
      </c>
      <c r="AU22" s="372" t="str">
        <f t="shared" si="18"/>
        <v>SM</v>
      </c>
      <c r="AV22" s="372" t="str">
        <f t="shared" si="19"/>
        <v>SM</v>
      </c>
      <c r="AW22" s="372" t="str">
        <f t="shared" si="20"/>
        <v>SM</v>
      </c>
    </row>
    <row r="23" spans="1:49" s="322" customFormat="1" ht="31.5" customHeight="1" x14ac:dyDescent="0.25">
      <c r="A23" s="468">
        <v>20</v>
      </c>
      <c r="B23" s="415" t="str">
        <f>+Ene!B23</f>
        <v>20-Tratamiento y Control de Personas con Diabetes Mellitus</v>
      </c>
      <c r="C23" s="415" t="str">
        <f>+Ene!C23</f>
        <v>NO TRANSMISIBLES</v>
      </c>
      <c r="D23" s="459">
        <f>+METAS!AY23</f>
        <v>0</v>
      </c>
      <c r="E23" s="459">
        <f>+METAS!AZ23</f>
        <v>0</v>
      </c>
      <c r="F23" s="459">
        <f>+METAS!BA23</f>
        <v>0</v>
      </c>
      <c r="G23" s="459">
        <f>+METAS!BB23</f>
        <v>0</v>
      </c>
      <c r="H23" s="459">
        <f>+METAS!BC23</f>
        <v>0</v>
      </c>
      <c r="I23" s="459">
        <f>+METAS!BD23</f>
        <v>0</v>
      </c>
      <c r="J23" s="459">
        <f>+METAS!BE23</f>
        <v>0</v>
      </c>
      <c r="K23" s="459">
        <f>+METAS!BF23</f>
        <v>0</v>
      </c>
      <c r="L23" s="459">
        <f>+METAS!BG23</f>
        <v>0</v>
      </c>
      <c r="M23" s="459">
        <f>+METAS!BH23</f>
        <v>0</v>
      </c>
      <c r="N23" s="459">
        <f>+METAS!BI23</f>
        <v>0</v>
      </c>
      <c r="O23" s="345">
        <f>ROUND((D23/12)*Config!$C$6,0)</f>
        <v>0</v>
      </c>
      <c r="P23" s="345">
        <f>ROUND((E23/12)*Config!$C$6,0)</f>
        <v>0</v>
      </c>
      <c r="Q23" s="345">
        <f>ROUND((F23/12)*Config!$C$6,0)</f>
        <v>0</v>
      </c>
      <c r="R23" s="345">
        <f>ROUND((G23/12)*Config!$C$6,0)</f>
        <v>0</v>
      </c>
      <c r="S23" s="345">
        <f>ROUND((H23/12)*Config!$C$6,0)</f>
        <v>0</v>
      </c>
      <c r="T23" s="345">
        <f>ROUND((I23/12)*Config!$C$6,0)</f>
        <v>0</v>
      </c>
      <c r="U23" s="345">
        <f>ROUND((J23/12)*Config!$C$6,0)</f>
        <v>0</v>
      </c>
      <c r="V23" s="345">
        <f>ROUND((K23/12)*Config!$C$6,0)</f>
        <v>0</v>
      </c>
      <c r="W23" s="345">
        <f>ROUND((L23/12)*Config!$C$6,0)</f>
        <v>0</v>
      </c>
      <c r="X23" s="345">
        <f>ROUND((M23/12)*Config!$C$6,0)</f>
        <v>0</v>
      </c>
      <c r="Y23" s="345">
        <f t="shared" si="9"/>
        <v>0</v>
      </c>
      <c r="Z23" s="345">
        <f>+ACUMULADO!AU23</f>
        <v>0</v>
      </c>
      <c r="AA23" s="345">
        <f>+ACUMULADO!AV23</f>
        <v>0</v>
      </c>
      <c r="AB23" s="345">
        <f>+ACUMULADO!AW23</f>
        <v>63</v>
      </c>
      <c r="AC23" s="345">
        <f>+ACUMULADO!AX23</f>
        <v>2</v>
      </c>
      <c r="AD23" s="345">
        <f>+ACUMULADO!AY23</f>
        <v>17</v>
      </c>
      <c r="AE23" s="345">
        <f>+ACUMULADO!AZ23</f>
        <v>0</v>
      </c>
      <c r="AF23" s="345">
        <f>+ACUMULADO!BA23</f>
        <v>1</v>
      </c>
      <c r="AG23" s="345">
        <f>+ACUMULADO!BB23</f>
        <v>0</v>
      </c>
      <c r="AH23" s="345">
        <f>+ACUMULADO!BC23</f>
        <v>2</v>
      </c>
      <c r="AI23" s="345">
        <f>+ACUMULADO!BD23</f>
        <v>1</v>
      </c>
      <c r="AJ23" s="345">
        <f>+ACUMULADO!BE23</f>
        <v>86</v>
      </c>
      <c r="AK23" s="416">
        <f>+METAS!F23</f>
        <v>13.3</v>
      </c>
      <c r="AL23" s="416">
        <f>+METAS!G23</f>
        <v>15</v>
      </c>
      <c r="AM23" s="372" t="str">
        <f t="shared" si="10"/>
        <v>SM</v>
      </c>
      <c r="AN23" s="372" t="str">
        <f t="shared" si="11"/>
        <v>SM</v>
      </c>
      <c r="AO23" s="372" t="str">
        <f t="shared" si="12"/>
        <v>SM</v>
      </c>
      <c r="AP23" s="372" t="str">
        <f t="shared" si="13"/>
        <v>SM</v>
      </c>
      <c r="AQ23" s="372" t="str">
        <f t="shared" si="14"/>
        <v>SM</v>
      </c>
      <c r="AR23" s="372" t="str">
        <f t="shared" si="15"/>
        <v>SM</v>
      </c>
      <c r="AS23" s="372" t="str">
        <f t="shared" si="16"/>
        <v>SM</v>
      </c>
      <c r="AT23" s="372" t="str">
        <f t="shared" si="17"/>
        <v>SM</v>
      </c>
      <c r="AU23" s="372" t="str">
        <f t="shared" si="18"/>
        <v>SM</v>
      </c>
      <c r="AV23" s="372" t="str">
        <f t="shared" si="19"/>
        <v>SM</v>
      </c>
      <c r="AW23" s="372" t="str">
        <f t="shared" si="20"/>
        <v>SM</v>
      </c>
    </row>
    <row r="24" spans="1:49" s="322" customFormat="1" ht="31.5" customHeight="1" x14ac:dyDescent="0.25">
      <c r="A24" s="468">
        <v>21</v>
      </c>
      <c r="B24" s="415" t="str">
        <f>+Ene!B24</f>
        <v>VIGILANCIA DE MANEJO DE RESIDUOS SOLIDOS HOSPITALARIOS (EE.SS)</v>
      </c>
      <c r="C24" s="415" t="str">
        <f>+Ene!C24</f>
        <v>SALUD COLECTIVA</v>
      </c>
      <c r="D24" s="459">
        <f>+METAS!AY24</f>
        <v>0</v>
      </c>
      <c r="E24" s="459">
        <f>+METAS!AZ24</f>
        <v>12</v>
      </c>
      <c r="F24" s="459">
        <f>+METAS!BA24</f>
        <v>120</v>
      </c>
      <c r="G24" s="459">
        <f>+METAS!BB24</f>
        <v>36</v>
      </c>
      <c r="H24" s="459">
        <f>+METAS!BC24</f>
        <v>48</v>
      </c>
      <c r="I24" s="459">
        <f>+METAS!BD24</f>
        <v>72</v>
      </c>
      <c r="J24" s="459">
        <f>+METAS!BE24</f>
        <v>72</v>
      </c>
      <c r="K24" s="459">
        <f>+METAS!BF24</f>
        <v>36</v>
      </c>
      <c r="L24" s="459">
        <f>+METAS!BG24</f>
        <v>48</v>
      </c>
      <c r="M24" s="459">
        <f>+METAS!BH24</f>
        <v>48</v>
      </c>
      <c r="N24" s="459">
        <f>+METAS!BI24</f>
        <v>492</v>
      </c>
      <c r="O24" s="345">
        <f>ROUND((D24/12)*Config!$C$6,0)</f>
        <v>0</v>
      </c>
      <c r="P24" s="345">
        <f>ROUND((E24/12)*Config!$C$6,0)</f>
        <v>2</v>
      </c>
      <c r="Q24" s="345">
        <f>ROUND((F24/12)*Config!$C$6,0)</f>
        <v>20</v>
      </c>
      <c r="R24" s="345">
        <f>ROUND((G24/12)*Config!$C$6,0)</f>
        <v>6</v>
      </c>
      <c r="S24" s="345">
        <f>ROUND((H24/12)*Config!$C$6,0)</f>
        <v>8</v>
      </c>
      <c r="T24" s="345">
        <f>ROUND((I24/12)*Config!$C$6,0)</f>
        <v>12</v>
      </c>
      <c r="U24" s="345">
        <f>ROUND((J24/12)*Config!$C$6,0)</f>
        <v>12</v>
      </c>
      <c r="V24" s="345">
        <f>ROUND((K24/12)*Config!$C$6,0)</f>
        <v>6</v>
      </c>
      <c r="W24" s="345">
        <f>ROUND((L24/12)*Config!$C$6,0)</f>
        <v>8</v>
      </c>
      <c r="X24" s="345">
        <f>ROUND((M24/12)*Config!$C$6,0)</f>
        <v>8</v>
      </c>
      <c r="Y24" s="345">
        <f t="shared" si="9"/>
        <v>82</v>
      </c>
      <c r="Z24" s="345">
        <f>+ACUMULADO!AU24</f>
        <v>0</v>
      </c>
      <c r="AA24" s="345">
        <f>+ACUMULADO!AV24</f>
        <v>2</v>
      </c>
      <c r="AB24" s="345">
        <f>+ACUMULADO!AW24</f>
        <v>20</v>
      </c>
      <c r="AC24" s="345">
        <f>+ACUMULADO!AX24</f>
        <v>6</v>
      </c>
      <c r="AD24" s="345">
        <f>+ACUMULADO!AY24</f>
        <v>7</v>
      </c>
      <c r="AE24" s="345">
        <f>+ACUMULADO!AZ24</f>
        <v>12</v>
      </c>
      <c r="AF24" s="345">
        <f>+ACUMULADO!BA24</f>
        <v>12</v>
      </c>
      <c r="AG24" s="345">
        <f>+ACUMULADO!BB24</f>
        <v>6</v>
      </c>
      <c r="AH24" s="345">
        <f>+ACUMULADO!BC24</f>
        <v>8</v>
      </c>
      <c r="AI24" s="345">
        <f>+ACUMULADO!BD24</f>
        <v>8</v>
      </c>
      <c r="AJ24" s="345">
        <f>+ACUMULADO!BE24</f>
        <v>81</v>
      </c>
      <c r="AK24" s="416">
        <f>+METAS!F24</f>
        <v>13.3</v>
      </c>
      <c r="AL24" s="416">
        <f>+METAS!G24</f>
        <v>15</v>
      </c>
      <c r="AM24" s="372" t="str">
        <f t="shared" si="10"/>
        <v>SM</v>
      </c>
      <c r="AN24" s="372">
        <f t="shared" si="11"/>
        <v>16.7</v>
      </c>
      <c r="AO24" s="372">
        <f t="shared" si="12"/>
        <v>16.7</v>
      </c>
      <c r="AP24" s="372">
        <f t="shared" si="13"/>
        <v>16.7</v>
      </c>
      <c r="AQ24" s="372">
        <f t="shared" si="14"/>
        <v>14.6</v>
      </c>
      <c r="AR24" s="372">
        <f t="shared" si="15"/>
        <v>16.7</v>
      </c>
      <c r="AS24" s="372">
        <f t="shared" si="16"/>
        <v>16.7</v>
      </c>
      <c r="AT24" s="372">
        <f t="shared" si="17"/>
        <v>16.7</v>
      </c>
      <c r="AU24" s="372">
        <f t="shared" si="18"/>
        <v>16.7</v>
      </c>
      <c r="AV24" s="372">
        <f t="shared" si="19"/>
        <v>16.7</v>
      </c>
      <c r="AW24" s="372">
        <f t="shared" si="20"/>
        <v>16.5</v>
      </c>
    </row>
    <row r="25" spans="1:49" s="322" customFormat="1" ht="31.5" customHeight="1" x14ac:dyDescent="0.25">
      <c r="A25" s="468">
        <v>22</v>
      </c>
      <c r="B25" s="415" t="str">
        <f>+Ene!B25</f>
        <v>EVALUACION SANITARIA DE SISTEMAS DE ABASTECIMIENTO DE AGUA - PVC</v>
      </c>
      <c r="C25" s="415" t="str">
        <f>+Ene!C25</f>
        <v>SALUD COLECTIVA</v>
      </c>
      <c r="D25" s="459">
        <f>+METAS!AY25</f>
        <v>0</v>
      </c>
      <c r="E25" s="459">
        <f>+METAS!AZ25</f>
        <v>0</v>
      </c>
      <c r="F25" s="459">
        <f>+METAS!BA25</f>
        <v>46</v>
      </c>
      <c r="G25" s="459">
        <f>+METAS!BB25</f>
        <v>28</v>
      </c>
      <c r="H25" s="459">
        <f>+METAS!BC25</f>
        <v>42</v>
      </c>
      <c r="I25" s="459">
        <f>+METAS!BD25</f>
        <v>44</v>
      </c>
      <c r="J25" s="459">
        <f>+METAS!BE25</f>
        <v>34</v>
      </c>
      <c r="K25" s="459">
        <f>+METAS!BF25</f>
        <v>28</v>
      </c>
      <c r="L25" s="459">
        <f>+METAS!BG25</f>
        <v>24</v>
      </c>
      <c r="M25" s="459">
        <f>+METAS!BH25</f>
        <v>8</v>
      </c>
      <c r="N25" s="459">
        <f>+METAS!BI25</f>
        <v>254</v>
      </c>
      <c r="O25" s="345">
        <f>ROUND((D25/12)*Config!$C$6,0)</f>
        <v>0</v>
      </c>
      <c r="P25" s="345">
        <f>ROUND((E25/12)*Config!$C$6,0)</f>
        <v>0</v>
      </c>
      <c r="Q25" s="345">
        <f>ROUND((F25/12)*Config!$C$6,0)</f>
        <v>8</v>
      </c>
      <c r="R25" s="345">
        <f>ROUND((G25/12)*Config!$C$6,0)</f>
        <v>5</v>
      </c>
      <c r="S25" s="345">
        <f>ROUND((H25/12)*Config!$C$6,0)</f>
        <v>7</v>
      </c>
      <c r="T25" s="345">
        <f>ROUND((I25/12)*Config!$C$6,0)</f>
        <v>7</v>
      </c>
      <c r="U25" s="345">
        <f>ROUND((J25/12)*Config!$C$6,0)</f>
        <v>6</v>
      </c>
      <c r="V25" s="345">
        <f>ROUND((K25/12)*Config!$C$6,0)</f>
        <v>5</v>
      </c>
      <c r="W25" s="345">
        <f>ROUND((L25/12)*Config!$C$6,0)</f>
        <v>4</v>
      </c>
      <c r="X25" s="345">
        <f>ROUND((M25/12)*Config!$C$6,0)</f>
        <v>1</v>
      </c>
      <c r="Y25" s="345">
        <f t="shared" si="9"/>
        <v>43</v>
      </c>
      <c r="Z25" s="345">
        <f>+ACUMULADO!AU25</f>
        <v>0</v>
      </c>
      <c r="AA25" s="345">
        <f>+ACUMULADO!AV25</f>
        <v>0</v>
      </c>
      <c r="AB25" s="345">
        <f>+ACUMULADO!AW25</f>
        <v>0</v>
      </c>
      <c r="AC25" s="345">
        <f>+ACUMULADO!AX25</f>
        <v>4</v>
      </c>
      <c r="AD25" s="345">
        <f>+ACUMULADO!AY25</f>
        <v>9</v>
      </c>
      <c r="AE25" s="345">
        <f>+ACUMULADO!AZ25</f>
        <v>6</v>
      </c>
      <c r="AF25" s="345">
        <f>+ACUMULADO!BA25</f>
        <v>13</v>
      </c>
      <c r="AG25" s="345">
        <f>+ACUMULADO!BB25</f>
        <v>9</v>
      </c>
      <c r="AH25" s="345">
        <f>+ACUMULADO!BC25</f>
        <v>4</v>
      </c>
      <c r="AI25" s="345">
        <f>+ACUMULADO!BD25</f>
        <v>0</v>
      </c>
      <c r="AJ25" s="345">
        <f>+ACUMULADO!BE25</f>
        <v>45</v>
      </c>
      <c r="AK25" s="416">
        <f>+METAS!F25</f>
        <v>13.3</v>
      </c>
      <c r="AL25" s="416">
        <f>+METAS!G25</f>
        <v>15</v>
      </c>
      <c r="AM25" s="372" t="str">
        <f t="shared" si="10"/>
        <v>SM</v>
      </c>
      <c r="AN25" s="372" t="str">
        <f t="shared" si="11"/>
        <v>SM</v>
      </c>
      <c r="AO25" s="372">
        <f t="shared" si="12"/>
        <v>0</v>
      </c>
      <c r="AP25" s="372">
        <f t="shared" si="13"/>
        <v>14.3</v>
      </c>
      <c r="AQ25" s="372">
        <f t="shared" si="14"/>
        <v>21.4</v>
      </c>
      <c r="AR25" s="372">
        <f t="shared" si="15"/>
        <v>13.6</v>
      </c>
      <c r="AS25" s="372">
        <f t="shared" si="16"/>
        <v>38.200000000000003</v>
      </c>
      <c r="AT25" s="372">
        <f t="shared" si="17"/>
        <v>32.1</v>
      </c>
      <c r="AU25" s="372">
        <f t="shared" si="18"/>
        <v>16.7</v>
      </c>
      <c r="AV25" s="372">
        <f t="shared" si="19"/>
        <v>0</v>
      </c>
      <c r="AW25" s="372">
        <f t="shared" si="20"/>
        <v>17.7</v>
      </c>
    </row>
    <row r="26" spans="1:49" s="322" customFormat="1" ht="31.5" customHeight="1" x14ac:dyDescent="0.25">
      <c r="A26" s="468">
        <v>23</v>
      </c>
      <c r="B26" s="415" t="str">
        <f>+Ene!B26</f>
        <v>MONITOREO DE PARAMETROS DE CAMPOS</v>
      </c>
      <c r="C26" s="415" t="str">
        <f>+Ene!C26</f>
        <v>SALUD COLECTIVA</v>
      </c>
      <c r="D26" s="459">
        <f>+METAS!AY26</f>
        <v>0</v>
      </c>
      <c r="E26" s="459">
        <f>+METAS!AZ26</f>
        <v>0</v>
      </c>
      <c r="F26" s="459">
        <f>+METAS!BA26</f>
        <v>1296</v>
      </c>
      <c r="G26" s="459">
        <f>+METAS!BB26</f>
        <v>672</v>
      </c>
      <c r="H26" s="459">
        <f>+METAS!BC26</f>
        <v>1152</v>
      </c>
      <c r="I26" s="459">
        <f>+METAS!BD26</f>
        <v>1272</v>
      </c>
      <c r="J26" s="459">
        <f>+METAS!BE26</f>
        <v>816</v>
      </c>
      <c r="K26" s="459">
        <f>+METAS!BF26</f>
        <v>864</v>
      </c>
      <c r="L26" s="459">
        <f>+METAS!BG26</f>
        <v>648</v>
      </c>
      <c r="M26" s="459">
        <f>+METAS!BH26</f>
        <v>192</v>
      </c>
      <c r="N26" s="459">
        <f>+METAS!BI26</f>
        <v>6912</v>
      </c>
      <c r="O26" s="345">
        <f>ROUND((D26/12)*Config!$C$6,0)</f>
        <v>0</v>
      </c>
      <c r="P26" s="345">
        <f>ROUND((E26/12)*Config!$C$6,0)</f>
        <v>0</v>
      </c>
      <c r="Q26" s="345">
        <f>ROUND((F26/12)*Config!$C$6,0)</f>
        <v>216</v>
      </c>
      <c r="R26" s="345">
        <f>ROUND((G26/12)*Config!$C$6,0)</f>
        <v>112</v>
      </c>
      <c r="S26" s="345">
        <f>ROUND((H26/12)*Config!$C$6,0)</f>
        <v>192</v>
      </c>
      <c r="T26" s="345">
        <f>ROUND((I26/12)*Config!$C$6,0)</f>
        <v>212</v>
      </c>
      <c r="U26" s="345">
        <f>ROUND((J26/12)*Config!$C$6,0)</f>
        <v>136</v>
      </c>
      <c r="V26" s="345">
        <f>ROUND((K26/12)*Config!$C$6,0)</f>
        <v>144</v>
      </c>
      <c r="W26" s="345">
        <f>ROUND((L26/12)*Config!$C$6,0)</f>
        <v>108</v>
      </c>
      <c r="X26" s="345">
        <f>ROUND((M26/12)*Config!$C$6,0)</f>
        <v>32</v>
      </c>
      <c r="Y26" s="345">
        <f t="shared" si="9"/>
        <v>1152</v>
      </c>
      <c r="Z26" s="345">
        <f>+ACUMULADO!AU26</f>
        <v>0</v>
      </c>
      <c r="AA26" s="345">
        <f>+ACUMULADO!AV26</f>
        <v>0</v>
      </c>
      <c r="AB26" s="345">
        <f>+ACUMULADO!AW26</f>
        <v>220</v>
      </c>
      <c r="AC26" s="345">
        <f>+ACUMULADO!AX26</f>
        <v>112</v>
      </c>
      <c r="AD26" s="345">
        <f>+ACUMULADO!AY26</f>
        <v>196</v>
      </c>
      <c r="AE26" s="345">
        <f>+ACUMULADO!AZ26</f>
        <v>212</v>
      </c>
      <c r="AF26" s="345">
        <f>+ACUMULADO!BA26</f>
        <v>136</v>
      </c>
      <c r="AG26" s="345">
        <f>+ACUMULADO!BB26</f>
        <v>144</v>
      </c>
      <c r="AH26" s="345">
        <f>+ACUMULADO!BC26</f>
        <v>108</v>
      </c>
      <c r="AI26" s="345">
        <f>+ACUMULADO!BD26</f>
        <v>24</v>
      </c>
      <c r="AJ26" s="345">
        <f>+ACUMULADO!BE26</f>
        <v>1152</v>
      </c>
      <c r="AK26" s="416">
        <f>+METAS!F26</f>
        <v>13.3</v>
      </c>
      <c r="AL26" s="416">
        <f>+METAS!G26</f>
        <v>15</v>
      </c>
      <c r="AM26" s="372" t="str">
        <f t="shared" si="10"/>
        <v>SM</v>
      </c>
      <c r="AN26" s="372" t="str">
        <f t="shared" si="11"/>
        <v>SM</v>
      </c>
      <c r="AO26" s="372">
        <f t="shared" si="12"/>
        <v>17</v>
      </c>
      <c r="AP26" s="372">
        <f t="shared" si="13"/>
        <v>16.7</v>
      </c>
      <c r="AQ26" s="372">
        <f t="shared" si="14"/>
        <v>17</v>
      </c>
      <c r="AR26" s="372">
        <f t="shared" si="15"/>
        <v>16.7</v>
      </c>
      <c r="AS26" s="372">
        <f t="shared" si="16"/>
        <v>16.7</v>
      </c>
      <c r="AT26" s="372">
        <f t="shared" si="17"/>
        <v>16.7</v>
      </c>
      <c r="AU26" s="372">
        <f t="shared" si="18"/>
        <v>16.7</v>
      </c>
      <c r="AV26" s="372">
        <f t="shared" si="19"/>
        <v>12.5</v>
      </c>
      <c r="AW26" s="372">
        <f t="shared" si="20"/>
        <v>16.7</v>
      </c>
    </row>
    <row r="27" spans="1:49" s="322" customFormat="1" ht="31.5" customHeight="1" x14ac:dyDescent="0.25">
      <c r="A27" s="468">
        <v>24</v>
      </c>
      <c r="B27" s="415" t="str">
        <f>+Ene!B27</f>
        <v>GESTANTE ATENDIDA</v>
      </c>
      <c r="C27" s="415" t="str">
        <f>+Ene!C27</f>
        <v>MATERNO</v>
      </c>
      <c r="D27" s="459">
        <f>+METAS!AY27</f>
        <v>0</v>
      </c>
      <c r="E27" s="459">
        <f>+METAS!AZ27</f>
        <v>0</v>
      </c>
      <c r="F27" s="459">
        <f>+METAS!BA27</f>
        <v>826</v>
      </c>
      <c r="G27" s="459">
        <f>+METAS!BB27</f>
        <v>74</v>
      </c>
      <c r="H27" s="459">
        <f>+METAS!BC27</f>
        <v>105</v>
      </c>
      <c r="I27" s="459">
        <f>+METAS!BD27</f>
        <v>424</v>
      </c>
      <c r="J27" s="459">
        <f>+METAS!BE27</f>
        <v>186</v>
      </c>
      <c r="K27" s="459">
        <f>+METAS!BF27</f>
        <v>140</v>
      </c>
      <c r="L27" s="459">
        <f>+METAS!BG27</f>
        <v>71</v>
      </c>
      <c r="M27" s="459">
        <f>+METAS!BH27</f>
        <v>174</v>
      </c>
      <c r="N27" s="459">
        <f>+METAS!BI27</f>
        <v>2000</v>
      </c>
      <c r="O27" s="345">
        <f>ROUND((D27/12)*Config!$C$6,0)</f>
        <v>0</v>
      </c>
      <c r="P27" s="345">
        <f>ROUND((E27/12)*Config!$C$6,0)</f>
        <v>0</v>
      </c>
      <c r="Q27" s="345">
        <f>ROUND((F27/12)*Config!$C$6,0)</f>
        <v>138</v>
      </c>
      <c r="R27" s="345">
        <f>ROUND((G27/12)*Config!$C$6,0)</f>
        <v>12</v>
      </c>
      <c r="S27" s="345">
        <f>ROUND((H27/12)*Config!$C$6,0)</f>
        <v>18</v>
      </c>
      <c r="T27" s="345">
        <f>ROUND((I27/12)*Config!$C$6,0)</f>
        <v>71</v>
      </c>
      <c r="U27" s="345">
        <f>ROUND((J27/12)*Config!$C$6,0)</f>
        <v>31</v>
      </c>
      <c r="V27" s="345">
        <f>ROUND((K27/12)*Config!$C$6,0)</f>
        <v>23</v>
      </c>
      <c r="W27" s="345">
        <f>ROUND((L27/12)*Config!$C$6,0)</f>
        <v>12</v>
      </c>
      <c r="X27" s="345">
        <f>ROUND((M27/12)*Config!$C$6,0)</f>
        <v>29</v>
      </c>
      <c r="Y27" s="345">
        <f t="shared" si="9"/>
        <v>334</v>
      </c>
      <c r="Z27" s="345">
        <f>+ACUMULADO!AU27</f>
        <v>0</v>
      </c>
      <c r="AA27" s="345">
        <f>+ACUMULADO!AV27</f>
        <v>0</v>
      </c>
      <c r="AB27" s="345">
        <f>+ACUMULADO!AW27</f>
        <v>124</v>
      </c>
      <c r="AC27" s="345">
        <f>+ACUMULADO!AX27</f>
        <v>13</v>
      </c>
      <c r="AD27" s="345">
        <f>+ACUMULADO!AY27</f>
        <v>25</v>
      </c>
      <c r="AE27" s="345">
        <f>+ACUMULADO!AZ27</f>
        <v>67</v>
      </c>
      <c r="AF27" s="345">
        <f>+ACUMULADO!BA27</f>
        <v>23</v>
      </c>
      <c r="AG27" s="345">
        <f>+ACUMULADO!BB27</f>
        <v>17</v>
      </c>
      <c r="AH27" s="345">
        <f>+ACUMULADO!BC27</f>
        <v>11</v>
      </c>
      <c r="AI27" s="345">
        <f>+ACUMULADO!BD27</f>
        <v>27</v>
      </c>
      <c r="AJ27" s="345">
        <f>+ACUMULADO!BE27</f>
        <v>307</v>
      </c>
      <c r="AK27" s="416">
        <f>+METAS!F27</f>
        <v>11.7</v>
      </c>
      <c r="AL27" s="416">
        <f>+METAS!G27</f>
        <v>12.5</v>
      </c>
      <c r="AM27" s="372" t="str">
        <f t="shared" si="10"/>
        <v>SM</v>
      </c>
      <c r="AN27" s="372" t="str">
        <f t="shared" si="11"/>
        <v>SM</v>
      </c>
      <c r="AO27" s="372">
        <f t="shared" si="12"/>
        <v>15</v>
      </c>
      <c r="AP27" s="372">
        <f t="shared" si="13"/>
        <v>17.600000000000001</v>
      </c>
      <c r="AQ27" s="372">
        <f t="shared" si="14"/>
        <v>23.8</v>
      </c>
      <c r="AR27" s="372">
        <f t="shared" si="15"/>
        <v>15.8</v>
      </c>
      <c r="AS27" s="372">
        <f t="shared" si="16"/>
        <v>12.4</v>
      </c>
      <c r="AT27" s="372">
        <f t="shared" si="17"/>
        <v>12.1</v>
      </c>
      <c r="AU27" s="372">
        <f t="shared" si="18"/>
        <v>15.5</v>
      </c>
      <c r="AV27" s="372">
        <f t="shared" si="19"/>
        <v>15.5</v>
      </c>
      <c r="AW27" s="372">
        <f t="shared" si="20"/>
        <v>15.4</v>
      </c>
    </row>
    <row r="28" spans="1:49" s="322" customFormat="1" ht="31.5" customHeight="1" x14ac:dyDescent="0.25">
      <c r="A28" s="468">
        <v>25</v>
      </c>
      <c r="B28" s="415" t="str">
        <f>+Ene!B28</f>
        <v>GESTANTE PRECOZMENTE ATENDIDA</v>
      </c>
      <c r="C28" s="415" t="str">
        <f>+Ene!C28</f>
        <v>MATERNO</v>
      </c>
      <c r="D28" s="460">
        <f>+ACUMULADO!AU27</f>
        <v>0</v>
      </c>
      <c r="E28" s="460">
        <f>+ACUMULADO!AV27</f>
        <v>0</v>
      </c>
      <c r="F28" s="460">
        <f>+ACUMULADO!AW27</f>
        <v>124</v>
      </c>
      <c r="G28" s="460">
        <f>+ACUMULADO!AX27</f>
        <v>13</v>
      </c>
      <c r="H28" s="460">
        <f>+ACUMULADO!AY27</f>
        <v>25</v>
      </c>
      <c r="I28" s="460">
        <f>+ACUMULADO!AZ27</f>
        <v>67</v>
      </c>
      <c r="J28" s="460">
        <f>+ACUMULADO!BA27</f>
        <v>23</v>
      </c>
      <c r="K28" s="460">
        <f>+ACUMULADO!BB27</f>
        <v>17</v>
      </c>
      <c r="L28" s="460">
        <f>+ACUMULADO!BC27</f>
        <v>11</v>
      </c>
      <c r="M28" s="460">
        <f>+ACUMULADO!BD27</f>
        <v>27</v>
      </c>
      <c r="N28" s="460">
        <f>+ACUMULADO!BE27</f>
        <v>307</v>
      </c>
      <c r="O28" s="460">
        <f>+D28</f>
        <v>0</v>
      </c>
      <c r="P28" s="460">
        <f t="shared" ref="P28:Y30" si="21">+E28</f>
        <v>0</v>
      </c>
      <c r="Q28" s="460">
        <f t="shared" si="21"/>
        <v>124</v>
      </c>
      <c r="R28" s="460">
        <f t="shared" si="21"/>
        <v>13</v>
      </c>
      <c r="S28" s="460">
        <f t="shared" si="21"/>
        <v>25</v>
      </c>
      <c r="T28" s="460">
        <f t="shared" si="21"/>
        <v>67</v>
      </c>
      <c r="U28" s="460">
        <f t="shared" si="21"/>
        <v>23</v>
      </c>
      <c r="V28" s="460">
        <f t="shared" si="21"/>
        <v>17</v>
      </c>
      <c r="W28" s="460">
        <f t="shared" si="21"/>
        <v>11</v>
      </c>
      <c r="X28" s="460">
        <f t="shared" si="21"/>
        <v>27</v>
      </c>
      <c r="Y28" s="460">
        <f t="shared" si="21"/>
        <v>307</v>
      </c>
      <c r="Z28" s="345">
        <f>+ACUMULADO!AU28</f>
        <v>0</v>
      </c>
      <c r="AA28" s="345">
        <f>+ACUMULADO!AV28</f>
        <v>0</v>
      </c>
      <c r="AB28" s="345">
        <f>+ACUMULADO!AW28</f>
        <v>83</v>
      </c>
      <c r="AC28" s="345">
        <f>+ACUMULADO!AX28</f>
        <v>11</v>
      </c>
      <c r="AD28" s="345">
        <f>+ACUMULADO!AY28</f>
        <v>21</v>
      </c>
      <c r="AE28" s="345">
        <f>+ACUMULADO!AZ28</f>
        <v>55</v>
      </c>
      <c r="AF28" s="345">
        <f>+ACUMULADO!BA28</f>
        <v>20</v>
      </c>
      <c r="AG28" s="345">
        <f>+ACUMULADO!BB28</f>
        <v>11</v>
      </c>
      <c r="AH28" s="345">
        <f>+ACUMULADO!BC28</f>
        <v>11</v>
      </c>
      <c r="AI28" s="345">
        <f>+ACUMULADO!BD28</f>
        <v>15</v>
      </c>
      <c r="AJ28" s="345">
        <f>+ACUMULADO!BE28</f>
        <v>227</v>
      </c>
      <c r="AK28" s="416">
        <f>+METAS!F28</f>
        <v>70</v>
      </c>
      <c r="AL28" s="416">
        <f>+METAS!G28</f>
        <v>75</v>
      </c>
      <c r="AM28" s="372" t="str">
        <f t="shared" si="10"/>
        <v>SM</v>
      </c>
      <c r="AN28" s="372" t="str">
        <f t="shared" si="11"/>
        <v>SM</v>
      </c>
      <c r="AO28" s="372">
        <f t="shared" si="12"/>
        <v>66.900000000000006</v>
      </c>
      <c r="AP28" s="372">
        <f t="shared" si="13"/>
        <v>84.6</v>
      </c>
      <c r="AQ28" s="372">
        <f t="shared" si="14"/>
        <v>84</v>
      </c>
      <c r="AR28" s="372">
        <f t="shared" si="15"/>
        <v>82.1</v>
      </c>
      <c r="AS28" s="372">
        <f t="shared" si="16"/>
        <v>87</v>
      </c>
      <c r="AT28" s="372">
        <f t="shared" si="17"/>
        <v>64.7</v>
      </c>
      <c r="AU28" s="372">
        <f t="shared" si="18"/>
        <v>100</v>
      </c>
      <c r="AV28" s="372">
        <f t="shared" si="19"/>
        <v>55.6</v>
      </c>
      <c r="AW28" s="372">
        <f t="shared" si="20"/>
        <v>73.900000000000006</v>
      </c>
    </row>
    <row r="29" spans="1:49" s="322" customFormat="1" ht="31.5" customHeight="1" x14ac:dyDescent="0.25">
      <c r="A29" s="468">
        <v>26</v>
      </c>
      <c r="B29" s="415" t="str">
        <f>+Ene!B29</f>
        <v xml:space="preserve">GESTANTE ADOLESCENTE ATENDIDA </v>
      </c>
      <c r="C29" s="415" t="str">
        <f>+Ene!C29</f>
        <v>MATERNO</v>
      </c>
      <c r="D29" s="460">
        <f t="shared" ref="D29:N29" si="22">D28</f>
        <v>0</v>
      </c>
      <c r="E29" s="460">
        <f t="shared" si="22"/>
        <v>0</v>
      </c>
      <c r="F29" s="460">
        <f t="shared" si="22"/>
        <v>124</v>
      </c>
      <c r="G29" s="460">
        <f t="shared" si="22"/>
        <v>13</v>
      </c>
      <c r="H29" s="460">
        <f t="shared" si="22"/>
        <v>25</v>
      </c>
      <c r="I29" s="460">
        <f t="shared" si="22"/>
        <v>67</v>
      </c>
      <c r="J29" s="460">
        <f t="shared" si="22"/>
        <v>23</v>
      </c>
      <c r="K29" s="460">
        <f t="shared" si="22"/>
        <v>17</v>
      </c>
      <c r="L29" s="460">
        <f t="shared" si="22"/>
        <v>11</v>
      </c>
      <c r="M29" s="460">
        <f t="shared" si="22"/>
        <v>27</v>
      </c>
      <c r="N29" s="460">
        <f t="shared" si="22"/>
        <v>307</v>
      </c>
      <c r="O29" s="460">
        <f>+D29</f>
        <v>0</v>
      </c>
      <c r="P29" s="460">
        <f t="shared" si="21"/>
        <v>0</v>
      </c>
      <c r="Q29" s="460">
        <f t="shared" si="21"/>
        <v>124</v>
      </c>
      <c r="R29" s="460">
        <f t="shared" si="21"/>
        <v>13</v>
      </c>
      <c r="S29" s="460">
        <f t="shared" si="21"/>
        <v>25</v>
      </c>
      <c r="T29" s="460">
        <f t="shared" si="21"/>
        <v>67</v>
      </c>
      <c r="U29" s="460">
        <f t="shared" si="21"/>
        <v>23</v>
      </c>
      <c r="V29" s="460">
        <f t="shared" si="21"/>
        <v>17</v>
      </c>
      <c r="W29" s="460">
        <f t="shared" si="21"/>
        <v>11</v>
      </c>
      <c r="X29" s="460">
        <f t="shared" si="21"/>
        <v>27</v>
      </c>
      <c r="Y29" s="460">
        <f t="shared" si="21"/>
        <v>307</v>
      </c>
      <c r="Z29" s="345">
        <f>+ACUMULADO!AU29</f>
        <v>0</v>
      </c>
      <c r="AA29" s="345">
        <f>+ACUMULADO!AV29</f>
        <v>0</v>
      </c>
      <c r="AB29" s="345">
        <f>+ACUMULADO!AW29</f>
        <v>12</v>
      </c>
      <c r="AC29" s="345">
        <f>+ACUMULADO!AX29</f>
        <v>2</v>
      </c>
      <c r="AD29" s="345">
        <f>+ACUMULADO!AY29</f>
        <v>2</v>
      </c>
      <c r="AE29" s="345">
        <f>+ACUMULADO!AZ29</f>
        <v>5</v>
      </c>
      <c r="AF29" s="345">
        <f>+ACUMULADO!BA29</f>
        <v>1</v>
      </c>
      <c r="AG29" s="345">
        <f>+ACUMULADO!BB29</f>
        <v>2</v>
      </c>
      <c r="AH29" s="345">
        <f>+ACUMULADO!BC29</f>
        <v>0</v>
      </c>
      <c r="AI29" s="345">
        <f>+ACUMULADO!BD29</f>
        <v>2</v>
      </c>
      <c r="AJ29" s="345">
        <f>+ACUMULADO!BE29</f>
        <v>26</v>
      </c>
      <c r="AK29" s="416">
        <f>+METAS!F29</f>
        <v>10</v>
      </c>
      <c r="AL29" s="416">
        <f>+METAS!G29</f>
        <v>5</v>
      </c>
      <c r="AM29" s="372" t="str">
        <f t="shared" si="10"/>
        <v>SM</v>
      </c>
      <c r="AN29" s="372" t="str">
        <f t="shared" si="11"/>
        <v>SM</v>
      </c>
      <c r="AO29" s="372">
        <f t="shared" si="12"/>
        <v>9.6999999999999993</v>
      </c>
      <c r="AP29" s="372">
        <f t="shared" si="13"/>
        <v>15.4</v>
      </c>
      <c r="AQ29" s="372">
        <f t="shared" si="14"/>
        <v>8</v>
      </c>
      <c r="AR29" s="372">
        <f t="shared" si="15"/>
        <v>7.5</v>
      </c>
      <c r="AS29" s="372">
        <f t="shared" si="16"/>
        <v>4.3</v>
      </c>
      <c r="AT29" s="372">
        <f t="shared" si="17"/>
        <v>11.8</v>
      </c>
      <c r="AU29" s="372">
        <f t="shared" si="18"/>
        <v>0</v>
      </c>
      <c r="AV29" s="372">
        <f t="shared" si="19"/>
        <v>7.4</v>
      </c>
      <c r="AW29" s="372">
        <f t="shared" si="20"/>
        <v>8.5</v>
      </c>
    </row>
    <row r="30" spans="1:49" s="322" customFormat="1" ht="31.5" customHeight="1" x14ac:dyDescent="0.25">
      <c r="A30" s="468">
        <v>27</v>
      </c>
      <c r="B30" s="415" t="str">
        <f>+Ene!B30</f>
        <v>GESTANTE ADOLESCENTE PRECOZMENTE ATENDIDA</v>
      </c>
      <c r="C30" s="415" t="str">
        <f>+Ene!C30</f>
        <v>MATERNO</v>
      </c>
      <c r="D30" s="460">
        <f>+ACUMULADO!AU29</f>
        <v>0</v>
      </c>
      <c r="E30" s="460">
        <f>+ACUMULADO!AV29</f>
        <v>0</v>
      </c>
      <c r="F30" s="460">
        <f>+ACUMULADO!AW29</f>
        <v>12</v>
      </c>
      <c r="G30" s="460">
        <f>+ACUMULADO!AX29</f>
        <v>2</v>
      </c>
      <c r="H30" s="460">
        <f>+ACUMULADO!AY29</f>
        <v>2</v>
      </c>
      <c r="I30" s="460">
        <f>+ACUMULADO!AZ29</f>
        <v>5</v>
      </c>
      <c r="J30" s="460">
        <f>+ACUMULADO!BA29</f>
        <v>1</v>
      </c>
      <c r="K30" s="460">
        <f>+ACUMULADO!BB29</f>
        <v>2</v>
      </c>
      <c r="L30" s="460">
        <f>+ACUMULADO!BC29</f>
        <v>0</v>
      </c>
      <c r="M30" s="460">
        <f>+ACUMULADO!BD29</f>
        <v>2</v>
      </c>
      <c r="N30" s="460">
        <f>+ACUMULADO!BE29</f>
        <v>26</v>
      </c>
      <c r="O30" s="460">
        <f>+D30</f>
        <v>0</v>
      </c>
      <c r="P30" s="460">
        <f t="shared" si="21"/>
        <v>0</v>
      </c>
      <c r="Q30" s="460">
        <f t="shared" si="21"/>
        <v>12</v>
      </c>
      <c r="R30" s="460">
        <f t="shared" si="21"/>
        <v>2</v>
      </c>
      <c r="S30" s="460">
        <f t="shared" si="21"/>
        <v>2</v>
      </c>
      <c r="T30" s="460">
        <f t="shared" si="21"/>
        <v>5</v>
      </c>
      <c r="U30" s="460">
        <f t="shared" si="21"/>
        <v>1</v>
      </c>
      <c r="V30" s="460">
        <f t="shared" si="21"/>
        <v>2</v>
      </c>
      <c r="W30" s="460">
        <f t="shared" si="21"/>
        <v>0</v>
      </c>
      <c r="X30" s="460">
        <f t="shared" si="21"/>
        <v>2</v>
      </c>
      <c r="Y30" s="460">
        <f t="shared" si="21"/>
        <v>26</v>
      </c>
      <c r="Z30" s="345">
        <f>+ACUMULADO!AU30</f>
        <v>0</v>
      </c>
      <c r="AA30" s="345">
        <f>+ACUMULADO!AV30</f>
        <v>0</v>
      </c>
      <c r="AB30" s="345">
        <f>+ACUMULADO!AW30</f>
        <v>7</v>
      </c>
      <c r="AC30" s="345">
        <f>+ACUMULADO!AX30</f>
        <v>2</v>
      </c>
      <c r="AD30" s="345">
        <f>+ACUMULADO!AY30</f>
        <v>2</v>
      </c>
      <c r="AE30" s="345">
        <f>+ACUMULADO!AZ30</f>
        <v>4</v>
      </c>
      <c r="AF30" s="345">
        <f>+ACUMULADO!BA30</f>
        <v>1</v>
      </c>
      <c r="AG30" s="345">
        <f>+ACUMULADO!BB30</f>
        <v>0</v>
      </c>
      <c r="AH30" s="345">
        <f>+ACUMULADO!BC30</f>
        <v>0</v>
      </c>
      <c r="AI30" s="345">
        <f>+ACUMULADO!BD30</f>
        <v>0</v>
      </c>
      <c r="AJ30" s="345">
        <f>+ACUMULADO!BE30</f>
        <v>16</v>
      </c>
      <c r="AK30" s="416">
        <f>+METAS!F30</f>
        <v>70</v>
      </c>
      <c r="AL30" s="416">
        <f>+METAS!G30</f>
        <v>75</v>
      </c>
      <c r="AM30" s="372" t="str">
        <f t="shared" si="10"/>
        <v>SM</v>
      </c>
      <c r="AN30" s="372" t="str">
        <f t="shared" si="11"/>
        <v>SM</v>
      </c>
      <c r="AO30" s="372">
        <f t="shared" si="12"/>
        <v>58.3</v>
      </c>
      <c r="AP30" s="372">
        <f t="shared" si="13"/>
        <v>100</v>
      </c>
      <c r="AQ30" s="372">
        <f t="shared" si="14"/>
        <v>100</v>
      </c>
      <c r="AR30" s="372">
        <f t="shared" si="15"/>
        <v>80</v>
      </c>
      <c r="AS30" s="372">
        <f t="shared" si="16"/>
        <v>100</v>
      </c>
      <c r="AT30" s="372">
        <f t="shared" si="17"/>
        <v>0</v>
      </c>
      <c r="AU30" s="372" t="str">
        <f t="shared" si="18"/>
        <v>SM</v>
      </c>
      <c r="AV30" s="372">
        <f t="shared" si="19"/>
        <v>0</v>
      </c>
      <c r="AW30" s="372">
        <f t="shared" si="20"/>
        <v>61.5</v>
      </c>
    </row>
    <row r="31" spans="1:49" s="322" customFormat="1" ht="31.5" customHeight="1" x14ac:dyDescent="0.25">
      <c r="A31" s="468">
        <v>28</v>
      </c>
      <c r="B31" s="415" t="str">
        <f>+Ene!B31</f>
        <v>GESTANTE CONTROLADA (6TO CONTROL)</v>
      </c>
      <c r="C31" s="415" t="str">
        <f>+Ene!C31</f>
        <v>MATERNO</v>
      </c>
      <c r="D31" s="459">
        <f>+METAS!AY31</f>
        <v>0</v>
      </c>
      <c r="E31" s="459">
        <f>+METAS!AZ31</f>
        <v>0</v>
      </c>
      <c r="F31" s="459">
        <f>+METAS!BA31</f>
        <v>703</v>
      </c>
      <c r="G31" s="459">
        <f>+METAS!BB31</f>
        <v>62</v>
      </c>
      <c r="H31" s="459">
        <f>+METAS!BC31</f>
        <v>89</v>
      </c>
      <c r="I31" s="459">
        <f>+METAS!BD31</f>
        <v>361</v>
      </c>
      <c r="J31" s="459">
        <f>+METAS!BE31</f>
        <v>158</v>
      </c>
      <c r="K31" s="459">
        <f>+METAS!BF31</f>
        <v>120</v>
      </c>
      <c r="L31" s="459">
        <f>+METAS!BG31</f>
        <v>60</v>
      </c>
      <c r="M31" s="459">
        <f>+METAS!BH31</f>
        <v>148</v>
      </c>
      <c r="N31" s="459">
        <f>+METAS!BI31</f>
        <v>1701</v>
      </c>
      <c r="O31" s="345">
        <f>ROUND((D31/12)*Config!$C$6,0)</f>
        <v>0</v>
      </c>
      <c r="P31" s="345">
        <f>ROUND((E31/12)*Config!$C$6,0)</f>
        <v>0</v>
      </c>
      <c r="Q31" s="345">
        <f>ROUND((F31/12)*Config!$C$6,0)</f>
        <v>117</v>
      </c>
      <c r="R31" s="345">
        <f>ROUND((G31/12)*Config!$C$6,0)</f>
        <v>10</v>
      </c>
      <c r="S31" s="345">
        <f>ROUND((H31/12)*Config!$C$6,0)</f>
        <v>15</v>
      </c>
      <c r="T31" s="345">
        <f>ROUND((I31/12)*Config!$C$6,0)</f>
        <v>60</v>
      </c>
      <c r="U31" s="345">
        <f>ROUND((J31/12)*Config!$C$6,0)</f>
        <v>26</v>
      </c>
      <c r="V31" s="345">
        <f>ROUND((K31/12)*Config!$C$6,0)</f>
        <v>20</v>
      </c>
      <c r="W31" s="345">
        <f>ROUND((L31/12)*Config!$C$6,0)</f>
        <v>10</v>
      </c>
      <c r="X31" s="345">
        <f>ROUND((M31/12)*Config!$C$6,0)</f>
        <v>25</v>
      </c>
      <c r="Y31" s="345">
        <f t="shared" si="9"/>
        <v>283</v>
      </c>
      <c r="Z31" s="345">
        <f>+ACUMULADO!AU31</f>
        <v>0</v>
      </c>
      <c r="AA31" s="345">
        <f>+ACUMULADO!AV31</f>
        <v>0</v>
      </c>
      <c r="AB31" s="345">
        <f>+ACUMULADO!AW31</f>
        <v>84</v>
      </c>
      <c r="AC31" s="345">
        <f>+ACUMULADO!AX31</f>
        <v>7</v>
      </c>
      <c r="AD31" s="345">
        <f>+ACUMULADO!AY31</f>
        <v>14</v>
      </c>
      <c r="AE31" s="345">
        <f>+ACUMULADO!AZ31</f>
        <v>58</v>
      </c>
      <c r="AF31" s="345">
        <f>+ACUMULADO!BA31</f>
        <v>28</v>
      </c>
      <c r="AG31" s="345">
        <f>+ACUMULADO!BB31</f>
        <v>16</v>
      </c>
      <c r="AH31" s="345">
        <f>+ACUMULADO!BC31</f>
        <v>10</v>
      </c>
      <c r="AI31" s="345">
        <f>+ACUMULADO!BD31</f>
        <v>18</v>
      </c>
      <c r="AJ31" s="345">
        <f>+ACUMULADO!BE31</f>
        <v>235</v>
      </c>
      <c r="AK31" s="416">
        <f>+METAS!F31</f>
        <v>10</v>
      </c>
      <c r="AL31" s="416">
        <f>+METAS!G31</f>
        <v>13.3</v>
      </c>
      <c r="AM31" s="372" t="str">
        <f t="shared" si="10"/>
        <v>SM</v>
      </c>
      <c r="AN31" s="372" t="str">
        <f t="shared" si="11"/>
        <v>SM</v>
      </c>
      <c r="AO31" s="372">
        <f t="shared" si="12"/>
        <v>11.9</v>
      </c>
      <c r="AP31" s="372">
        <f t="shared" si="13"/>
        <v>11.3</v>
      </c>
      <c r="AQ31" s="372">
        <f t="shared" si="14"/>
        <v>15.7</v>
      </c>
      <c r="AR31" s="372">
        <f t="shared" si="15"/>
        <v>16.100000000000001</v>
      </c>
      <c r="AS31" s="372">
        <f t="shared" si="16"/>
        <v>17.7</v>
      </c>
      <c r="AT31" s="372">
        <f t="shared" si="17"/>
        <v>13.3</v>
      </c>
      <c r="AU31" s="372">
        <f t="shared" si="18"/>
        <v>16.7</v>
      </c>
      <c r="AV31" s="372">
        <f t="shared" si="19"/>
        <v>12.2</v>
      </c>
      <c r="AW31" s="372">
        <f t="shared" si="20"/>
        <v>13.8</v>
      </c>
    </row>
    <row r="32" spans="1:49" s="322" customFormat="1" ht="31.5" customHeight="1" x14ac:dyDescent="0.25">
      <c r="A32" s="468">
        <v>29</v>
      </c>
      <c r="B32" s="415" t="str">
        <f>+Ene!B32</f>
        <v>GESTANTE SUPLEMENTADA CON HIERRO (6)</v>
      </c>
      <c r="C32" s="415" t="str">
        <f>+Ene!C32</f>
        <v>MATERNO</v>
      </c>
      <c r="D32" s="459">
        <f>+METAS!AY32</f>
        <v>0</v>
      </c>
      <c r="E32" s="459">
        <f>+METAS!AZ32</f>
        <v>0</v>
      </c>
      <c r="F32" s="459">
        <f>+METAS!BA32</f>
        <v>718</v>
      </c>
      <c r="G32" s="459">
        <f>+METAS!BB32</f>
        <v>72</v>
      </c>
      <c r="H32" s="459">
        <f>+METAS!BC32</f>
        <v>91</v>
      </c>
      <c r="I32" s="459">
        <f>+METAS!BD32</f>
        <v>370</v>
      </c>
      <c r="J32" s="459">
        <f>+METAS!BE32</f>
        <v>161</v>
      </c>
      <c r="K32" s="459">
        <f>+METAS!BF32</f>
        <v>119</v>
      </c>
      <c r="L32" s="459">
        <f>+METAS!BG32</f>
        <v>66</v>
      </c>
      <c r="M32" s="459">
        <f>+METAS!BH32</f>
        <v>150</v>
      </c>
      <c r="N32" s="459">
        <f>+METAS!BI32</f>
        <v>1747</v>
      </c>
      <c r="O32" s="345">
        <f>ROUND((D32/12)*Config!$C$6,0)</f>
        <v>0</v>
      </c>
      <c r="P32" s="345">
        <f>ROUND((E32/12)*Config!$C$6,0)</f>
        <v>0</v>
      </c>
      <c r="Q32" s="345">
        <f>ROUND((F32/12)*Config!$C$6,0)</f>
        <v>120</v>
      </c>
      <c r="R32" s="345">
        <f>ROUND((G32/12)*Config!$C$6,0)</f>
        <v>12</v>
      </c>
      <c r="S32" s="345">
        <f>ROUND((H32/12)*Config!$C$6,0)</f>
        <v>15</v>
      </c>
      <c r="T32" s="345">
        <f>ROUND((I32/12)*Config!$C$6,0)</f>
        <v>62</v>
      </c>
      <c r="U32" s="345">
        <f>ROUND((J32/12)*Config!$C$6,0)</f>
        <v>27</v>
      </c>
      <c r="V32" s="345">
        <f>ROUND((K32/12)*Config!$C$6,0)</f>
        <v>20</v>
      </c>
      <c r="W32" s="345">
        <f>ROUND((L32/12)*Config!$C$6,0)</f>
        <v>11</v>
      </c>
      <c r="X32" s="345">
        <f>ROUND((M32/12)*Config!$C$6,0)</f>
        <v>25</v>
      </c>
      <c r="Y32" s="345">
        <f t="shared" si="9"/>
        <v>292</v>
      </c>
      <c r="Z32" s="345">
        <f>+ACUMULADO!AU32</f>
        <v>0</v>
      </c>
      <c r="AA32" s="345">
        <f>+ACUMULADO!AV32</f>
        <v>0</v>
      </c>
      <c r="AB32" s="345">
        <f>+ACUMULADO!AW32</f>
        <v>61</v>
      </c>
      <c r="AC32" s="345">
        <f>+ACUMULADO!AX32</f>
        <v>5</v>
      </c>
      <c r="AD32" s="345">
        <f>+ACUMULADO!AY32</f>
        <v>9</v>
      </c>
      <c r="AE32" s="345">
        <f>+ACUMULADO!AZ32</f>
        <v>20</v>
      </c>
      <c r="AF32" s="345">
        <f>+ACUMULADO!BA32</f>
        <v>17</v>
      </c>
      <c r="AG32" s="345">
        <f>+ACUMULADO!BB32</f>
        <v>9</v>
      </c>
      <c r="AH32" s="345">
        <f>+ACUMULADO!BC32</f>
        <v>6</v>
      </c>
      <c r="AI32" s="345">
        <f>+ACUMULADO!BD32</f>
        <v>8</v>
      </c>
      <c r="AJ32" s="345">
        <f>+ACUMULADO!BE32</f>
        <v>135</v>
      </c>
      <c r="AK32" s="416">
        <f>+METAS!F32</f>
        <v>10</v>
      </c>
      <c r="AL32" s="416">
        <f>+METAS!G32</f>
        <v>13.3</v>
      </c>
      <c r="AM32" s="372" t="str">
        <f t="shared" si="10"/>
        <v>SM</v>
      </c>
      <c r="AN32" s="372" t="str">
        <f t="shared" si="11"/>
        <v>SM</v>
      </c>
      <c r="AO32" s="372">
        <f t="shared" si="12"/>
        <v>8.5</v>
      </c>
      <c r="AP32" s="372">
        <f t="shared" si="13"/>
        <v>6.9</v>
      </c>
      <c r="AQ32" s="372">
        <f t="shared" si="14"/>
        <v>9.9</v>
      </c>
      <c r="AR32" s="372">
        <f t="shared" si="15"/>
        <v>5.4</v>
      </c>
      <c r="AS32" s="372">
        <f t="shared" si="16"/>
        <v>10.6</v>
      </c>
      <c r="AT32" s="372">
        <f t="shared" si="17"/>
        <v>7.6</v>
      </c>
      <c r="AU32" s="372">
        <f t="shared" si="18"/>
        <v>9.1</v>
      </c>
      <c r="AV32" s="372">
        <f t="shared" si="19"/>
        <v>5.3</v>
      </c>
      <c r="AW32" s="372">
        <f t="shared" si="20"/>
        <v>7.7</v>
      </c>
    </row>
    <row r="33" spans="1:49" s="322" customFormat="1" ht="31.5" customHeight="1" x14ac:dyDescent="0.25">
      <c r="A33" s="468">
        <v>30</v>
      </c>
      <c r="B33" s="415" t="str">
        <f>+Ene!B34</f>
        <v>GESTANTE CON PAQUETE PREVENTIVO</v>
      </c>
      <c r="C33" s="415" t="str">
        <f>+Ene!C34</f>
        <v>MATERNO</v>
      </c>
      <c r="D33" s="460">
        <f>+ACUMULADO!AU33</f>
        <v>32</v>
      </c>
      <c r="E33" s="460">
        <f>+ACUMULADO!AV33</f>
        <v>0</v>
      </c>
      <c r="F33" s="460">
        <f>+ACUMULADO!AW33</f>
        <v>87</v>
      </c>
      <c r="G33" s="460">
        <f>+ACUMULADO!AX33</f>
        <v>8</v>
      </c>
      <c r="H33" s="460">
        <f>+ACUMULADO!AY33</f>
        <v>10</v>
      </c>
      <c r="I33" s="460">
        <f>+ACUMULADO!AZ33</f>
        <v>35</v>
      </c>
      <c r="J33" s="460">
        <f>+ACUMULADO!BA33</f>
        <v>16</v>
      </c>
      <c r="K33" s="460">
        <f>+ACUMULADO!BB33</f>
        <v>13</v>
      </c>
      <c r="L33" s="460">
        <f>+ACUMULADO!BC33</f>
        <v>4</v>
      </c>
      <c r="M33" s="460">
        <f>+ACUMULADO!BD33</f>
        <v>22</v>
      </c>
      <c r="N33" s="460">
        <f>+ACUMULADO!BE33</f>
        <v>227</v>
      </c>
      <c r="O33" s="460">
        <f>+D33</f>
        <v>32</v>
      </c>
      <c r="P33" s="460">
        <f t="shared" ref="P33:Y33" si="23">+E33</f>
        <v>0</v>
      </c>
      <c r="Q33" s="460">
        <f t="shared" si="23"/>
        <v>87</v>
      </c>
      <c r="R33" s="460">
        <f t="shared" si="23"/>
        <v>8</v>
      </c>
      <c r="S33" s="460">
        <f t="shared" si="23"/>
        <v>10</v>
      </c>
      <c r="T33" s="460">
        <f t="shared" si="23"/>
        <v>35</v>
      </c>
      <c r="U33" s="460">
        <f t="shared" si="23"/>
        <v>16</v>
      </c>
      <c r="V33" s="460">
        <f t="shared" si="23"/>
        <v>13</v>
      </c>
      <c r="W33" s="460">
        <f t="shared" si="23"/>
        <v>4</v>
      </c>
      <c r="X33" s="460">
        <f t="shared" si="23"/>
        <v>22</v>
      </c>
      <c r="Y33" s="460">
        <f t="shared" si="23"/>
        <v>227</v>
      </c>
      <c r="Z33" s="345">
        <f>+ACUMULADO!AU34</f>
        <v>7</v>
      </c>
      <c r="AA33" s="345">
        <f>+ACUMULADO!AV34</f>
        <v>0</v>
      </c>
      <c r="AB33" s="345">
        <f>+ACUMULADO!AW34</f>
        <v>36</v>
      </c>
      <c r="AC33" s="345">
        <f>+ACUMULADO!AX34</f>
        <v>3</v>
      </c>
      <c r="AD33" s="345">
        <f>+ACUMULADO!AY34</f>
        <v>6</v>
      </c>
      <c r="AE33" s="345">
        <f>+ACUMULADO!AZ34</f>
        <v>14</v>
      </c>
      <c r="AF33" s="345">
        <f>+ACUMULADO!BA34</f>
        <v>5</v>
      </c>
      <c r="AG33" s="345">
        <f>+ACUMULADO!BB34</f>
        <v>4</v>
      </c>
      <c r="AH33" s="345">
        <f>+ACUMULADO!BC34</f>
        <v>3</v>
      </c>
      <c r="AI33" s="345">
        <f>+ACUMULADO!BD34</f>
        <v>1</v>
      </c>
      <c r="AJ33" s="345">
        <f>+ACUMULADO!BE34</f>
        <v>79</v>
      </c>
      <c r="AK33" s="416">
        <f>+METAS!F34</f>
        <v>50</v>
      </c>
      <c r="AL33" s="416">
        <f>+METAS!G34</f>
        <v>60</v>
      </c>
      <c r="AM33" s="372">
        <f t="shared" si="10"/>
        <v>21.9</v>
      </c>
      <c r="AN33" s="372" t="str">
        <f t="shared" si="11"/>
        <v>SM</v>
      </c>
      <c r="AO33" s="372">
        <f t="shared" si="12"/>
        <v>41.4</v>
      </c>
      <c r="AP33" s="372">
        <f t="shared" si="13"/>
        <v>37.5</v>
      </c>
      <c r="AQ33" s="372">
        <f t="shared" si="14"/>
        <v>60</v>
      </c>
      <c r="AR33" s="372">
        <f t="shared" si="15"/>
        <v>40</v>
      </c>
      <c r="AS33" s="372">
        <f t="shared" si="16"/>
        <v>31.3</v>
      </c>
      <c r="AT33" s="372">
        <f t="shared" si="17"/>
        <v>30.8</v>
      </c>
      <c r="AU33" s="372">
        <f t="shared" si="18"/>
        <v>75</v>
      </c>
      <c r="AV33" s="372">
        <f t="shared" si="19"/>
        <v>4.5</v>
      </c>
      <c r="AW33" s="372">
        <f t="shared" si="20"/>
        <v>34.799999999999997</v>
      </c>
    </row>
    <row r="34" spans="1:49" s="322" customFormat="1" ht="31.5" customHeight="1" x14ac:dyDescent="0.25">
      <c r="A34" s="468">
        <v>31</v>
      </c>
      <c r="B34" s="415" t="str">
        <f>+Ene!B35</f>
        <v>PUERPERAS CONTROLADAS</v>
      </c>
      <c r="C34" s="415" t="str">
        <f>+Ene!C35</f>
        <v>MATERNO</v>
      </c>
      <c r="D34" s="459">
        <f>+METAS!AY35</f>
        <v>0</v>
      </c>
      <c r="E34" s="459">
        <f>+METAS!AZ35</f>
        <v>0</v>
      </c>
      <c r="F34" s="459">
        <f>+METAS!BA35</f>
        <v>703</v>
      </c>
      <c r="G34" s="459">
        <f>+METAS!BB35</f>
        <v>62</v>
      </c>
      <c r="H34" s="459">
        <f>+METAS!BC35</f>
        <v>89</v>
      </c>
      <c r="I34" s="459">
        <f>+METAS!BD35</f>
        <v>361</v>
      </c>
      <c r="J34" s="459">
        <f>+METAS!BE35</f>
        <v>158</v>
      </c>
      <c r="K34" s="459">
        <f>+METAS!BF35</f>
        <v>120</v>
      </c>
      <c r="L34" s="459">
        <f>+METAS!BG35</f>
        <v>60</v>
      </c>
      <c r="M34" s="459">
        <f>+METAS!BH35</f>
        <v>148</v>
      </c>
      <c r="N34" s="459">
        <f>+METAS!BI35</f>
        <v>1701</v>
      </c>
      <c r="O34" s="345">
        <f>ROUND((D34/12)*Config!$C$6,0)</f>
        <v>0</v>
      </c>
      <c r="P34" s="345">
        <f>ROUND((E34/12)*Config!$C$6,0)</f>
        <v>0</v>
      </c>
      <c r="Q34" s="345">
        <f>ROUND((F34/12)*Config!$C$6,0)</f>
        <v>117</v>
      </c>
      <c r="R34" s="345">
        <f>ROUND((G34/12)*Config!$C$6,0)</f>
        <v>10</v>
      </c>
      <c r="S34" s="345">
        <f>ROUND((H34/12)*Config!$C$6,0)</f>
        <v>15</v>
      </c>
      <c r="T34" s="345">
        <f>ROUND((I34/12)*Config!$C$6,0)</f>
        <v>60</v>
      </c>
      <c r="U34" s="345">
        <f>ROUND((J34/12)*Config!$C$6,0)</f>
        <v>26</v>
      </c>
      <c r="V34" s="345">
        <f>ROUND((K34/12)*Config!$C$6,0)</f>
        <v>20</v>
      </c>
      <c r="W34" s="345">
        <f>ROUND((L34/12)*Config!$C$6,0)</f>
        <v>10</v>
      </c>
      <c r="X34" s="345">
        <f>ROUND((M34/12)*Config!$C$6,0)</f>
        <v>25</v>
      </c>
      <c r="Y34" s="345">
        <f t="shared" si="9"/>
        <v>283</v>
      </c>
      <c r="Z34" s="345">
        <f>+ACUMULADO!AU35</f>
        <v>0</v>
      </c>
      <c r="AA34" s="345">
        <f>+ACUMULADO!AV35</f>
        <v>0</v>
      </c>
      <c r="AB34" s="345">
        <f>+ACUMULADO!AW35</f>
        <v>99</v>
      </c>
      <c r="AC34" s="345">
        <f>+ACUMULADO!AX35</f>
        <v>12</v>
      </c>
      <c r="AD34" s="345">
        <f>+ACUMULADO!AY35</f>
        <v>12</v>
      </c>
      <c r="AE34" s="345">
        <f>+ACUMULADO!AZ35</f>
        <v>40</v>
      </c>
      <c r="AF34" s="345">
        <f>+ACUMULADO!BA35</f>
        <v>9</v>
      </c>
      <c r="AG34" s="345">
        <f>+ACUMULADO!BB35</f>
        <v>16</v>
      </c>
      <c r="AH34" s="345">
        <f>+ACUMULADO!BC35</f>
        <v>9</v>
      </c>
      <c r="AI34" s="345">
        <f>+ACUMULADO!BD35</f>
        <v>32</v>
      </c>
      <c r="AJ34" s="345">
        <f>+ACUMULADO!BE35</f>
        <v>229</v>
      </c>
      <c r="AK34" s="416">
        <f>+METAS!F35</f>
        <v>11.7</v>
      </c>
      <c r="AL34" s="416">
        <f>+METAS!G35</f>
        <v>13.3</v>
      </c>
      <c r="AM34" s="372" t="str">
        <f t="shared" si="10"/>
        <v>SM</v>
      </c>
      <c r="AN34" s="372" t="str">
        <f t="shared" si="11"/>
        <v>SM</v>
      </c>
      <c r="AO34" s="372">
        <f t="shared" si="12"/>
        <v>14.1</v>
      </c>
      <c r="AP34" s="372">
        <f t="shared" si="13"/>
        <v>19.399999999999999</v>
      </c>
      <c r="AQ34" s="372">
        <f t="shared" si="14"/>
        <v>13.5</v>
      </c>
      <c r="AR34" s="372">
        <f t="shared" si="15"/>
        <v>11.1</v>
      </c>
      <c r="AS34" s="372">
        <f t="shared" si="16"/>
        <v>5.7</v>
      </c>
      <c r="AT34" s="372">
        <f t="shared" si="17"/>
        <v>13.3</v>
      </c>
      <c r="AU34" s="372">
        <f t="shared" si="18"/>
        <v>15</v>
      </c>
      <c r="AV34" s="372">
        <f t="shared" si="19"/>
        <v>21.6</v>
      </c>
      <c r="AW34" s="372">
        <f t="shared" si="20"/>
        <v>13.5</v>
      </c>
    </row>
    <row r="35" spans="1:49" s="322" customFormat="1" ht="31.5" customHeight="1" x14ac:dyDescent="0.25">
      <c r="A35" s="468">
        <v>32</v>
      </c>
      <c r="B35" s="415" t="str">
        <f>+Ene!B36</f>
        <v xml:space="preserve">GESTANTE CON VACUNA DE INFLUENCIA ADULTO </v>
      </c>
      <c r="C35" s="415" t="str">
        <f>+Ene!C36</f>
        <v>MATERNO</v>
      </c>
      <c r="D35" s="459">
        <f>+METAS!AY36</f>
        <v>0</v>
      </c>
      <c r="E35" s="459">
        <f>+METAS!AZ36</f>
        <v>0</v>
      </c>
      <c r="F35" s="459">
        <f>+METAS!BA36</f>
        <v>495</v>
      </c>
      <c r="G35" s="459">
        <f>+METAS!BB36</f>
        <v>44</v>
      </c>
      <c r="H35" s="459">
        <f>+METAS!BC36</f>
        <v>63</v>
      </c>
      <c r="I35" s="459">
        <f>+METAS!BD36</f>
        <v>254</v>
      </c>
      <c r="J35" s="459">
        <f>+METAS!BE36</f>
        <v>111</v>
      </c>
      <c r="K35" s="459">
        <f>+METAS!BF36</f>
        <v>84</v>
      </c>
      <c r="L35" s="459">
        <f>+METAS!BG36</f>
        <v>42</v>
      </c>
      <c r="M35" s="459">
        <f>+METAS!BH36</f>
        <v>104</v>
      </c>
      <c r="N35" s="459">
        <f>+METAS!BI36</f>
        <v>1197</v>
      </c>
      <c r="O35" s="345">
        <f>ROUND((D35/12)*Config!$C$6,0)</f>
        <v>0</v>
      </c>
      <c r="P35" s="345">
        <f>ROUND((E35/12)*Config!$C$6,0)</f>
        <v>0</v>
      </c>
      <c r="Q35" s="345">
        <f>ROUND((F35/12)*Config!$C$6,0)</f>
        <v>83</v>
      </c>
      <c r="R35" s="345">
        <f>ROUND((G35/12)*Config!$C$6,0)</f>
        <v>7</v>
      </c>
      <c r="S35" s="345">
        <f>ROUND((H35/12)*Config!$C$6,0)</f>
        <v>11</v>
      </c>
      <c r="T35" s="345">
        <f>ROUND((I35/12)*Config!$C$6,0)</f>
        <v>42</v>
      </c>
      <c r="U35" s="345">
        <f>ROUND((J35/12)*Config!$C$6,0)</f>
        <v>19</v>
      </c>
      <c r="V35" s="345">
        <f>ROUND((K35/12)*Config!$C$6,0)</f>
        <v>14</v>
      </c>
      <c r="W35" s="345">
        <f>ROUND((L35/12)*Config!$C$6,0)</f>
        <v>7</v>
      </c>
      <c r="X35" s="345">
        <f>ROUND((M35/12)*Config!$C$6,0)</f>
        <v>17</v>
      </c>
      <c r="Y35" s="345">
        <f t="shared" si="9"/>
        <v>200</v>
      </c>
      <c r="Z35" s="345">
        <f>+ACUMULADO!AU36</f>
        <v>0</v>
      </c>
      <c r="AA35" s="345">
        <f>+ACUMULADO!AV36</f>
        <v>0</v>
      </c>
      <c r="AB35" s="345">
        <f>+ACUMULADO!AW36</f>
        <v>46</v>
      </c>
      <c r="AC35" s="345">
        <f>+ACUMULADO!AX36</f>
        <v>4</v>
      </c>
      <c r="AD35" s="345">
        <f>+ACUMULADO!AY36</f>
        <v>9</v>
      </c>
      <c r="AE35" s="345">
        <f>+ACUMULADO!AZ36</f>
        <v>5</v>
      </c>
      <c r="AF35" s="345">
        <f>+ACUMULADO!BA36</f>
        <v>4</v>
      </c>
      <c r="AG35" s="345">
        <f>+ACUMULADO!BB36</f>
        <v>11</v>
      </c>
      <c r="AH35" s="345">
        <f>+ACUMULADO!BC36</f>
        <v>0</v>
      </c>
      <c r="AI35" s="345">
        <f>+ACUMULADO!BD36</f>
        <v>9</v>
      </c>
      <c r="AJ35" s="345">
        <f>+ACUMULADO!BE36</f>
        <v>88</v>
      </c>
      <c r="AK35" s="416">
        <f>+METAS!F36</f>
        <v>13.3</v>
      </c>
      <c r="AL35" s="416">
        <f>+METAS!G36</f>
        <v>15</v>
      </c>
      <c r="AM35" s="372" t="str">
        <f t="shared" si="10"/>
        <v>SM</v>
      </c>
      <c r="AN35" s="372" t="str">
        <f t="shared" si="11"/>
        <v>SM</v>
      </c>
      <c r="AO35" s="372">
        <f t="shared" si="12"/>
        <v>9.3000000000000007</v>
      </c>
      <c r="AP35" s="372">
        <f t="shared" si="13"/>
        <v>9.1</v>
      </c>
      <c r="AQ35" s="372">
        <f t="shared" si="14"/>
        <v>14.3</v>
      </c>
      <c r="AR35" s="372">
        <f t="shared" si="15"/>
        <v>2</v>
      </c>
      <c r="AS35" s="372">
        <f t="shared" si="16"/>
        <v>3.6</v>
      </c>
      <c r="AT35" s="372">
        <f t="shared" si="17"/>
        <v>13.1</v>
      </c>
      <c r="AU35" s="372">
        <f t="shared" si="18"/>
        <v>0</v>
      </c>
      <c r="AV35" s="372">
        <f t="shared" si="19"/>
        <v>8.6999999999999993</v>
      </c>
      <c r="AW35" s="372">
        <f t="shared" si="20"/>
        <v>7.4</v>
      </c>
    </row>
    <row r="36" spans="1:49" s="322" customFormat="1" ht="31.5" customHeight="1" x14ac:dyDescent="0.25">
      <c r="A36" s="468">
        <v>33</v>
      </c>
      <c r="B36" s="415" t="str">
        <f>+Ene!B37</f>
        <v>GESTANTE CON VACUNA DPTA</v>
      </c>
      <c r="C36" s="415" t="str">
        <f>+Ene!C37</f>
        <v>MATERNO</v>
      </c>
      <c r="D36" s="459">
        <f>+METAS!AY37</f>
        <v>0</v>
      </c>
      <c r="E36" s="459">
        <f>+METAS!AZ37</f>
        <v>0</v>
      </c>
      <c r="F36" s="459">
        <f>+METAS!BA37</f>
        <v>463</v>
      </c>
      <c r="G36" s="459">
        <f>+METAS!BB37</f>
        <v>41</v>
      </c>
      <c r="H36" s="459">
        <f>+METAS!BC37</f>
        <v>59</v>
      </c>
      <c r="I36" s="459">
        <f>+METAS!BD37</f>
        <v>238</v>
      </c>
      <c r="J36" s="459">
        <f>+METAS!BE37</f>
        <v>105</v>
      </c>
      <c r="K36" s="459">
        <f>+METAS!BF37</f>
        <v>78</v>
      </c>
      <c r="L36" s="459">
        <f>+METAS!BG37</f>
        <v>40</v>
      </c>
      <c r="M36" s="459">
        <f>+METAS!BH37</f>
        <v>97</v>
      </c>
      <c r="N36" s="459">
        <f>+METAS!BI37</f>
        <v>1121</v>
      </c>
      <c r="O36" s="345">
        <f>ROUND((D36/12)*Config!$C$6,0)</f>
        <v>0</v>
      </c>
      <c r="P36" s="345">
        <f>ROUND((E36/12)*Config!$C$6,0)</f>
        <v>0</v>
      </c>
      <c r="Q36" s="345">
        <f>ROUND((F36/12)*Config!$C$6,0)</f>
        <v>77</v>
      </c>
      <c r="R36" s="345">
        <f>ROUND((G36/12)*Config!$C$6,0)</f>
        <v>7</v>
      </c>
      <c r="S36" s="345">
        <f>ROUND((H36/12)*Config!$C$6,0)</f>
        <v>10</v>
      </c>
      <c r="T36" s="345">
        <f>ROUND((I36/12)*Config!$C$6,0)</f>
        <v>40</v>
      </c>
      <c r="U36" s="345">
        <f>ROUND((J36/12)*Config!$C$6,0)</f>
        <v>18</v>
      </c>
      <c r="V36" s="345">
        <f>ROUND((K36/12)*Config!$C$6,0)</f>
        <v>13</v>
      </c>
      <c r="W36" s="345">
        <f>ROUND((L36/12)*Config!$C$6,0)</f>
        <v>7</v>
      </c>
      <c r="X36" s="345">
        <f>ROUND((M36/12)*Config!$C$6,0)</f>
        <v>16</v>
      </c>
      <c r="Y36" s="345">
        <f t="shared" si="9"/>
        <v>188</v>
      </c>
      <c r="Z36" s="345">
        <f>+ACUMULADO!AU37</f>
        <v>2</v>
      </c>
      <c r="AA36" s="345">
        <f>+ACUMULADO!AV37</f>
        <v>0</v>
      </c>
      <c r="AB36" s="345">
        <f>+ACUMULADO!AW37</f>
        <v>100</v>
      </c>
      <c r="AC36" s="345">
        <f>+ACUMULADO!AX37</f>
        <v>8</v>
      </c>
      <c r="AD36" s="345">
        <f>+ACUMULADO!AY37</f>
        <v>9</v>
      </c>
      <c r="AE36" s="345">
        <f>+ACUMULADO!AZ37</f>
        <v>13</v>
      </c>
      <c r="AF36" s="345">
        <f>+ACUMULADO!BA37</f>
        <v>10</v>
      </c>
      <c r="AG36" s="345">
        <f>+ACUMULADO!BB37</f>
        <v>14</v>
      </c>
      <c r="AH36" s="345">
        <f>+ACUMULADO!BC37</f>
        <v>8</v>
      </c>
      <c r="AI36" s="345">
        <f>+ACUMULADO!BD37</f>
        <v>12</v>
      </c>
      <c r="AJ36" s="345">
        <f>+ACUMULADO!BE37</f>
        <v>176</v>
      </c>
      <c r="AK36" s="416">
        <f>+METAS!F37</f>
        <v>13.3</v>
      </c>
      <c r="AL36" s="416">
        <f>+METAS!G37</f>
        <v>15</v>
      </c>
      <c r="AM36" s="372" t="str">
        <f t="shared" si="10"/>
        <v>SM</v>
      </c>
      <c r="AN36" s="372" t="str">
        <f t="shared" si="11"/>
        <v>SM</v>
      </c>
      <c r="AO36" s="372">
        <f t="shared" si="12"/>
        <v>21.6</v>
      </c>
      <c r="AP36" s="372">
        <f t="shared" si="13"/>
        <v>19.5</v>
      </c>
      <c r="AQ36" s="372">
        <f t="shared" si="14"/>
        <v>15.3</v>
      </c>
      <c r="AR36" s="372">
        <f t="shared" si="15"/>
        <v>5.5</v>
      </c>
      <c r="AS36" s="372">
        <f t="shared" si="16"/>
        <v>9.5</v>
      </c>
      <c r="AT36" s="372">
        <f t="shared" si="17"/>
        <v>17.899999999999999</v>
      </c>
      <c r="AU36" s="372">
        <f t="shared" si="18"/>
        <v>20</v>
      </c>
      <c r="AV36" s="372">
        <f t="shared" si="19"/>
        <v>12.4</v>
      </c>
      <c r="AW36" s="372">
        <f t="shared" si="20"/>
        <v>15.7</v>
      </c>
    </row>
    <row r="37" spans="1:49" s="322" customFormat="1" ht="31.5" customHeight="1" x14ac:dyDescent="0.25">
      <c r="A37" s="468">
        <v>34</v>
      </c>
      <c r="B37" s="415" t="str">
        <f>+Ene!B38</f>
        <v>PAREJAS PROTEGIDAS CON METODOS DE PLANIFICACION FAMILIAR</v>
      </c>
      <c r="C37" s="415" t="str">
        <f>+Ene!C38</f>
        <v>PLANIFICACION</v>
      </c>
      <c r="D37" s="459">
        <f>+METAS!AY38</f>
        <v>938</v>
      </c>
      <c r="E37" s="459">
        <f>+METAS!AZ38</f>
        <v>0</v>
      </c>
      <c r="F37" s="459">
        <f>+METAS!BA38</f>
        <v>3385</v>
      </c>
      <c r="G37" s="459">
        <f>+METAS!BB38</f>
        <v>300</v>
      </c>
      <c r="H37" s="459">
        <f>+METAS!BC38</f>
        <v>491</v>
      </c>
      <c r="I37" s="459">
        <f>+METAS!BD38</f>
        <v>1669</v>
      </c>
      <c r="J37" s="459">
        <f>+METAS!BE38</f>
        <v>711</v>
      </c>
      <c r="K37" s="459">
        <f>+METAS!BF38</f>
        <v>423</v>
      </c>
      <c r="L37" s="459">
        <f>+METAS!BG38</f>
        <v>375</v>
      </c>
      <c r="M37" s="459">
        <f>+METAS!BH38</f>
        <v>721</v>
      </c>
      <c r="N37" s="459">
        <f>+METAS!BI38</f>
        <v>9013</v>
      </c>
      <c r="O37" s="345">
        <f>ROUND((D37/12)*Config!$C$6,0)</f>
        <v>156</v>
      </c>
      <c r="P37" s="345">
        <f>ROUND((E37/12)*Config!$C$6,0)</f>
        <v>0</v>
      </c>
      <c r="Q37" s="345">
        <f>ROUND((F37/12)*Config!$C$6,0)</f>
        <v>564</v>
      </c>
      <c r="R37" s="345">
        <f>ROUND((G37/12)*Config!$C$6,0)</f>
        <v>50</v>
      </c>
      <c r="S37" s="345">
        <f>ROUND((H37/12)*Config!$C$6,0)</f>
        <v>82</v>
      </c>
      <c r="T37" s="345">
        <f>ROUND((I37/12)*Config!$C$6,0)</f>
        <v>278</v>
      </c>
      <c r="U37" s="345">
        <f>ROUND((J37/12)*Config!$C$6,0)</f>
        <v>119</v>
      </c>
      <c r="V37" s="345">
        <f>ROUND((K37/12)*Config!$C$6,0)</f>
        <v>71</v>
      </c>
      <c r="W37" s="345">
        <f>ROUND((L37/12)*Config!$C$6,0)</f>
        <v>63</v>
      </c>
      <c r="X37" s="345">
        <f>ROUND((M37/12)*Config!$C$6,0)</f>
        <v>120</v>
      </c>
      <c r="Y37" s="345">
        <f t="shared" si="9"/>
        <v>1503</v>
      </c>
      <c r="Z37" s="345">
        <f>+ACUMULADO!AU38</f>
        <v>102</v>
      </c>
      <c r="AA37" s="345">
        <f>+ACUMULADO!AV38</f>
        <v>0</v>
      </c>
      <c r="AB37" s="345">
        <f>+ACUMULADO!AW38</f>
        <v>306</v>
      </c>
      <c r="AC37" s="345">
        <f>+ACUMULADO!AX38</f>
        <v>54</v>
      </c>
      <c r="AD37" s="345">
        <f>+ACUMULADO!AY38</f>
        <v>77</v>
      </c>
      <c r="AE37" s="345">
        <f>+ACUMULADO!AZ38</f>
        <v>206</v>
      </c>
      <c r="AF37" s="345">
        <f>+ACUMULADO!BA38</f>
        <v>106</v>
      </c>
      <c r="AG37" s="345">
        <f>+ACUMULADO!BB38</f>
        <v>86</v>
      </c>
      <c r="AH37" s="345">
        <f>+ACUMULADO!BC38</f>
        <v>80</v>
      </c>
      <c r="AI37" s="345">
        <f>+ACUMULADO!BD38</f>
        <v>72</v>
      </c>
      <c r="AJ37" s="345">
        <f>+ACUMULADO!BE38</f>
        <v>1089</v>
      </c>
      <c r="AK37" s="416">
        <f>+METAS!F38</f>
        <v>13.3</v>
      </c>
      <c r="AL37" s="416">
        <f>+METAS!G38</f>
        <v>15</v>
      </c>
      <c r="AM37" s="372">
        <f t="shared" si="10"/>
        <v>10.9</v>
      </c>
      <c r="AN37" s="372" t="str">
        <f t="shared" si="11"/>
        <v>SM</v>
      </c>
      <c r="AO37" s="372">
        <f t="shared" si="12"/>
        <v>9</v>
      </c>
      <c r="AP37" s="372">
        <f t="shared" si="13"/>
        <v>18</v>
      </c>
      <c r="AQ37" s="372">
        <f t="shared" si="14"/>
        <v>15.7</v>
      </c>
      <c r="AR37" s="372">
        <f t="shared" si="15"/>
        <v>12.3</v>
      </c>
      <c r="AS37" s="372">
        <f t="shared" si="16"/>
        <v>14.9</v>
      </c>
      <c r="AT37" s="372">
        <f t="shared" si="17"/>
        <v>20.3</v>
      </c>
      <c r="AU37" s="372">
        <f t="shared" si="18"/>
        <v>21.3</v>
      </c>
      <c r="AV37" s="372">
        <f t="shared" si="19"/>
        <v>10</v>
      </c>
      <c r="AW37" s="372">
        <f t="shared" si="20"/>
        <v>12.1</v>
      </c>
    </row>
    <row r="38" spans="1:49" s="322" customFormat="1" ht="31.5" customHeight="1" x14ac:dyDescent="0.25">
      <c r="A38" s="468">
        <v>35</v>
      </c>
      <c r="B38" s="415" t="str">
        <f>+Ene!B39</f>
        <v>PERSONAS PROTEGIDAS CON METODOS MODERNOS</v>
      </c>
      <c r="C38" s="415" t="str">
        <f>+Ene!C39</f>
        <v>PLANIFICACION</v>
      </c>
      <c r="D38" s="459">
        <f>+METAS!AY39</f>
        <v>397</v>
      </c>
      <c r="E38" s="459">
        <f>+METAS!AZ39</f>
        <v>0</v>
      </c>
      <c r="F38" s="459">
        <f>+METAS!BA39</f>
        <v>2062</v>
      </c>
      <c r="G38" s="459">
        <f>+METAS!BB39</f>
        <v>378</v>
      </c>
      <c r="H38" s="459">
        <f>+METAS!BC39</f>
        <v>425</v>
      </c>
      <c r="I38" s="459">
        <f>+METAS!BD39</f>
        <v>1282</v>
      </c>
      <c r="J38" s="459">
        <f>+METAS!BE39</f>
        <v>817</v>
      </c>
      <c r="K38" s="459">
        <f>+METAS!BF39</f>
        <v>429</v>
      </c>
      <c r="L38" s="459">
        <f>+METAS!BG39</f>
        <v>363</v>
      </c>
      <c r="M38" s="459">
        <f>+METAS!BH39</f>
        <v>520</v>
      </c>
      <c r="N38" s="459">
        <f>+METAS!BI39</f>
        <v>6673</v>
      </c>
      <c r="O38" s="345">
        <f>ROUND((D38/12)*Config!$C$6,0)</f>
        <v>66</v>
      </c>
      <c r="P38" s="345">
        <f>ROUND((E38/12)*Config!$C$6,0)</f>
        <v>0</v>
      </c>
      <c r="Q38" s="345">
        <f>ROUND((F38/12)*Config!$C$6,0)</f>
        <v>344</v>
      </c>
      <c r="R38" s="345">
        <f>ROUND((G38/12)*Config!$C$6,0)</f>
        <v>63</v>
      </c>
      <c r="S38" s="345">
        <f>ROUND((H38/12)*Config!$C$6,0)</f>
        <v>71</v>
      </c>
      <c r="T38" s="345">
        <f>ROUND((I38/12)*Config!$C$6,0)</f>
        <v>214</v>
      </c>
      <c r="U38" s="345">
        <f>ROUND((J38/12)*Config!$C$6,0)</f>
        <v>136</v>
      </c>
      <c r="V38" s="345">
        <f>ROUND((K38/12)*Config!$C$6,0)</f>
        <v>72</v>
      </c>
      <c r="W38" s="345">
        <f>ROUND((L38/12)*Config!$C$6,0)</f>
        <v>61</v>
      </c>
      <c r="X38" s="345">
        <f>ROUND((M38/12)*Config!$C$6,0)</f>
        <v>87</v>
      </c>
      <c r="Y38" s="345">
        <f t="shared" si="9"/>
        <v>1114</v>
      </c>
      <c r="Z38" s="345">
        <f>+ACUMULADO!AU39</f>
        <v>0</v>
      </c>
      <c r="AA38" s="345">
        <f>+ACUMULADO!AV39</f>
        <v>0</v>
      </c>
      <c r="AB38" s="345">
        <f>+ACUMULADO!AW39</f>
        <v>420</v>
      </c>
      <c r="AC38" s="345">
        <f>+ACUMULADO!AX39</f>
        <v>42</v>
      </c>
      <c r="AD38" s="345">
        <f>+ACUMULADO!AY39</f>
        <v>88</v>
      </c>
      <c r="AE38" s="345">
        <f>+ACUMULADO!AZ39</f>
        <v>39</v>
      </c>
      <c r="AF38" s="345">
        <f>+ACUMULADO!BA39</f>
        <v>68</v>
      </c>
      <c r="AG38" s="345">
        <f>+ACUMULADO!BB39</f>
        <v>109</v>
      </c>
      <c r="AH38" s="345">
        <f>+ACUMULADO!BC39</f>
        <v>48</v>
      </c>
      <c r="AI38" s="345">
        <f>+ACUMULADO!BD39</f>
        <v>17</v>
      </c>
      <c r="AJ38" s="345">
        <f>+ACUMULADO!BE39</f>
        <v>831</v>
      </c>
      <c r="AK38" s="416">
        <f>+METAS!F39</f>
        <v>10</v>
      </c>
      <c r="AL38" s="416">
        <f>+METAS!G39</f>
        <v>13.3</v>
      </c>
      <c r="AM38" s="372">
        <f t="shared" si="10"/>
        <v>0</v>
      </c>
      <c r="AN38" s="372" t="str">
        <f t="shared" si="11"/>
        <v>SM</v>
      </c>
      <c r="AO38" s="372">
        <f t="shared" si="12"/>
        <v>20.399999999999999</v>
      </c>
      <c r="AP38" s="372">
        <f t="shared" si="13"/>
        <v>11.1</v>
      </c>
      <c r="AQ38" s="372">
        <f t="shared" si="14"/>
        <v>20.7</v>
      </c>
      <c r="AR38" s="372">
        <f t="shared" si="15"/>
        <v>3</v>
      </c>
      <c r="AS38" s="372">
        <f t="shared" si="16"/>
        <v>8.3000000000000007</v>
      </c>
      <c r="AT38" s="372">
        <f t="shared" si="17"/>
        <v>25.4</v>
      </c>
      <c r="AU38" s="372">
        <f t="shared" si="18"/>
        <v>13.2</v>
      </c>
      <c r="AV38" s="372">
        <f t="shared" si="19"/>
        <v>3.3</v>
      </c>
      <c r="AW38" s="372">
        <f t="shared" si="20"/>
        <v>12.5</v>
      </c>
    </row>
    <row r="39" spans="1:49" s="322" customFormat="1" ht="31.5" customHeight="1" x14ac:dyDescent="0.25">
      <c r="A39" s="468">
        <v>36</v>
      </c>
      <c r="B39" s="415" t="str">
        <f>+Ene!B40</f>
        <v>ADOLESCENTE CON SUPLEMENTO DE ACIDO FOLICO+ SULFATO FERROSO</v>
      </c>
      <c r="C39" s="415" t="str">
        <f>+Ene!C40</f>
        <v>ADOLESCENTE</v>
      </c>
      <c r="D39" s="459">
        <f>+METAS!AY40</f>
        <v>0</v>
      </c>
      <c r="E39" s="459">
        <f>+METAS!AZ40</f>
        <v>0</v>
      </c>
      <c r="F39" s="459">
        <f>+METAS!BA40</f>
        <v>2789</v>
      </c>
      <c r="G39" s="459">
        <f>+METAS!BB40</f>
        <v>288</v>
      </c>
      <c r="H39" s="459">
        <f>+METAS!BC40</f>
        <v>389</v>
      </c>
      <c r="I39" s="459">
        <f>+METAS!BD40</f>
        <v>1125</v>
      </c>
      <c r="J39" s="459">
        <f>+METAS!BE40</f>
        <v>645</v>
      </c>
      <c r="K39" s="459">
        <f>+METAS!BF40</f>
        <v>303</v>
      </c>
      <c r="L39" s="459">
        <f>+METAS!BG40</f>
        <v>303</v>
      </c>
      <c r="M39" s="459">
        <f>+METAS!BH40</f>
        <v>309</v>
      </c>
      <c r="N39" s="459">
        <f>+METAS!BI40</f>
        <v>6151</v>
      </c>
      <c r="O39" s="345">
        <f>ROUND((D39/12)*Config!$C$6,0)</f>
        <v>0</v>
      </c>
      <c r="P39" s="345">
        <f>ROUND((E39/12)*Config!$C$6,0)</f>
        <v>0</v>
      </c>
      <c r="Q39" s="345">
        <f>ROUND((F39/12)*Config!$C$6,0)</f>
        <v>465</v>
      </c>
      <c r="R39" s="345">
        <f>ROUND((G39/12)*Config!$C$6,0)</f>
        <v>48</v>
      </c>
      <c r="S39" s="345">
        <f>ROUND((H39/12)*Config!$C$6,0)</f>
        <v>65</v>
      </c>
      <c r="T39" s="345">
        <f>ROUND((I39/12)*Config!$C$6,0)</f>
        <v>188</v>
      </c>
      <c r="U39" s="345">
        <f>ROUND((J39/12)*Config!$C$6,0)</f>
        <v>108</v>
      </c>
      <c r="V39" s="345">
        <f>ROUND((K39/12)*Config!$C$6,0)</f>
        <v>51</v>
      </c>
      <c r="W39" s="345">
        <f>ROUND((L39/12)*Config!$C$6,0)</f>
        <v>51</v>
      </c>
      <c r="X39" s="345">
        <f>ROUND((M39/12)*Config!$C$6,0)</f>
        <v>52</v>
      </c>
      <c r="Y39" s="345">
        <f t="shared" si="9"/>
        <v>1028</v>
      </c>
      <c r="Z39" s="345">
        <f>+ACUMULADO!AU40</f>
        <v>0</v>
      </c>
      <c r="AA39" s="345">
        <f>+ACUMULADO!AV40</f>
        <v>0</v>
      </c>
      <c r="AB39" s="345">
        <f>+ACUMULADO!AW40</f>
        <v>68</v>
      </c>
      <c r="AC39" s="345">
        <f>+ACUMULADO!AX40</f>
        <v>15</v>
      </c>
      <c r="AD39" s="345">
        <f>+ACUMULADO!AY40</f>
        <v>1</v>
      </c>
      <c r="AE39" s="345">
        <f>+ACUMULADO!AZ40</f>
        <v>4</v>
      </c>
      <c r="AF39" s="345">
        <f>+ACUMULADO!BA40</f>
        <v>146</v>
      </c>
      <c r="AG39" s="345">
        <f>+ACUMULADO!BB40</f>
        <v>12</v>
      </c>
      <c r="AH39" s="345">
        <f>+ACUMULADO!BC40</f>
        <v>16</v>
      </c>
      <c r="AI39" s="345">
        <f>+ACUMULADO!BD40</f>
        <v>16</v>
      </c>
      <c r="AJ39" s="345">
        <f>+ACUMULADO!BE40</f>
        <v>278</v>
      </c>
      <c r="AK39" s="416">
        <f>+METAS!F40</f>
        <v>13.3</v>
      </c>
      <c r="AL39" s="416">
        <f>+METAS!G40</f>
        <v>15</v>
      </c>
      <c r="AM39" s="372" t="str">
        <f t="shared" si="10"/>
        <v>SM</v>
      </c>
      <c r="AN39" s="372" t="str">
        <f t="shared" si="11"/>
        <v>SM</v>
      </c>
      <c r="AO39" s="372">
        <f t="shared" si="12"/>
        <v>2.4</v>
      </c>
      <c r="AP39" s="372">
        <f t="shared" si="13"/>
        <v>5.2</v>
      </c>
      <c r="AQ39" s="372">
        <f t="shared" si="14"/>
        <v>0.3</v>
      </c>
      <c r="AR39" s="372">
        <f t="shared" si="15"/>
        <v>0.4</v>
      </c>
      <c r="AS39" s="372">
        <f t="shared" si="16"/>
        <v>22.6</v>
      </c>
      <c r="AT39" s="372">
        <f t="shared" si="17"/>
        <v>4</v>
      </c>
      <c r="AU39" s="372">
        <f t="shared" si="18"/>
        <v>5.3</v>
      </c>
      <c r="AV39" s="372">
        <f t="shared" si="19"/>
        <v>5.2</v>
      </c>
      <c r="AW39" s="372">
        <f t="shared" si="20"/>
        <v>4.5</v>
      </c>
    </row>
    <row r="40" spans="1:49" s="322" customFormat="1" ht="31.5" customHeight="1" x14ac:dyDescent="0.25">
      <c r="A40" s="468">
        <v>37</v>
      </c>
      <c r="B40" s="415" t="str">
        <f>+Ene!B41</f>
        <v xml:space="preserve">ADOLESCENTE CON DOSAJE DE HEMOGLOBINA </v>
      </c>
      <c r="C40" s="415" t="str">
        <f>+Ene!C41</f>
        <v>ADOLESCENTE</v>
      </c>
      <c r="D40" s="459">
        <f>+METAS!AY41</f>
        <v>0</v>
      </c>
      <c r="E40" s="459">
        <f>+METAS!AZ41</f>
        <v>0</v>
      </c>
      <c r="F40" s="459">
        <f>+METAS!BA41</f>
        <v>2789</v>
      </c>
      <c r="G40" s="459">
        <f>+METAS!BB41</f>
        <v>288</v>
      </c>
      <c r="H40" s="459">
        <f>+METAS!BC41</f>
        <v>389</v>
      </c>
      <c r="I40" s="459">
        <f>+METAS!BD41</f>
        <v>1125</v>
      </c>
      <c r="J40" s="459">
        <f>+METAS!BE41</f>
        <v>645</v>
      </c>
      <c r="K40" s="459">
        <f>+METAS!BF41</f>
        <v>303</v>
      </c>
      <c r="L40" s="459">
        <f>+METAS!BG41</f>
        <v>303</v>
      </c>
      <c r="M40" s="459">
        <f>+METAS!BH41</f>
        <v>309</v>
      </c>
      <c r="N40" s="459">
        <f>+METAS!BI41</f>
        <v>6151</v>
      </c>
      <c r="O40" s="345">
        <f>ROUND((D40/12)*Config!$C$6,0)</f>
        <v>0</v>
      </c>
      <c r="P40" s="345">
        <f>ROUND((E40/12)*Config!$C$6,0)</f>
        <v>0</v>
      </c>
      <c r="Q40" s="345">
        <f>ROUND((F40/12)*Config!$C$6,0)</f>
        <v>465</v>
      </c>
      <c r="R40" s="345">
        <f>ROUND((G40/12)*Config!$C$6,0)</f>
        <v>48</v>
      </c>
      <c r="S40" s="345">
        <f>ROUND((H40/12)*Config!$C$6,0)</f>
        <v>65</v>
      </c>
      <c r="T40" s="345">
        <f>ROUND((I40/12)*Config!$C$6,0)</f>
        <v>188</v>
      </c>
      <c r="U40" s="345">
        <f>ROUND((J40/12)*Config!$C$6,0)</f>
        <v>108</v>
      </c>
      <c r="V40" s="345">
        <f>ROUND((K40/12)*Config!$C$6,0)</f>
        <v>51</v>
      </c>
      <c r="W40" s="345">
        <f>ROUND((L40/12)*Config!$C$6,0)</f>
        <v>51</v>
      </c>
      <c r="X40" s="345">
        <f>ROUND((M40/12)*Config!$C$6,0)</f>
        <v>52</v>
      </c>
      <c r="Y40" s="345">
        <f t="shared" si="9"/>
        <v>1028</v>
      </c>
      <c r="Z40" s="345">
        <f>+ACUMULADO!AU41</f>
        <v>0</v>
      </c>
      <c r="AA40" s="345">
        <f>+ACUMULADO!AV41</f>
        <v>0</v>
      </c>
      <c r="AB40" s="345">
        <f>+ACUMULADO!AW41</f>
        <v>438</v>
      </c>
      <c r="AC40" s="345">
        <f>+ACUMULADO!AX41</f>
        <v>122</v>
      </c>
      <c r="AD40" s="345">
        <f>+ACUMULADO!AY41</f>
        <v>157</v>
      </c>
      <c r="AE40" s="345">
        <f>+ACUMULADO!AZ41</f>
        <v>247</v>
      </c>
      <c r="AF40" s="345">
        <f>+ACUMULADO!BA41</f>
        <v>198</v>
      </c>
      <c r="AG40" s="345">
        <f>+ACUMULADO!BB41</f>
        <v>118</v>
      </c>
      <c r="AH40" s="345">
        <f>+ACUMULADO!BC41</f>
        <v>100</v>
      </c>
      <c r="AI40" s="345">
        <f>+ACUMULADO!BD41</f>
        <v>90</v>
      </c>
      <c r="AJ40" s="345">
        <f>+ACUMULADO!BE41</f>
        <v>1470</v>
      </c>
      <c r="AK40" s="416">
        <f>+METAS!F41</f>
        <v>13.3</v>
      </c>
      <c r="AL40" s="416">
        <f>+METAS!G41</f>
        <v>15</v>
      </c>
      <c r="AM40" s="372" t="str">
        <f t="shared" si="10"/>
        <v>SM</v>
      </c>
      <c r="AN40" s="372" t="str">
        <f t="shared" si="11"/>
        <v>SM</v>
      </c>
      <c r="AO40" s="372">
        <f t="shared" si="12"/>
        <v>15.7</v>
      </c>
      <c r="AP40" s="372">
        <f t="shared" si="13"/>
        <v>42.4</v>
      </c>
      <c r="AQ40" s="372">
        <f t="shared" si="14"/>
        <v>40.4</v>
      </c>
      <c r="AR40" s="372">
        <f t="shared" si="15"/>
        <v>22</v>
      </c>
      <c r="AS40" s="372">
        <f t="shared" si="16"/>
        <v>30.7</v>
      </c>
      <c r="AT40" s="372">
        <f t="shared" si="17"/>
        <v>38.9</v>
      </c>
      <c r="AU40" s="372">
        <f t="shared" si="18"/>
        <v>33</v>
      </c>
      <c r="AV40" s="372">
        <f t="shared" si="19"/>
        <v>29.1</v>
      </c>
      <c r="AW40" s="372">
        <f t="shared" si="20"/>
        <v>23.9</v>
      </c>
    </row>
    <row r="41" spans="1:49" s="322" customFormat="1" ht="31.5" customHeight="1" x14ac:dyDescent="0.25">
      <c r="A41" s="468">
        <v>38</v>
      </c>
      <c r="B41" s="415" t="str">
        <f>+Ene!B42</f>
        <v xml:space="preserve">ADOLESCENTE CON PAQUETE BASICO COMPLETO DE CUIDADO INTEGRAL </v>
      </c>
      <c r="C41" s="415" t="str">
        <f>+Ene!C42</f>
        <v>ADOLESCENTE</v>
      </c>
      <c r="D41" s="459">
        <f>+METAS!AY42</f>
        <v>0</v>
      </c>
      <c r="E41" s="459">
        <f>+METAS!AZ42</f>
        <v>0</v>
      </c>
      <c r="F41" s="459">
        <f>+METAS!BA42</f>
        <v>3407</v>
      </c>
      <c r="G41" s="459">
        <f>+METAS!BB42</f>
        <v>424</v>
      </c>
      <c r="H41" s="459">
        <f>+METAS!BC42</f>
        <v>524</v>
      </c>
      <c r="I41" s="459">
        <f>+METAS!BD42</f>
        <v>1301</v>
      </c>
      <c r="J41" s="459">
        <f>+METAS!BE42</f>
        <v>715</v>
      </c>
      <c r="K41" s="459">
        <f>+METAS!BF42</f>
        <v>352</v>
      </c>
      <c r="L41" s="459">
        <f>+METAS!BG42</f>
        <v>476</v>
      </c>
      <c r="M41" s="459">
        <f>+METAS!BH42</f>
        <v>352</v>
      </c>
      <c r="N41" s="459">
        <f>+METAS!BI42</f>
        <v>7551</v>
      </c>
      <c r="O41" s="345">
        <f>ROUND((D41/12)*Config!$C$6,0)</f>
        <v>0</v>
      </c>
      <c r="P41" s="345">
        <f>ROUND((E41/12)*Config!$C$6,0)</f>
        <v>0</v>
      </c>
      <c r="Q41" s="345">
        <f>ROUND((F41/12)*Config!$C$6,0)</f>
        <v>568</v>
      </c>
      <c r="R41" s="345">
        <f>ROUND((G41/12)*Config!$C$6,0)</f>
        <v>71</v>
      </c>
      <c r="S41" s="345">
        <f>ROUND((H41/12)*Config!$C$6,0)</f>
        <v>87</v>
      </c>
      <c r="T41" s="345">
        <f>ROUND((I41/12)*Config!$C$6,0)</f>
        <v>217</v>
      </c>
      <c r="U41" s="345">
        <f>ROUND((J41/12)*Config!$C$6,0)</f>
        <v>119</v>
      </c>
      <c r="V41" s="345">
        <f>ROUND((K41/12)*Config!$C$6,0)</f>
        <v>59</v>
      </c>
      <c r="W41" s="345">
        <f>ROUND((L41/12)*Config!$C$6,0)</f>
        <v>79</v>
      </c>
      <c r="X41" s="345">
        <f>ROUND((M41/12)*Config!$C$6,0)</f>
        <v>59</v>
      </c>
      <c r="Y41" s="345">
        <f t="shared" si="9"/>
        <v>1259</v>
      </c>
      <c r="Z41" s="345">
        <f>+ACUMULADO!AU42</f>
        <v>0</v>
      </c>
      <c r="AA41" s="345">
        <f>+ACUMULADO!AV42</f>
        <v>0</v>
      </c>
      <c r="AB41" s="345">
        <f>+ACUMULADO!AW42</f>
        <v>0</v>
      </c>
      <c r="AC41" s="345">
        <f>+ACUMULADO!AX42</f>
        <v>0</v>
      </c>
      <c r="AD41" s="345">
        <f>+ACUMULADO!AY42</f>
        <v>0</v>
      </c>
      <c r="AE41" s="345">
        <f>+ACUMULADO!AZ42</f>
        <v>0</v>
      </c>
      <c r="AF41" s="345">
        <f>+ACUMULADO!BA42</f>
        <v>0</v>
      </c>
      <c r="AG41" s="345">
        <f>+ACUMULADO!BB42</f>
        <v>0</v>
      </c>
      <c r="AH41" s="345">
        <f>+ACUMULADO!BC42</f>
        <v>0</v>
      </c>
      <c r="AI41" s="345">
        <f>+ACUMULADO!BD42</f>
        <v>0</v>
      </c>
      <c r="AJ41" s="345">
        <f>+ACUMULADO!BE42</f>
        <v>0</v>
      </c>
      <c r="AK41" s="416">
        <f>+METAS!F42</f>
        <v>10</v>
      </c>
      <c r="AL41" s="416">
        <f>+METAS!G42</f>
        <v>15</v>
      </c>
      <c r="AM41" s="372" t="str">
        <f t="shared" si="10"/>
        <v>SM</v>
      </c>
      <c r="AN41" s="372" t="str">
        <f t="shared" si="11"/>
        <v>SM</v>
      </c>
      <c r="AO41" s="372">
        <f t="shared" si="12"/>
        <v>0</v>
      </c>
      <c r="AP41" s="372">
        <f t="shared" si="13"/>
        <v>0</v>
      </c>
      <c r="AQ41" s="372">
        <f t="shared" si="14"/>
        <v>0</v>
      </c>
      <c r="AR41" s="372">
        <f t="shared" si="15"/>
        <v>0</v>
      </c>
      <c r="AS41" s="372">
        <f t="shared" si="16"/>
        <v>0</v>
      </c>
      <c r="AT41" s="372">
        <f t="shared" si="17"/>
        <v>0</v>
      </c>
      <c r="AU41" s="372">
        <f t="shared" si="18"/>
        <v>0</v>
      </c>
      <c r="AV41" s="372">
        <f t="shared" si="19"/>
        <v>0</v>
      </c>
      <c r="AW41" s="372">
        <f t="shared" si="20"/>
        <v>0</v>
      </c>
    </row>
    <row r="42" spans="1:49" s="322" customFormat="1" ht="31.5" customHeight="1" x14ac:dyDescent="0.25">
      <c r="A42" s="468">
        <v>39</v>
      </c>
      <c r="B42" s="415" t="str">
        <f>+Ene!B43</f>
        <v>PERSONA ADULTO MAYOR DE 60 AÑOS A MAS CON VACUNA NEUMOCOCO</v>
      </c>
      <c r="C42" s="415" t="str">
        <f>+Ene!C43</f>
        <v>EVAM</v>
      </c>
      <c r="D42" s="459">
        <f>+METAS!AY43</f>
        <v>0</v>
      </c>
      <c r="E42" s="459">
        <f>+METAS!AZ43</f>
        <v>0</v>
      </c>
      <c r="F42" s="459">
        <f>+METAS!BA43</f>
        <v>417</v>
      </c>
      <c r="G42" s="459">
        <f>+METAS!BB43</f>
        <v>38</v>
      </c>
      <c r="H42" s="459">
        <f>+METAS!BC43</f>
        <v>82</v>
      </c>
      <c r="I42" s="459">
        <f>+METAS!BD43</f>
        <v>206</v>
      </c>
      <c r="J42" s="459">
        <f>+METAS!BE43</f>
        <v>102</v>
      </c>
      <c r="K42" s="459">
        <f>+METAS!BF43</f>
        <v>71</v>
      </c>
      <c r="L42" s="459">
        <f>+METAS!BG43</f>
        <v>47</v>
      </c>
      <c r="M42" s="459">
        <f>+METAS!BH43</f>
        <v>40</v>
      </c>
      <c r="N42" s="459">
        <f>+METAS!BI43</f>
        <v>1003</v>
      </c>
      <c r="O42" s="345">
        <f>ROUND((D42/12)*Config!$C$6,0)</f>
        <v>0</v>
      </c>
      <c r="P42" s="345">
        <f>ROUND((E42/12)*Config!$C$6,0)</f>
        <v>0</v>
      </c>
      <c r="Q42" s="345">
        <f>ROUND((F42/12)*Config!$C$6,0)</f>
        <v>70</v>
      </c>
      <c r="R42" s="345">
        <f>ROUND((G42/12)*Config!$C$6,0)</f>
        <v>6</v>
      </c>
      <c r="S42" s="345">
        <f>ROUND((H42/12)*Config!$C$6,0)</f>
        <v>14</v>
      </c>
      <c r="T42" s="345">
        <f>ROUND((I42/12)*Config!$C$6,0)</f>
        <v>34</v>
      </c>
      <c r="U42" s="345">
        <f>ROUND((J42/12)*Config!$C$6,0)</f>
        <v>17</v>
      </c>
      <c r="V42" s="345">
        <f>ROUND((K42/12)*Config!$C$6,0)</f>
        <v>12</v>
      </c>
      <c r="W42" s="345">
        <f>ROUND((L42/12)*Config!$C$6,0)</f>
        <v>8</v>
      </c>
      <c r="X42" s="345">
        <f>ROUND((M42/12)*Config!$C$6,0)</f>
        <v>7</v>
      </c>
      <c r="Y42" s="345">
        <f t="shared" si="9"/>
        <v>168</v>
      </c>
      <c r="Z42" s="345">
        <f>+ACUMULADO!AU43</f>
        <v>2</v>
      </c>
      <c r="AA42" s="345">
        <f>+ACUMULADO!AV43</f>
        <v>0</v>
      </c>
      <c r="AB42" s="345">
        <f>+ACUMULADO!AW43</f>
        <v>27</v>
      </c>
      <c r="AC42" s="345">
        <f>+ACUMULADO!AX43</f>
        <v>3</v>
      </c>
      <c r="AD42" s="345">
        <f>+ACUMULADO!AY43</f>
        <v>4</v>
      </c>
      <c r="AE42" s="345">
        <f>+ACUMULADO!AZ43</f>
        <v>0</v>
      </c>
      <c r="AF42" s="345">
        <f>+ACUMULADO!BA43</f>
        <v>23</v>
      </c>
      <c r="AG42" s="345">
        <f>+ACUMULADO!BB43</f>
        <v>15</v>
      </c>
      <c r="AH42" s="345">
        <f>+ACUMULADO!BC43</f>
        <v>40</v>
      </c>
      <c r="AI42" s="345">
        <f>+ACUMULADO!BD43</f>
        <v>2</v>
      </c>
      <c r="AJ42" s="345">
        <f>+ACUMULADO!BE43</f>
        <v>116</v>
      </c>
      <c r="AK42" s="416">
        <f>+METAS!F43</f>
        <v>13.3</v>
      </c>
      <c r="AL42" s="416">
        <f>+METAS!G43</f>
        <v>15</v>
      </c>
      <c r="AM42" s="372" t="str">
        <f t="shared" si="10"/>
        <v>SM</v>
      </c>
      <c r="AN42" s="372" t="str">
        <f t="shared" si="11"/>
        <v>SM</v>
      </c>
      <c r="AO42" s="372">
        <f t="shared" si="12"/>
        <v>6.5</v>
      </c>
      <c r="AP42" s="372">
        <f t="shared" si="13"/>
        <v>7.9</v>
      </c>
      <c r="AQ42" s="372">
        <f t="shared" si="14"/>
        <v>4.9000000000000004</v>
      </c>
      <c r="AR42" s="372">
        <f t="shared" si="15"/>
        <v>0</v>
      </c>
      <c r="AS42" s="372">
        <f t="shared" si="16"/>
        <v>22.5</v>
      </c>
      <c r="AT42" s="372">
        <f t="shared" si="17"/>
        <v>21.1</v>
      </c>
      <c r="AU42" s="372">
        <f t="shared" si="18"/>
        <v>85.1</v>
      </c>
      <c r="AV42" s="372">
        <f t="shared" si="19"/>
        <v>5</v>
      </c>
      <c r="AW42" s="372">
        <f t="shared" si="20"/>
        <v>11.6</v>
      </c>
    </row>
    <row r="43" spans="1:49" s="322" customFormat="1" ht="31.5" customHeight="1" x14ac:dyDescent="0.25">
      <c r="A43" s="468">
        <v>40</v>
      </c>
      <c r="B43" s="415" t="str">
        <f>+Ene!B44</f>
        <v>PERSONA ADULTO MAYOR DE 60 AÑOS A MAS CON VACUNA INFLUENZA</v>
      </c>
      <c r="C43" s="415" t="str">
        <f>+Ene!C44</f>
        <v>EVAM</v>
      </c>
      <c r="D43" s="459">
        <f>+METAS!AY44</f>
        <v>0</v>
      </c>
      <c r="E43" s="459">
        <f>+METAS!AZ44</f>
        <v>0</v>
      </c>
      <c r="F43" s="459">
        <f>+METAS!BA44</f>
        <v>417</v>
      </c>
      <c r="G43" s="459">
        <f>+METAS!BB44</f>
        <v>38</v>
      </c>
      <c r="H43" s="459">
        <f>+METAS!BC44</f>
        <v>82</v>
      </c>
      <c r="I43" s="459">
        <f>+METAS!BD44</f>
        <v>206</v>
      </c>
      <c r="J43" s="459">
        <f>+METAS!BE44</f>
        <v>102</v>
      </c>
      <c r="K43" s="459">
        <f>+METAS!BF44</f>
        <v>71</v>
      </c>
      <c r="L43" s="459">
        <f>+METAS!BG44</f>
        <v>47</v>
      </c>
      <c r="M43" s="459">
        <f>+METAS!BH44</f>
        <v>40</v>
      </c>
      <c r="N43" s="459">
        <f>+METAS!BI44</f>
        <v>1003</v>
      </c>
      <c r="O43" s="345">
        <f>ROUND((D43/12)*Config!$C$6,0)</f>
        <v>0</v>
      </c>
      <c r="P43" s="345">
        <f>ROUND((E43/12)*Config!$C$6,0)</f>
        <v>0</v>
      </c>
      <c r="Q43" s="345">
        <f>ROUND((F43/12)*Config!$C$6,0)</f>
        <v>70</v>
      </c>
      <c r="R43" s="345">
        <f>ROUND((G43/12)*Config!$C$6,0)</f>
        <v>6</v>
      </c>
      <c r="S43" s="345">
        <f>ROUND((H43/12)*Config!$C$6,0)</f>
        <v>14</v>
      </c>
      <c r="T43" s="345">
        <f>ROUND((I43/12)*Config!$C$6,0)</f>
        <v>34</v>
      </c>
      <c r="U43" s="345">
        <f>ROUND((J43/12)*Config!$C$6,0)</f>
        <v>17</v>
      </c>
      <c r="V43" s="345">
        <f>ROUND((K43/12)*Config!$C$6,0)</f>
        <v>12</v>
      </c>
      <c r="W43" s="345">
        <f>ROUND((L43/12)*Config!$C$6,0)</f>
        <v>8</v>
      </c>
      <c r="X43" s="345">
        <f>ROUND((M43/12)*Config!$C$6,0)</f>
        <v>7</v>
      </c>
      <c r="Y43" s="345">
        <f t="shared" si="9"/>
        <v>168</v>
      </c>
      <c r="Z43" s="345">
        <f>+ACUMULADO!AU44</f>
        <v>9</v>
      </c>
      <c r="AA43" s="345">
        <f>+ACUMULADO!AV44</f>
        <v>0</v>
      </c>
      <c r="AB43" s="345">
        <f>+ACUMULADO!AW44</f>
        <v>22</v>
      </c>
      <c r="AC43" s="345">
        <f>+ACUMULADO!AX44</f>
        <v>8</v>
      </c>
      <c r="AD43" s="345">
        <f>+ACUMULADO!AY44</f>
        <v>2</v>
      </c>
      <c r="AE43" s="345">
        <f>+ACUMULADO!AZ44</f>
        <v>5</v>
      </c>
      <c r="AF43" s="345">
        <f>+ACUMULADO!BA44</f>
        <v>41</v>
      </c>
      <c r="AG43" s="345">
        <f>+ACUMULADO!BB44</f>
        <v>12</v>
      </c>
      <c r="AH43" s="345">
        <f>+ACUMULADO!BC44</f>
        <v>0</v>
      </c>
      <c r="AI43" s="345">
        <f>+ACUMULADO!BD44</f>
        <v>2</v>
      </c>
      <c r="AJ43" s="345">
        <f>+ACUMULADO!BE44</f>
        <v>101</v>
      </c>
      <c r="AK43" s="416">
        <f>+METAS!F44</f>
        <v>13.3</v>
      </c>
      <c r="AL43" s="416">
        <f>+METAS!G44</f>
        <v>15</v>
      </c>
      <c r="AM43" s="372" t="str">
        <f t="shared" si="10"/>
        <v>SM</v>
      </c>
      <c r="AN43" s="372" t="str">
        <f t="shared" si="11"/>
        <v>SM</v>
      </c>
      <c r="AO43" s="372">
        <f t="shared" si="12"/>
        <v>5.3</v>
      </c>
      <c r="AP43" s="372">
        <f t="shared" si="13"/>
        <v>21.1</v>
      </c>
      <c r="AQ43" s="372">
        <f t="shared" si="14"/>
        <v>2.4</v>
      </c>
      <c r="AR43" s="372">
        <f t="shared" si="15"/>
        <v>2.4</v>
      </c>
      <c r="AS43" s="372">
        <f t="shared" si="16"/>
        <v>40.200000000000003</v>
      </c>
      <c r="AT43" s="372">
        <f t="shared" si="17"/>
        <v>16.899999999999999</v>
      </c>
      <c r="AU43" s="372">
        <f t="shared" si="18"/>
        <v>0</v>
      </c>
      <c r="AV43" s="372">
        <f t="shared" si="19"/>
        <v>5</v>
      </c>
      <c r="AW43" s="372">
        <f t="shared" si="20"/>
        <v>10.1</v>
      </c>
    </row>
    <row r="44" spans="1:49" s="322" customFormat="1" ht="31.5" customHeight="1" x14ac:dyDescent="0.25">
      <c r="A44" s="468">
        <v>41</v>
      </c>
      <c r="B44" s="415" t="str">
        <f>+Ene!B45</f>
        <v>PERSONA ADULTO MAYOR DE 60 AÑOS CON VALORACION CLINICA</v>
      </c>
      <c r="C44" s="415" t="str">
        <f>+Ene!C45</f>
        <v>EVAM</v>
      </c>
      <c r="D44" s="459">
        <f>+METAS!AY45</f>
        <v>0</v>
      </c>
      <c r="E44" s="459">
        <f>+METAS!AZ45</f>
        <v>0</v>
      </c>
      <c r="F44" s="459">
        <f>+METAS!BA45</f>
        <v>417</v>
      </c>
      <c r="G44" s="459">
        <f>+METAS!BB45</f>
        <v>38</v>
      </c>
      <c r="H44" s="459">
        <f>+METAS!BC45</f>
        <v>82</v>
      </c>
      <c r="I44" s="459">
        <f>+METAS!BD45</f>
        <v>206</v>
      </c>
      <c r="J44" s="459">
        <f>+METAS!BE45</f>
        <v>102</v>
      </c>
      <c r="K44" s="459">
        <f>+METAS!BF45</f>
        <v>71</v>
      </c>
      <c r="L44" s="459">
        <f>+METAS!BG45</f>
        <v>47</v>
      </c>
      <c r="M44" s="459">
        <f>+METAS!BH45</f>
        <v>40</v>
      </c>
      <c r="N44" s="459">
        <f>+METAS!BI45</f>
        <v>1003</v>
      </c>
      <c r="O44" s="345">
        <f>ROUND((D44/12)*Config!$C$6,0)</f>
        <v>0</v>
      </c>
      <c r="P44" s="345">
        <f>ROUND((E44/12)*Config!$C$6,0)</f>
        <v>0</v>
      </c>
      <c r="Q44" s="345">
        <f>ROUND((F44/12)*Config!$C$6,0)</f>
        <v>70</v>
      </c>
      <c r="R44" s="345">
        <f>ROUND((G44/12)*Config!$C$6,0)</f>
        <v>6</v>
      </c>
      <c r="S44" s="345">
        <f>ROUND((H44/12)*Config!$C$6,0)</f>
        <v>14</v>
      </c>
      <c r="T44" s="345">
        <f>ROUND((I44/12)*Config!$C$6,0)</f>
        <v>34</v>
      </c>
      <c r="U44" s="345">
        <f>ROUND((J44/12)*Config!$C$6,0)</f>
        <v>17</v>
      </c>
      <c r="V44" s="345">
        <f>ROUND((K44/12)*Config!$C$6,0)</f>
        <v>12</v>
      </c>
      <c r="W44" s="345">
        <f>ROUND((L44/12)*Config!$C$6,0)</f>
        <v>8</v>
      </c>
      <c r="X44" s="345">
        <f>ROUND((M44/12)*Config!$C$6,0)</f>
        <v>7</v>
      </c>
      <c r="Y44" s="345">
        <f t="shared" si="9"/>
        <v>168</v>
      </c>
      <c r="Z44" s="345">
        <f>+ACUMULADO!AU45</f>
        <v>0</v>
      </c>
      <c r="AA44" s="345">
        <f>+ACUMULADO!AV45</f>
        <v>0</v>
      </c>
      <c r="AB44" s="345">
        <f>+ACUMULADO!AW45</f>
        <v>213</v>
      </c>
      <c r="AC44" s="345">
        <f>+ACUMULADO!AX45</f>
        <v>78</v>
      </c>
      <c r="AD44" s="345">
        <f>+ACUMULADO!AY45</f>
        <v>0</v>
      </c>
      <c r="AE44" s="345">
        <f>+ACUMULADO!AZ45</f>
        <v>40</v>
      </c>
      <c r="AF44" s="345">
        <f>+ACUMULADO!BA45</f>
        <v>0</v>
      </c>
      <c r="AG44" s="345">
        <f>+ACUMULADO!BB45</f>
        <v>6</v>
      </c>
      <c r="AH44" s="345">
        <f>+ACUMULADO!BC45</f>
        <v>55</v>
      </c>
      <c r="AI44" s="345">
        <f>+ACUMULADO!BD45</f>
        <v>30</v>
      </c>
      <c r="AJ44" s="345">
        <f>+ACUMULADO!BE45</f>
        <v>422</v>
      </c>
      <c r="AK44" s="416">
        <f>+METAS!F45</f>
        <v>13.3</v>
      </c>
      <c r="AL44" s="416">
        <f>+METAS!G45</f>
        <v>15</v>
      </c>
      <c r="AM44" s="372" t="str">
        <f t="shared" si="10"/>
        <v>SM</v>
      </c>
      <c r="AN44" s="372" t="str">
        <f t="shared" si="11"/>
        <v>SM</v>
      </c>
      <c r="AO44" s="372">
        <f t="shared" si="12"/>
        <v>51.1</v>
      </c>
      <c r="AP44" s="372">
        <f t="shared" si="13"/>
        <v>205.3</v>
      </c>
      <c r="AQ44" s="372">
        <f t="shared" si="14"/>
        <v>0</v>
      </c>
      <c r="AR44" s="372">
        <f t="shared" si="15"/>
        <v>19.399999999999999</v>
      </c>
      <c r="AS44" s="372">
        <f t="shared" si="16"/>
        <v>0</v>
      </c>
      <c r="AT44" s="372">
        <f t="shared" si="17"/>
        <v>8.5</v>
      </c>
      <c r="AU44" s="372">
        <f t="shared" si="18"/>
        <v>117</v>
      </c>
      <c r="AV44" s="372">
        <f t="shared" si="19"/>
        <v>75</v>
      </c>
      <c r="AW44" s="372">
        <f t="shared" si="20"/>
        <v>42.1</v>
      </c>
    </row>
    <row r="45" spans="1:49" s="322" customFormat="1" ht="31.5" customHeight="1" x14ac:dyDescent="0.25">
      <c r="A45" s="468">
        <v>42</v>
      </c>
      <c r="B45" s="415" t="str">
        <f>+Ene!B46</f>
        <v>PERSONA CON DISCAPACIDAD QUE RECIBE ATENCION PARA SU CERTIFICACIÓN.</v>
      </c>
      <c r="C45" s="415" t="str">
        <f>+Ene!C46</f>
        <v>DISCAPACIDAD</v>
      </c>
      <c r="D45" s="459">
        <f>+METAS!AY46</f>
        <v>320</v>
      </c>
      <c r="E45" s="459">
        <f>+METAS!AZ46</f>
        <v>0</v>
      </c>
      <c r="F45" s="459">
        <f>+METAS!BA46</f>
        <v>80</v>
      </c>
      <c r="G45" s="459">
        <f>+METAS!BB46</f>
        <v>15</v>
      </c>
      <c r="H45" s="459">
        <f>+METAS!BC46</f>
        <v>15</v>
      </c>
      <c r="I45" s="459">
        <f>+METAS!BD46</f>
        <v>80</v>
      </c>
      <c r="J45" s="459">
        <f>+METAS!BE46</f>
        <v>60</v>
      </c>
      <c r="K45" s="459">
        <f>+METAS!BF46</f>
        <v>25</v>
      </c>
      <c r="L45" s="459">
        <f>+METAS!BG46</f>
        <v>15</v>
      </c>
      <c r="M45" s="459">
        <f>+METAS!BH46</f>
        <v>15</v>
      </c>
      <c r="N45" s="459">
        <f>+METAS!BI46</f>
        <v>625</v>
      </c>
      <c r="O45" s="345">
        <f>ROUND((D45/12)*Config!$C$6,0)</f>
        <v>53</v>
      </c>
      <c r="P45" s="345">
        <f>ROUND((E45/12)*Config!$C$6,0)</f>
        <v>0</v>
      </c>
      <c r="Q45" s="345">
        <f>ROUND((F45/12)*Config!$C$6,0)</f>
        <v>13</v>
      </c>
      <c r="R45" s="345">
        <f>ROUND((G45/12)*Config!$C$6,0)</f>
        <v>3</v>
      </c>
      <c r="S45" s="345">
        <f>ROUND((H45/12)*Config!$C$6,0)</f>
        <v>3</v>
      </c>
      <c r="T45" s="345">
        <f>ROUND((I45/12)*Config!$C$6,0)</f>
        <v>13</v>
      </c>
      <c r="U45" s="345">
        <f>ROUND((J45/12)*Config!$C$6,0)</f>
        <v>10</v>
      </c>
      <c r="V45" s="345">
        <f>ROUND((K45/12)*Config!$C$6,0)</f>
        <v>4</v>
      </c>
      <c r="W45" s="345">
        <f>ROUND((L45/12)*Config!$C$6,0)</f>
        <v>3</v>
      </c>
      <c r="X45" s="345">
        <f>ROUND((M45/12)*Config!$C$6,0)</f>
        <v>3</v>
      </c>
      <c r="Y45" s="345">
        <f t="shared" si="9"/>
        <v>105</v>
      </c>
      <c r="Z45" s="345">
        <f>+ACUMULADO!AU46</f>
        <v>36</v>
      </c>
      <c r="AA45" s="345">
        <f>+ACUMULADO!AV46</f>
        <v>0</v>
      </c>
      <c r="AB45" s="345">
        <f>+ACUMULADO!AW46</f>
        <v>2</v>
      </c>
      <c r="AC45" s="345">
        <f>+ACUMULADO!AX46</f>
        <v>0</v>
      </c>
      <c r="AD45" s="345">
        <f>+ACUMULADO!AY46</f>
        <v>0</v>
      </c>
      <c r="AE45" s="345">
        <f>+ACUMULADO!AZ46</f>
        <v>2</v>
      </c>
      <c r="AF45" s="345">
        <f>+ACUMULADO!BA46</f>
        <v>12</v>
      </c>
      <c r="AG45" s="345">
        <f>+ACUMULADO!BB46</f>
        <v>0</v>
      </c>
      <c r="AH45" s="345">
        <f>+ACUMULADO!BC46</f>
        <v>0</v>
      </c>
      <c r="AI45" s="345">
        <f>+ACUMULADO!BD46</f>
        <v>0</v>
      </c>
      <c r="AJ45" s="345">
        <f>+ACUMULADO!BE46</f>
        <v>52</v>
      </c>
      <c r="AK45" s="416">
        <f>+METAS!F46</f>
        <v>13.3</v>
      </c>
      <c r="AL45" s="416">
        <f>+METAS!G46</f>
        <v>15</v>
      </c>
      <c r="AM45" s="372">
        <f t="shared" si="10"/>
        <v>11.3</v>
      </c>
      <c r="AN45" s="372" t="str">
        <f t="shared" si="11"/>
        <v>SM</v>
      </c>
      <c r="AO45" s="372">
        <f t="shared" si="12"/>
        <v>2.5</v>
      </c>
      <c r="AP45" s="372">
        <f t="shared" si="13"/>
        <v>0</v>
      </c>
      <c r="AQ45" s="372">
        <f t="shared" si="14"/>
        <v>0</v>
      </c>
      <c r="AR45" s="372">
        <f t="shared" si="15"/>
        <v>2.5</v>
      </c>
      <c r="AS45" s="372">
        <f t="shared" si="16"/>
        <v>20</v>
      </c>
      <c r="AT45" s="372">
        <f t="shared" si="17"/>
        <v>0</v>
      </c>
      <c r="AU45" s="372">
        <f t="shared" si="18"/>
        <v>0</v>
      </c>
      <c r="AV45" s="372">
        <f t="shared" si="19"/>
        <v>0</v>
      </c>
      <c r="AW45" s="372">
        <f t="shared" si="20"/>
        <v>8.3000000000000007</v>
      </c>
    </row>
    <row r="46" spans="1:49" ht="31.5" customHeight="1" x14ac:dyDescent="0.25">
      <c r="A46" s="468">
        <v>43</v>
      </c>
      <c r="B46" s="415" t="str">
        <f>+Ene!B47</f>
        <v>VISITAS A LAS FAMILIAS PARA REHABILITACION BASADA EN LA COMUNIDAD 3</v>
      </c>
      <c r="C46" s="415" t="str">
        <f>+Ene!C47</f>
        <v>DISCAPACIDAD</v>
      </c>
      <c r="D46" s="459">
        <f>+METAS!AY47</f>
        <v>0</v>
      </c>
      <c r="E46" s="459">
        <f>+METAS!AZ47</f>
        <v>0</v>
      </c>
      <c r="F46" s="459">
        <f>+METAS!BA47</f>
        <v>65</v>
      </c>
      <c r="G46" s="459">
        <f>+METAS!BB47</f>
        <v>35</v>
      </c>
      <c r="H46" s="459">
        <f>+METAS!BC47</f>
        <v>30</v>
      </c>
      <c r="I46" s="459">
        <f>+METAS!BD47</f>
        <v>60</v>
      </c>
      <c r="J46" s="459">
        <f>+METAS!BE47</f>
        <v>55</v>
      </c>
      <c r="K46" s="459">
        <f>+METAS!BF47</f>
        <v>25</v>
      </c>
      <c r="L46" s="459">
        <f>+METAS!BG47</f>
        <v>30</v>
      </c>
      <c r="M46" s="459">
        <f>+METAS!BH47</f>
        <v>30</v>
      </c>
      <c r="N46" s="459">
        <f>+METAS!BI47</f>
        <v>330</v>
      </c>
      <c r="O46" s="345">
        <f>ROUND((D46/12)*Config!$C$6,0)</f>
        <v>0</v>
      </c>
      <c r="P46" s="345">
        <f>ROUND((E46/12)*Config!$C$6,0)</f>
        <v>0</v>
      </c>
      <c r="Q46" s="345">
        <f>ROUND((F46/12)*Config!$C$6,0)</f>
        <v>11</v>
      </c>
      <c r="R46" s="345">
        <f>ROUND((G46/12)*Config!$C$6,0)</f>
        <v>6</v>
      </c>
      <c r="S46" s="345">
        <f>ROUND((H46/12)*Config!$C$6,0)</f>
        <v>5</v>
      </c>
      <c r="T46" s="345">
        <f>ROUND((I46/12)*Config!$C$6,0)</f>
        <v>10</v>
      </c>
      <c r="U46" s="345">
        <f>ROUND((J46/12)*Config!$C$6,0)</f>
        <v>9</v>
      </c>
      <c r="V46" s="345">
        <f>ROUND((K46/12)*Config!$C$6,0)</f>
        <v>4</v>
      </c>
      <c r="W46" s="345">
        <f>ROUND((L46/12)*Config!$C$6,0)</f>
        <v>5</v>
      </c>
      <c r="X46" s="345">
        <f>ROUND((M46/12)*Config!$C$6,0)</f>
        <v>5</v>
      </c>
      <c r="Y46" s="345">
        <f t="shared" si="9"/>
        <v>55</v>
      </c>
      <c r="Z46" s="345">
        <f>+ACUMULADO!AU47</f>
        <v>0</v>
      </c>
      <c r="AA46" s="345">
        <f>+ACUMULADO!AV47</f>
        <v>0</v>
      </c>
      <c r="AB46" s="345">
        <f>+ACUMULADO!AW47</f>
        <v>0</v>
      </c>
      <c r="AC46" s="345">
        <f>+ACUMULADO!AX47</f>
        <v>0</v>
      </c>
      <c r="AD46" s="345">
        <f>+ACUMULADO!AY47</f>
        <v>0</v>
      </c>
      <c r="AE46" s="345">
        <f>+ACUMULADO!AZ47</f>
        <v>0</v>
      </c>
      <c r="AF46" s="345">
        <f>+ACUMULADO!BA47</f>
        <v>0</v>
      </c>
      <c r="AG46" s="345">
        <f>+ACUMULADO!BB47</f>
        <v>0</v>
      </c>
      <c r="AH46" s="345">
        <f>+ACUMULADO!BC47</f>
        <v>4</v>
      </c>
      <c r="AI46" s="345">
        <f>+ACUMULADO!BD47</f>
        <v>0</v>
      </c>
      <c r="AJ46" s="345">
        <f>+ACUMULADO!BE47</f>
        <v>4</v>
      </c>
      <c r="AK46" s="416">
        <f>+METAS!F47</f>
        <v>13.3</v>
      </c>
      <c r="AL46" s="416">
        <f>+METAS!G47</f>
        <v>15</v>
      </c>
      <c r="AM46" s="372" t="str">
        <f t="shared" si="10"/>
        <v>SM</v>
      </c>
      <c r="AN46" s="372" t="str">
        <f t="shared" si="11"/>
        <v>SM</v>
      </c>
      <c r="AO46" s="372">
        <f t="shared" si="12"/>
        <v>0</v>
      </c>
      <c r="AP46" s="372">
        <f t="shared" si="13"/>
        <v>0</v>
      </c>
      <c r="AQ46" s="372">
        <f t="shared" si="14"/>
        <v>0</v>
      </c>
      <c r="AR46" s="372">
        <f t="shared" si="15"/>
        <v>0</v>
      </c>
      <c r="AS46" s="372">
        <f t="shared" si="16"/>
        <v>0</v>
      </c>
      <c r="AT46" s="372">
        <f t="shared" si="17"/>
        <v>0</v>
      </c>
      <c r="AU46" s="372">
        <f t="shared" si="18"/>
        <v>13.3</v>
      </c>
      <c r="AV46" s="372">
        <f t="shared" si="19"/>
        <v>0</v>
      </c>
      <c r="AW46" s="372">
        <f t="shared" si="20"/>
        <v>1.2</v>
      </c>
    </row>
    <row r="47" spans="1:49" ht="31.5" customHeight="1" x14ac:dyDescent="0.25">
      <c r="A47" s="468">
        <v>44</v>
      </c>
      <c r="B47" s="415" t="str">
        <f>+Ene!B48</f>
        <v>CAPACITACION A ACTORES SOCIALES PARA LA APLICACION DE LA ESTRATEGIA RBC</v>
      </c>
      <c r="C47" s="415" t="str">
        <f>+Ene!C48</f>
        <v>DISCAPACIDAD</v>
      </c>
      <c r="D47" s="459">
        <f>+METAS!AY48</f>
        <v>0</v>
      </c>
      <c r="E47" s="459">
        <f>+METAS!AZ48</f>
        <v>0</v>
      </c>
      <c r="F47" s="459">
        <f>+METAS!BA48</f>
        <v>8</v>
      </c>
      <c r="G47" s="459">
        <f>+METAS!BB48</f>
        <v>8</v>
      </c>
      <c r="H47" s="459">
        <f>+METAS!BC48</f>
        <v>8</v>
      </c>
      <c r="I47" s="459">
        <f>+METAS!BD48</f>
        <v>8</v>
      </c>
      <c r="J47" s="459">
        <f>+METAS!BE48</f>
        <v>8</v>
      </c>
      <c r="K47" s="459">
        <f>+METAS!BF48</f>
        <v>8</v>
      </c>
      <c r="L47" s="459">
        <f>+METAS!BG48</f>
        <v>8</v>
      </c>
      <c r="M47" s="459">
        <f>+METAS!BH48</f>
        <v>8</v>
      </c>
      <c r="N47" s="459">
        <f>+METAS!BI48</f>
        <v>64</v>
      </c>
      <c r="O47" s="345">
        <f>ROUND((D47/12)*Config!$C$6,0)</f>
        <v>0</v>
      </c>
      <c r="P47" s="345">
        <f>ROUND((E47/12)*Config!$C$6,0)</f>
        <v>0</v>
      </c>
      <c r="Q47" s="345">
        <f>ROUND((F47/12)*Config!$C$6,0)</f>
        <v>1</v>
      </c>
      <c r="R47" s="345">
        <f>ROUND((G47/12)*Config!$C$6,0)</f>
        <v>1</v>
      </c>
      <c r="S47" s="345">
        <f>ROUND((H47/12)*Config!$C$6,0)</f>
        <v>1</v>
      </c>
      <c r="T47" s="345">
        <f>ROUND((I47/12)*Config!$C$6,0)</f>
        <v>1</v>
      </c>
      <c r="U47" s="345">
        <f>ROUND((J47/12)*Config!$C$6,0)</f>
        <v>1</v>
      </c>
      <c r="V47" s="345">
        <f>ROUND((K47/12)*Config!$C$6,0)</f>
        <v>1</v>
      </c>
      <c r="W47" s="345">
        <f>ROUND((L47/12)*Config!$C$6,0)</f>
        <v>1</v>
      </c>
      <c r="X47" s="345">
        <f>ROUND((M47/12)*Config!$C$6,0)</f>
        <v>1</v>
      </c>
      <c r="Y47" s="345">
        <f t="shared" si="9"/>
        <v>8</v>
      </c>
      <c r="Z47" s="345">
        <f>+ACUMULADO!AU48</f>
        <v>0</v>
      </c>
      <c r="AA47" s="345">
        <f>+ACUMULADO!AV48</f>
        <v>0</v>
      </c>
      <c r="AB47" s="345">
        <f>+ACUMULADO!AW48</f>
        <v>0</v>
      </c>
      <c r="AC47" s="345">
        <f>+ACUMULADO!AX48</f>
        <v>0</v>
      </c>
      <c r="AD47" s="345">
        <f>+ACUMULADO!AY48</f>
        <v>0</v>
      </c>
      <c r="AE47" s="345">
        <f>+ACUMULADO!AZ48</f>
        <v>0</v>
      </c>
      <c r="AF47" s="345">
        <f>+ACUMULADO!BA48</f>
        <v>0</v>
      </c>
      <c r="AG47" s="345">
        <f>+ACUMULADO!BB48</f>
        <v>0</v>
      </c>
      <c r="AH47" s="345">
        <f>+ACUMULADO!BC48</f>
        <v>0</v>
      </c>
      <c r="AI47" s="345">
        <f>+ACUMULADO!BD48</f>
        <v>0</v>
      </c>
      <c r="AJ47" s="345">
        <f>+ACUMULADO!BE48</f>
        <v>0</v>
      </c>
      <c r="AK47" s="416">
        <f>+METAS!F48</f>
        <v>13.3</v>
      </c>
      <c r="AL47" s="416">
        <f>+METAS!G48</f>
        <v>15</v>
      </c>
      <c r="AM47" s="372" t="str">
        <f t="shared" si="10"/>
        <v>SM</v>
      </c>
      <c r="AN47" s="372" t="str">
        <f t="shared" si="11"/>
        <v>SM</v>
      </c>
      <c r="AO47" s="372">
        <f t="shared" si="12"/>
        <v>0</v>
      </c>
      <c r="AP47" s="372">
        <f t="shared" si="13"/>
        <v>0</v>
      </c>
      <c r="AQ47" s="372">
        <f t="shared" si="14"/>
        <v>0</v>
      </c>
      <c r="AR47" s="372">
        <f t="shared" si="15"/>
        <v>0</v>
      </c>
      <c r="AS47" s="372">
        <f t="shared" si="16"/>
        <v>0</v>
      </c>
      <c r="AT47" s="372">
        <f t="shared" si="17"/>
        <v>0</v>
      </c>
      <c r="AU47" s="372">
        <f t="shared" si="18"/>
        <v>0</v>
      </c>
      <c r="AV47" s="372">
        <f t="shared" si="19"/>
        <v>0</v>
      </c>
      <c r="AW47" s="372">
        <f t="shared" si="20"/>
        <v>0</v>
      </c>
    </row>
    <row r="48" spans="1:49" ht="31.5" customHeight="1" x14ac:dyDescent="0.25">
      <c r="A48" s="468">
        <v>45</v>
      </c>
      <c r="B48" s="415" t="str">
        <f>+Ene!B49</f>
        <v xml:space="preserve">NIÑOS Y NIÑAS EN  DE 3 A 17 AÑOS DESPARASITADOS II.EE </v>
      </c>
      <c r="C48" s="415" t="str">
        <f>+Ene!C49</f>
        <v>EDUC. SALUD</v>
      </c>
      <c r="D48" s="459">
        <f>+METAS!AY49</f>
        <v>0</v>
      </c>
      <c r="E48" s="459">
        <f>+METAS!AZ49</f>
        <v>0</v>
      </c>
      <c r="F48" s="459">
        <f>+METAS!BA49</f>
        <v>17994</v>
      </c>
      <c r="G48" s="459">
        <f>+METAS!BB49</f>
        <v>1191</v>
      </c>
      <c r="H48" s="459">
        <f>+METAS!BC49</f>
        <v>1913</v>
      </c>
      <c r="I48" s="459">
        <f>+METAS!BD49</f>
        <v>7620</v>
      </c>
      <c r="J48" s="459">
        <f>+METAS!BE49</f>
        <v>3142</v>
      </c>
      <c r="K48" s="459">
        <f>+METAS!BF49</f>
        <v>2530</v>
      </c>
      <c r="L48" s="459">
        <f>+METAS!BG49</f>
        <v>1638</v>
      </c>
      <c r="M48" s="459">
        <f>+METAS!BH49</f>
        <v>2395</v>
      </c>
      <c r="N48" s="459">
        <f>+METAS!BI49</f>
        <v>38423</v>
      </c>
      <c r="O48" s="345">
        <f>ROUND((D48/12)*Config!$C$6,0)</f>
        <v>0</v>
      </c>
      <c r="P48" s="345">
        <f>ROUND((E48/12)*Config!$C$6,0)</f>
        <v>0</v>
      </c>
      <c r="Q48" s="345">
        <f>ROUND((F48/12)*Config!$C$6,0)</f>
        <v>2999</v>
      </c>
      <c r="R48" s="345">
        <f>ROUND((G48/12)*Config!$C$6,0)</f>
        <v>199</v>
      </c>
      <c r="S48" s="345">
        <f>ROUND((H48/12)*Config!$C$6,0)</f>
        <v>319</v>
      </c>
      <c r="T48" s="345">
        <f>ROUND((I48/12)*Config!$C$6,0)</f>
        <v>1270</v>
      </c>
      <c r="U48" s="345">
        <f>ROUND((J48/12)*Config!$C$6,0)</f>
        <v>524</v>
      </c>
      <c r="V48" s="345">
        <f>ROUND((K48/12)*Config!$C$6,0)</f>
        <v>422</v>
      </c>
      <c r="W48" s="345">
        <f>ROUND((L48/12)*Config!$C$6,0)</f>
        <v>273</v>
      </c>
      <c r="X48" s="345">
        <f>ROUND((M48/12)*Config!$C$6,0)</f>
        <v>399</v>
      </c>
      <c r="Y48" s="345">
        <f t="shared" si="9"/>
        <v>6405</v>
      </c>
      <c r="Z48" s="345">
        <f>+ACUMULADO!AU49</f>
        <v>0</v>
      </c>
      <c r="AA48" s="345">
        <f>+ACUMULADO!AV49</f>
        <v>0</v>
      </c>
      <c r="AB48" s="345">
        <f>+ACUMULADO!AW49</f>
        <v>62</v>
      </c>
      <c r="AC48" s="345">
        <f>+ACUMULADO!AX49</f>
        <v>0</v>
      </c>
      <c r="AD48" s="345">
        <f>+ACUMULADO!AY49</f>
        <v>0</v>
      </c>
      <c r="AE48" s="345">
        <f>+ACUMULADO!AZ49</f>
        <v>0</v>
      </c>
      <c r="AF48" s="345">
        <f>+ACUMULADO!BA49</f>
        <v>0</v>
      </c>
      <c r="AG48" s="345">
        <f>+ACUMULADO!BB49</f>
        <v>0</v>
      </c>
      <c r="AH48" s="345">
        <f>+ACUMULADO!BC49</f>
        <v>0</v>
      </c>
      <c r="AI48" s="345">
        <f>+ACUMULADO!BD49</f>
        <v>0</v>
      </c>
      <c r="AJ48" s="345">
        <f>+ACUMULADO!BE49</f>
        <v>62</v>
      </c>
      <c r="AK48" s="416">
        <f>+METAS!F49</f>
        <v>13.3</v>
      </c>
      <c r="AL48" s="416">
        <f>+METAS!G49</f>
        <v>15</v>
      </c>
      <c r="AM48" s="372" t="str">
        <f t="shared" si="10"/>
        <v>SM</v>
      </c>
      <c r="AN48" s="372" t="str">
        <f t="shared" si="11"/>
        <v>SM</v>
      </c>
      <c r="AO48" s="372">
        <f t="shared" si="12"/>
        <v>0.3</v>
      </c>
      <c r="AP48" s="372">
        <f t="shared" si="13"/>
        <v>0</v>
      </c>
      <c r="AQ48" s="372">
        <f t="shared" si="14"/>
        <v>0</v>
      </c>
      <c r="AR48" s="372">
        <f t="shared" si="15"/>
        <v>0</v>
      </c>
      <c r="AS48" s="372">
        <f t="shared" si="16"/>
        <v>0</v>
      </c>
      <c r="AT48" s="372">
        <f t="shared" si="17"/>
        <v>0</v>
      </c>
      <c r="AU48" s="372">
        <f t="shared" si="18"/>
        <v>0</v>
      </c>
      <c r="AV48" s="372">
        <f t="shared" si="19"/>
        <v>0</v>
      </c>
      <c r="AW48" s="372">
        <f t="shared" si="20"/>
        <v>0.2</v>
      </c>
    </row>
    <row r="49" spans="1:49" ht="31.5" customHeight="1" x14ac:dyDescent="0.25">
      <c r="A49" s="468">
        <v>46</v>
      </c>
      <c r="B49" s="415" t="str">
        <f>+Ene!B50</f>
        <v xml:space="preserve">NIÑOS Y NIÑAS DE 9 AÑOS DE EDAD  VACUNADOS  CONTRA EL VPH EN II.EE </v>
      </c>
      <c r="C49" s="415" t="str">
        <f>+Ene!C50</f>
        <v>EDUC. SALUD</v>
      </c>
      <c r="D49" s="459">
        <f>+METAS!AY50</f>
        <v>0</v>
      </c>
      <c r="E49" s="459">
        <f>+METAS!AZ50</f>
        <v>0</v>
      </c>
      <c r="F49" s="459">
        <f>+METAS!BA50</f>
        <v>982</v>
      </c>
      <c r="G49" s="459">
        <f>+METAS!BB50</f>
        <v>88</v>
      </c>
      <c r="H49" s="459">
        <f>+METAS!BC50</f>
        <v>147</v>
      </c>
      <c r="I49" s="459">
        <f>+METAS!BD50</f>
        <v>581</v>
      </c>
      <c r="J49" s="459">
        <f>+METAS!BE50</f>
        <v>247</v>
      </c>
      <c r="K49" s="459">
        <f>+METAS!BF50</f>
        <v>185</v>
      </c>
      <c r="L49" s="459">
        <f>+METAS!BG50</f>
        <v>126</v>
      </c>
      <c r="M49" s="459">
        <f>+METAS!BH50</f>
        <v>192</v>
      </c>
      <c r="N49" s="459">
        <f>+METAS!BI50</f>
        <v>2548</v>
      </c>
      <c r="O49" s="345">
        <f>ROUND((D49/12)*Config!$C$6,0)</f>
        <v>0</v>
      </c>
      <c r="P49" s="345">
        <f>ROUND((E49/12)*Config!$C$6,0)</f>
        <v>0</v>
      </c>
      <c r="Q49" s="345">
        <f>ROUND((F49/12)*Config!$C$6,0)</f>
        <v>164</v>
      </c>
      <c r="R49" s="345">
        <f>ROUND((G49/12)*Config!$C$6,0)</f>
        <v>15</v>
      </c>
      <c r="S49" s="345">
        <f>ROUND((H49/12)*Config!$C$6,0)</f>
        <v>25</v>
      </c>
      <c r="T49" s="345">
        <f>ROUND((I49/12)*Config!$C$6,0)</f>
        <v>97</v>
      </c>
      <c r="U49" s="345">
        <f>ROUND((J49/12)*Config!$C$6,0)</f>
        <v>41</v>
      </c>
      <c r="V49" s="345">
        <f>ROUND((K49/12)*Config!$C$6,0)</f>
        <v>31</v>
      </c>
      <c r="W49" s="345">
        <f>ROUND((L49/12)*Config!$C$6,0)</f>
        <v>21</v>
      </c>
      <c r="X49" s="345">
        <f>ROUND((M49/12)*Config!$C$6,0)</f>
        <v>32</v>
      </c>
      <c r="Y49" s="345">
        <f t="shared" si="9"/>
        <v>426</v>
      </c>
      <c r="Z49" s="345">
        <f>+ACUMULADO!AU50</f>
        <v>0</v>
      </c>
      <c r="AA49" s="345">
        <f>+ACUMULADO!AV50</f>
        <v>0</v>
      </c>
      <c r="AB49" s="345">
        <f>+ACUMULADO!AW50</f>
        <v>0</v>
      </c>
      <c r="AC49" s="345">
        <f>+ACUMULADO!AX50</f>
        <v>0</v>
      </c>
      <c r="AD49" s="345">
        <f>+ACUMULADO!AY50</f>
        <v>0</v>
      </c>
      <c r="AE49" s="345">
        <f>+ACUMULADO!AZ50</f>
        <v>0</v>
      </c>
      <c r="AF49" s="345">
        <f>+ACUMULADO!BA50</f>
        <v>0</v>
      </c>
      <c r="AG49" s="345">
        <f>+ACUMULADO!BB50</f>
        <v>0</v>
      </c>
      <c r="AH49" s="345">
        <f>+ACUMULADO!BC50</f>
        <v>0</v>
      </c>
      <c r="AI49" s="345">
        <f>+ACUMULADO!BD50</f>
        <v>0</v>
      </c>
      <c r="AJ49" s="345">
        <f>+ACUMULADO!BE50</f>
        <v>0</v>
      </c>
      <c r="AK49" s="416">
        <f>+METAS!F50</f>
        <v>13.3</v>
      </c>
      <c r="AL49" s="416">
        <f>+METAS!G50</f>
        <v>15</v>
      </c>
      <c r="AM49" s="372" t="str">
        <f t="shared" si="10"/>
        <v>SM</v>
      </c>
      <c r="AN49" s="372" t="str">
        <f t="shared" si="11"/>
        <v>SM</v>
      </c>
      <c r="AO49" s="372">
        <f t="shared" si="12"/>
        <v>0</v>
      </c>
      <c r="AP49" s="372">
        <f t="shared" si="13"/>
        <v>0</v>
      </c>
      <c r="AQ49" s="372">
        <f t="shared" si="14"/>
        <v>0</v>
      </c>
      <c r="AR49" s="372">
        <f t="shared" si="15"/>
        <v>0</v>
      </c>
      <c r="AS49" s="372">
        <f t="shared" si="16"/>
        <v>0</v>
      </c>
      <c r="AT49" s="372">
        <f t="shared" si="17"/>
        <v>0</v>
      </c>
      <c r="AU49" s="372">
        <f t="shared" si="18"/>
        <v>0</v>
      </c>
      <c r="AV49" s="372">
        <f t="shared" si="19"/>
        <v>0</v>
      </c>
      <c r="AW49" s="372">
        <f t="shared" si="20"/>
        <v>0</v>
      </c>
    </row>
    <row r="50" spans="1:49" ht="31.5" customHeight="1" x14ac:dyDescent="0.25">
      <c r="A50" s="468">
        <v>47</v>
      </c>
      <c r="B50" s="415" t="str">
        <f>+Ene!B51</f>
        <v xml:space="preserve">NIÑOS Y NIÑAS DE 10 A 13  AÑOS DE EDAD  VACUNADOS  CONTRA EL VPH EN II.EE </v>
      </c>
      <c r="C50" s="415" t="str">
        <f>+Ene!C51</f>
        <v>EDUC. SALUD</v>
      </c>
      <c r="D50" s="459">
        <f>+METAS!AY51</f>
        <v>0</v>
      </c>
      <c r="E50" s="459">
        <f>+METAS!AZ51</f>
        <v>0</v>
      </c>
      <c r="F50" s="459">
        <f>+METAS!BA51</f>
        <v>5740</v>
      </c>
      <c r="G50" s="459">
        <f>+METAS!BB51</f>
        <v>401</v>
      </c>
      <c r="H50" s="459">
        <f>+METAS!BC51</f>
        <v>605</v>
      </c>
      <c r="I50" s="459">
        <f>+METAS!BD51</f>
        <v>2560</v>
      </c>
      <c r="J50" s="459">
        <f>+METAS!BE51</f>
        <v>1063</v>
      </c>
      <c r="K50" s="459">
        <f>+METAS!BF51</f>
        <v>816</v>
      </c>
      <c r="L50" s="459">
        <f>+METAS!BG51</f>
        <v>512</v>
      </c>
      <c r="M50" s="459">
        <f>+METAS!BH51</f>
        <v>867</v>
      </c>
      <c r="N50" s="459">
        <f>+METAS!BI51</f>
        <v>12564</v>
      </c>
      <c r="O50" s="345">
        <f>ROUND((D50/12)*Config!$C$6,0)</f>
        <v>0</v>
      </c>
      <c r="P50" s="345">
        <f>ROUND((E50/12)*Config!$C$6,0)</f>
        <v>0</v>
      </c>
      <c r="Q50" s="345">
        <f>ROUND((F50/12)*Config!$C$6,0)</f>
        <v>957</v>
      </c>
      <c r="R50" s="345">
        <f>ROUND((G50/12)*Config!$C$6,0)</f>
        <v>67</v>
      </c>
      <c r="S50" s="345">
        <f>ROUND((H50/12)*Config!$C$6,0)</f>
        <v>101</v>
      </c>
      <c r="T50" s="345">
        <f>ROUND((I50/12)*Config!$C$6,0)</f>
        <v>427</v>
      </c>
      <c r="U50" s="345">
        <f>ROUND((J50/12)*Config!$C$6,0)</f>
        <v>177</v>
      </c>
      <c r="V50" s="345">
        <f>ROUND((K50/12)*Config!$C$6,0)</f>
        <v>136</v>
      </c>
      <c r="W50" s="345">
        <f>ROUND((L50/12)*Config!$C$6,0)</f>
        <v>85</v>
      </c>
      <c r="X50" s="345">
        <f>ROUND((M50/12)*Config!$C$6,0)</f>
        <v>145</v>
      </c>
      <c r="Y50" s="345">
        <f t="shared" si="9"/>
        <v>2095</v>
      </c>
      <c r="Z50" s="345">
        <f>+ACUMULADO!AU51</f>
        <v>0</v>
      </c>
      <c r="AA50" s="345">
        <f>+ACUMULADO!AV51</f>
        <v>0</v>
      </c>
      <c r="AB50" s="345">
        <f>+ACUMULADO!AW51</f>
        <v>0</v>
      </c>
      <c r="AC50" s="345">
        <f>+ACUMULADO!AX51</f>
        <v>0</v>
      </c>
      <c r="AD50" s="345">
        <f>+ACUMULADO!AY51</f>
        <v>0</v>
      </c>
      <c r="AE50" s="345">
        <f>+ACUMULADO!AZ51</f>
        <v>0</v>
      </c>
      <c r="AF50" s="345">
        <f>+ACUMULADO!BA51</f>
        <v>0</v>
      </c>
      <c r="AG50" s="345">
        <f>+ACUMULADO!BB51</f>
        <v>0</v>
      </c>
      <c r="AH50" s="345">
        <f>+ACUMULADO!BC51</f>
        <v>0</v>
      </c>
      <c r="AI50" s="345">
        <f>+ACUMULADO!BD51</f>
        <v>0</v>
      </c>
      <c r="AJ50" s="345">
        <f>+ACUMULADO!BE51</f>
        <v>0</v>
      </c>
      <c r="AK50" s="416">
        <f>+METAS!F51</f>
        <v>13.3</v>
      </c>
      <c r="AL50" s="416">
        <f>+METAS!G51</f>
        <v>15</v>
      </c>
      <c r="AM50" s="372" t="str">
        <f t="shared" si="10"/>
        <v>SM</v>
      </c>
      <c r="AN50" s="372" t="str">
        <f t="shared" si="11"/>
        <v>SM</v>
      </c>
      <c r="AO50" s="372">
        <f t="shared" si="12"/>
        <v>0</v>
      </c>
      <c r="AP50" s="372">
        <f t="shared" si="13"/>
        <v>0</v>
      </c>
      <c r="AQ50" s="372">
        <f t="shared" si="14"/>
        <v>0</v>
      </c>
      <c r="AR50" s="372">
        <f t="shared" si="15"/>
        <v>0</v>
      </c>
      <c r="AS50" s="372">
        <f t="shared" si="16"/>
        <v>0</v>
      </c>
      <c r="AT50" s="372">
        <f t="shared" si="17"/>
        <v>0</v>
      </c>
      <c r="AU50" s="372">
        <f t="shared" si="18"/>
        <v>0</v>
      </c>
      <c r="AV50" s="372">
        <f t="shared" si="19"/>
        <v>0</v>
      </c>
      <c r="AW50" s="372">
        <f t="shared" si="20"/>
        <v>0</v>
      </c>
    </row>
    <row r="51" spans="1:49" ht="31.5" customHeight="1" x14ac:dyDescent="0.25">
      <c r="A51" s="468">
        <v>48</v>
      </c>
      <c r="B51" s="415" t="str">
        <f>+Ene!B52</f>
        <v xml:space="preserve">ADOLESCENTES DE 14 A 17  AÑOS DE EDAD  VACUNADOS  CONTRA EL VPH EN II.EE </v>
      </c>
      <c r="C51" s="415" t="str">
        <f>+Ene!C52</f>
        <v>EDUC. SALUD</v>
      </c>
      <c r="D51" s="459">
        <f>+METAS!AY52</f>
        <v>0</v>
      </c>
      <c r="E51" s="459">
        <f>+METAS!AZ52</f>
        <v>0</v>
      </c>
      <c r="F51" s="459">
        <f>+METAS!BA52</f>
        <v>3832</v>
      </c>
      <c r="G51" s="459">
        <f>+METAS!BB52</f>
        <v>251</v>
      </c>
      <c r="H51" s="459">
        <f>+METAS!BC52</f>
        <v>401</v>
      </c>
      <c r="I51" s="459">
        <f>+METAS!BD52</f>
        <v>1642</v>
      </c>
      <c r="J51" s="459">
        <f>+METAS!BE52</f>
        <v>665</v>
      </c>
      <c r="K51" s="459">
        <f>+METAS!BF52</f>
        <v>556</v>
      </c>
      <c r="L51" s="459">
        <f>+METAS!BG52</f>
        <v>293</v>
      </c>
      <c r="M51" s="459">
        <f>+METAS!BH52</f>
        <v>353</v>
      </c>
      <c r="N51" s="459">
        <f>+METAS!BI52</f>
        <v>7993</v>
      </c>
      <c r="O51" s="345">
        <f>ROUND((D51/12)*Config!$C$6,0)</f>
        <v>0</v>
      </c>
      <c r="P51" s="345">
        <f>ROUND((E51/12)*Config!$C$6,0)</f>
        <v>0</v>
      </c>
      <c r="Q51" s="345">
        <f>ROUND((F51/12)*Config!$C$6,0)</f>
        <v>639</v>
      </c>
      <c r="R51" s="345">
        <f>ROUND((G51/12)*Config!$C$6,0)</f>
        <v>42</v>
      </c>
      <c r="S51" s="345">
        <f>ROUND((H51/12)*Config!$C$6,0)</f>
        <v>67</v>
      </c>
      <c r="T51" s="345">
        <f>ROUND((I51/12)*Config!$C$6,0)</f>
        <v>274</v>
      </c>
      <c r="U51" s="345">
        <f>ROUND((J51/12)*Config!$C$6,0)</f>
        <v>111</v>
      </c>
      <c r="V51" s="345">
        <f>ROUND((K51/12)*Config!$C$6,0)</f>
        <v>93</v>
      </c>
      <c r="W51" s="345">
        <f>ROUND((L51/12)*Config!$C$6,0)</f>
        <v>49</v>
      </c>
      <c r="X51" s="345">
        <f>ROUND((M51/12)*Config!$C$6,0)</f>
        <v>59</v>
      </c>
      <c r="Y51" s="345">
        <f t="shared" si="9"/>
        <v>1334</v>
      </c>
      <c r="Z51" s="345">
        <f>+ACUMULADO!AU52</f>
        <v>0</v>
      </c>
      <c r="AA51" s="345">
        <f>+ACUMULADO!AV52</f>
        <v>0</v>
      </c>
      <c r="AB51" s="345">
        <f>+ACUMULADO!AW52</f>
        <v>0</v>
      </c>
      <c r="AC51" s="345">
        <f>+ACUMULADO!AX52</f>
        <v>0</v>
      </c>
      <c r="AD51" s="345">
        <f>+ACUMULADO!AY52</f>
        <v>0</v>
      </c>
      <c r="AE51" s="345">
        <f>+ACUMULADO!AZ52</f>
        <v>0</v>
      </c>
      <c r="AF51" s="345">
        <f>+ACUMULADO!BA52</f>
        <v>0</v>
      </c>
      <c r="AG51" s="345">
        <f>+ACUMULADO!BB52</f>
        <v>0</v>
      </c>
      <c r="AH51" s="345">
        <f>+ACUMULADO!BC52</f>
        <v>0</v>
      </c>
      <c r="AI51" s="345">
        <f>+ACUMULADO!BD52</f>
        <v>0</v>
      </c>
      <c r="AJ51" s="345">
        <f>+ACUMULADO!BE52</f>
        <v>0</v>
      </c>
      <c r="AK51" s="416">
        <f>+METAS!F52</f>
        <v>13.3</v>
      </c>
      <c r="AL51" s="416">
        <f>+METAS!G52</f>
        <v>15</v>
      </c>
      <c r="AM51" s="372" t="str">
        <f t="shared" si="10"/>
        <v>SM</v>
      </c>
      <c r="AN51" s="372" t="str">
        <f t="shared" si="11"/>
        <v>SM</v>
      </c>
      <c r="AO51" s="372">
        <f t="shared" si="12"/>
        <v>0</v>
      </c>
      <c r="AP51" s="372">
        <f t="shared" si="13"/>
        <v>0</v>
      </c>
      <c r="AQ51" s="372">
        <f t="shared" si="14"/>
        <v>0</v>
      </c>
      <c r="AR51" s="372">
        <f t="shared" si="15"/>
        <v>0</v>
      </c>
      <c r="AS51" s="372">
        <f t="shared" si="16"/>
        <v>0</v>
      </c>
      <c r="AT51" s="372">
        <f t="shared" si="17"/>
        <v>0</v>
      </c>
      <c r="AU51" s="372">
        <f t="shared" si="18"/>
        <v>0</v>
      </c>
      <c r="AV51" s="372">
        <f t="shared" si="19"/>
        <v>0</v>
      </c>
      <c r="AW51" s="372">
        <f t="shared" si="20"/>
        <v>0</v>
      </c>
    </row>
    <row r="52" spans="1:49" ht="31.5" customHeight="1" x14ac:dyDescent="0.25">
      <c r="A52" s="468">
        <v>49</v>
      </c>
      <c r="B52" s="415" t="str">
        <f>+Ene!B53</f>
        <v>TAMIZAJE DE ERRORES REFEACTARIOS EN NIÑOS Y NIÑAS DE 3 A 11 AÑOS DE EDAD EN II.EE</v>
      </c>
      <c r="C52" s="415" t="str">
        <f>+Ene!C53</f>
        <v>EDUC. SALUD</v>
      </c>
      <c r="D52" s="459">
        <f>+METAS!AY53</f>
        <v>0</v>
      </c>
      <c r="E52" s="459">
        <f>+METAS!AZ53</f>
        <v>0</v>
      </c>
      <c r="F52" s="459">
        <f>+METAS!BA53</f>
        <v>11214</v>
      </c>
      <c r="G52" s="459">
        <f>+METAS!BB53</f>
        <v>737</v>
      </c>
      <c r="H52" s="459">
        <f>+METAS!BC53</f>
        <v>1209</v>
      </c>
      <c r="I52" s="459">
        <f>+METAS!BD53</f>
        <v>4645</v>
      </c>
      <c r="J52" s="459">
        <f>+METAS!BE53</f>
        <v>1940</v>
      </c>
      <c r="K52" s="459">
        <f>+METAS!BF53</f>
        <v>1579</v>
      </c>
      <c r="L52" s="459">
        <f>+METAS!BG53</f>
        <v>1100</v>
      </c>
      <c r="M52" s="459">
        <f>+METAS!BH53</f>
        <v>1631</v>
      </c>
      <c r="N52" s="459">
        <f>+METAS!BI53</f>
        <v>24055</v>
      </c>
      <c r="O52" s="345">
        <f>ROUND((D52/12)*Config!$C$6,0)</f>
        <v>0</v>
      </c>
      <c r="P52" s="345">
        <f>ROUND((E52/12)*Config!$C$6,0)</f>
        <v>0</v>
      </c>
      <c r="Q52" s="345">
        <f>ROUND((F52/12)*Config!$C$6,0)</f>
        <v>1869</v>
      </c>
      <c r="R52" s="345">
        <f>ROUND((G52/12)*Config!$C$6,0)</f>
        <v>123</v>
      </c>
      <c r="S52" s="345">
        <f>ROUND((H52/12)*Config!$C$6,0)</f>
        <v>202</v>
      </c>
      <c r="T52" s="345">
        <f>ROUND((I52/12)*Config!$C$6,0)</f>
        <v>774</v>
      </c>
      <c r="U52" s="345">
        <f>ROUND((J52/12)*Config!$C$6,0)</f>
        <v>323</v>
      </c>
      <c r="V52" s="345">
        <f>ROUND((K52/12)*Config!$C$6,0)</f>
        <v>263</v>
      </c>
      <c r="W52" s="345">
        <f>ROUND((L52/12)*Config!$C$6,0)</f>
        <v>183</v>
      </c>
      <c r="X52" s="345">
        <f>ROUND((M52/12)*Config!$C$6,0)</f>
        <v>272</v>
      </c>
      <c r="Y52" s="345">
        <f t="shared" si="9"/>
        <v>4009</v>
      </c>
      <c r="Z52" s="345">
        <f>+ACUMULADO!AU53</f>
        <v>0</v>
      </c>
      <c r="AA52" s="345">
        <f>+ACUMULADO!AV53</f>
        <v>0</v>
      </c>
      <c r="AB52" s="345">
        <f>+ACUMULADO!AW53</f>
        <v>0</v>
      </c>
      <c r="AC52" s="345">
        <f>+ACUMULADO!AX53</f>
        <v>0</v>
      </c>
      <c r="AD52" s="345">
        <f>+ACUMULADO!AY53</f>
        <v>0</v>
      </c>
      <c r="AE52" s="345">
        <f>+ACUMULADO!AZ53</f>
        <v>0</v>
      </c>
      <c r="AF52" s="345">
        <f>+ACUMULADO!BA53</f>
        <v>0</v>
      </c>
      <c r="AG52" s="345">
        <f>+ACUMULADO!BB53</f>
        <v>0</v>
      </c>
      <c r="AH52" s="345">
        <f>+ACUMULADO!BC53</f>
        <v>0</v>
      </c>
      <c r="AI52" s="345">
        <f>+ACUMULADO!BD53</f>
        <v>0</v>
      </c>
      <c r="AJ52" s="345">
        <f>+ACUMULADO!BE53</f>
        <v>0</v>
      </c>
      <c r="AK52" s="416">
        <f>+METAS!F53</f>
        <v>13.3</v>
      </c>
      <c r="AL52" s="416">
        <f>+METAS!G53</f>
        <v>15</v>
      </c>
      <c r="AM52" s="372" t="str">
        <f t="shared" si="10"/>
        <v>SM</v>
      </c>
      <c r="AN52" s="372" t="str">
        <f t="shared" si="11"/>
        <v>SM</v>
      </c>
      <c r="AO52" s="372">
        <f t="shared" si="12"/>
        <v>0</v>
      </c>
      <c r="AP52" s="372">
        <f t="shared" si="13"/>
        <v>0</v>
      </c>
      <c r="AQ52" s="372">
        <f t="shared" si="14"/>
        <v>0</v>
      </c>
      <c r="AR52" s="372">
        <f t="shared" si="15"/>
        <v>0</v>
      </c>
      <c r="AS52" s="372">
        <f t="shared" si="16"/>
        <v>0</v>
      </c>
      <c r="AT52" s="372">
        <f t="shared" si="17"/>
        <v>0</v>
      </c>
      <c r="AU52" s="372">
        <f t="shared" si="18"/>
        <v>0</v>
      </c>
      <c r="AV52" s="372">
        <f t="shared" si="19"/>
        <v>0</v>
      </c>
      <c r="AW52" s="372">
        <f t="shared" si="20"/>
        <v>0</v>
      </c>
    </row>
    <row r="53" spans="1:49" ht="31.5" customHeight="1" x14ac:dyDescent="0.25">
      <c r="A53" s="468">
        <v>50</v>
      </c>
      <c r="B53" s="415" t="str">
        <f>+Ene!B54</f>
        <v>ADOLESCENTE MUJERES CON SUPLEMENTO DE ACIDO FOLICO +SULFATO FERROSO</v>
      </c>
      <c r="C53" s="415" t="str">
        <f>+Ene!C54</f>
        <v>EDUC. SALUD</v>
      </c>
      <c r="D53" s="459">
        <f>+METAS!AY54</f>
        <v>0</v>
      </c>
      <c r="E53" s="459">
        <f>+METAS!AZ54</f>
        <v>0</v>
      </c>
      <c r="F53" s="459">
        <f>+METAS!BA54</f>
        <v>3320</v>
      </c>
      <c r="G53" s="459">
        <f>+METAS!BB54</f>
        <v>230</v>
      </c>
      <c r="H53" s="459">
        <f>+METAS!BC54</f>
        <v>321</v>
      </c>
      <c r="I53" s="459">
        <f>+METAS!BD54</f>
        <v>1421</v>
      </c>
      <c r="J53" s="459">
        <f>+METAS!BE54</f>
        <v>583</v>
      </c>
      <c r="K53" s="459">
        <f>+METAS!BF54</f>
        <v>457</v>
      </c>
      <c r="L53" s="459">
        <f>+METAS!BG54</f>
        <v>253</v>
      </c>
      <c r="M53" s="459">
        <f>+METAS!BH54</f>
        <v>376</v>
      </c>
      <c r="N53" s="459">
        <f>+METAS!BI54</f>
        <v>6961</v>
      </c>
      <c r="O53" s="345">
        <f>ROUND((D53/12)*Config!$C$6,0)</f>
        <v>0</v>
      </c>
      <c r="P53" s="345">
        <f>ROUND((E53/12)*Config!$C$6,0)</f>
        <v>0</v>
      </c>
      <c r="Q53" s="345">
        <f>ROUND((F53/12)*Config!$C$6,0)</f>
        <v>553</v>
      </c>
      <c r="R53" s="345">
        <f>ROUND((G53/12)*Config!$C$6,0)</f>
        <v>38</v>
      </c>
      <c r="S53" s="345">
        <f>ROUND((H53/12)*Config!$C$6,0)</f>
        <v>54</v>
      </c>
      <c r="T53" s="345">
        <f>ROUND((I53/12)*Config!$C$6,0)</f>
        <v>237</v>
      </c>
      <c r="U53" s="345">
        <f>ROUND((J53/12)*Config!$C$6,0)</f>
        <v>97</v>
      </c>
      <c r="V53" s="345">
        <f>ROUND((K53/12)*Config!$C$6,0)</f>
        <v>76</v>
      </c>
      <c r="W53" s="345">
        <f>ROUND((L53/12)*Config!$C$6,0)</f>
        <v>42</v>
      </c>
      <c r="X53" s="345">
        <f>ROUND((M53/12)*Config!$C$6,0)</f>
        <v>63</v>
      </c>
      <c r="Y53" s="345">
        <f t="shared" si="9"/>
        <v>1160</v>
      </c>
      <c r="Z53" s="345">
        <f>+ACUMULADO!AU54</f>
        <v>0</v>
      </c>
      <c r="AA53" s="345">
        <f>+ACUMULADO!AV54</f>
        <v>0</v>
      </c>
      <c r="AB53" s="345">
        <f>+ACUMULADO!AW54</f>
        <v>68</v>
      </c>
      <c r="AC53" s="345">
        <f>+ACUMULADO!AX54</f>
        <v>15</v>
      </c>
      <c r="AD53" s="345">
        <f>+ACUMULADO!AY54</f>
        <v>1</v>
      </c>
      <c r="AE53" s="345">
        <f>+ACUMULADO!AZ54</f>
        <v>4</v>
      </c>
      <c r="AF53" s="345">
        <f>+ACUMULADO!BA54</f>
        <v>146</v>
      </c>
      <c r="AG53" s="345">
        <f>+ACUMULADO!BB54</f>
        <v>12</v>
      </c>
      <c r="AH53" s="345">
        <f>+ACUMULADO!BC54</f>
        <v>16</v>
      </c>
      <c r="AI53" s="345">
        <f>+ACUMULADO!BD54</f>
        <v>16</v>
      </c>
      <c r="AJ53" s="345">
        <f>+ACUMULADO!BE54</f>
        <v>278</v>
      </c>
      <c r="AK53" s="416">
        <f>+METAS!F54</f>
        <v>13.3</v>
      </c>
      <c r="AL53" s="416">
        <f>+METAS!G54</f>
        <v>15</v>
      </c>
      <c r="AM53" s="372" t="str">
        <f t="shared" si="10"/>
        <v>SM</v>
      </c>
      <c r="AN53" s="372" t="str">
        <f t="shared" si="11"/>
        <v>SM</v>
      </c>
      <c r="AO53" s="372">
        <f t="shared" si="12"/>
        <v>2</v>
      </c>
      <c r="AP53" s="372">
        <f t="shared" si="13"/>
        <v>6.5</v>
      </c>
      <c r="AQ53" s="372">
        <f t="shared" si="14"/>
        <v>0.3</v>
      </c>
      <c r="AR53" s="372">
        <f t="shared" si="15"/>
        <v>0.3</v>
      </c>
      <c r="AS53" s="372">
        <f t="shared" si="16"/>
        <v>25</v>
      </c>
      <c r="AT53" s="372">
        <f t="shared" si="17"/>
        <v>2.6</v>
      </c>
      <c r="AU53" s="372">
        <f t="shared" si="18"/>
        <v>6.3</v>
      </c>
      <c r="AV53" s="372">
        <f t="shared" si="19"/>
        <v>4.3</v>
      </c>
      <c r="AW53" s="372">
        <f t="shared" si="20"/>
        <v>4</v>
      </c>
    </row>
  </sheetData>
  <mergeCells count="8">
    <mergeCell ref="A2:A3"/>
    <mergeCell ref="Z2:AJ2"/>
    <mergeCell ref="AK2:AL2"/>
    <mergeCell ref="AM2:AW2"/>
    <mergeCell ref="D2:N2"/>
    <mergeCell ref="O2:Y2"/>
    <mergeCell ref="C2:C3"/>
    <mergeCell ref="B2:B3"/>
  </mergeCells>
  <pageMargins left="0.7" right="0.7" top="0.75" bottom="0.75" header="0.3" footer="0.3"/>
  <ignoredErrors>
    <ignoredError sqref="O33:Y33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F233-73EC-44D6-AA7E-04E73A527FCB}">
  <dimension ref="A1:L65"/>
  <sheetViews>
    <sheetView workbookViewId="0">
      <pane xSplit="2" ySplit="3" topLeftCell="C37" activePane="bottomRight" state="frozen"/>
      <selection pane="topRight" activeCell="C1" sqref="C1"/>
      <selection pane="bottomLeft" activeCell="A4" sqref="A4"/>
      <selection pane="bottomRight" activeCell="J46" sqref="J46"/>
    </sheetView>
  </sheetViews>
  <sheetFormatPr baseColWidth="10" defaultRowHeight="15" x14ac:dyDescent="0.25"/>
  <cols>
    <col min="1" max="1" width="7.140625" style="28" customWidth="1"/>
    <col min="2" max="2" width="58" customWidth="1"/>
    <col min="3" max="3" width="22.85546875" style="28" customWidth="1"/>
    <col min="4" max="12" width="13" style="4" customWidth="1"/>
    <col min="15" max="15" width="11.85546875" bestFit="1" customWidth="1"/>
  </cols>
  <sheetData>
    <row r="1" spans="1:12" ht="18.75" x14ac:dyDescent="0.3">
      <c r="A1" s="505" t="str">
        <f>+CONCATENATE("REPORTE RANKIN DE CUMPLIMINTO DE INDICADORES SANITARIOS POR MICRORED UNGET MOYOBAMBA  PERIODO ",Config!C12," - ",Config!D12," - ",Config!E12)</f>
        <v>REPORTE RANKIN DE CUMPLIMINTO DE INDICADORES SANITARIOS POR MICRORED UNGET MOYOBAMBA  PERIODO ENERO - FEBRERO - 2025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</row>
    <row r="3" spans="1:12" s="4" customFormat="1" ht="24" customHeight="1" x14ac:dyDescent="0.25">
      <c r="A3" s="349" t="str">
        <f>+CONSOLIDADO!A2</f>
        <v>Nº</v>
      </c>
      <c r="B3" s="350" t="str">
        <f>+CONSOLIDADO!B2</f>
        <v>INDICADOR</v>
      </c>
      <c r="C3" s="349" t="str">
        <f>+CONSOLIDADO!C2</f>
        <v>ETAPA DE VIDA</v>
      </c>
      <c r="D3" s="349" t="str">
        <f>+CONSOLIDADO!F3</f>
        <v>LLUI</v>
      </c>
      <c r="E3" s="349" t="str">
        <f>+CONSOLIDADO!G3</f>
        <v>JER</v>
      </c>
      <c r="F3" s="349" t="str">
        <f>+CONSOLIDADO!H3</f>
        <v>YAN</v>
      </c>
      <c r="G3" s="349" t="str">
        <f>+CONSOLIDADO!I3</f>
        <v>SOR</v>
      </c>
      <c r="H3" s="349" t="str">
        <f>+CONSOLIDADO!J3</f>
        <v>JEP</v>
      </c>
      <c r="I3" s="349" t="str">
        <f>+CONSOLIDADO!K3</f>
        <v>ROQ</v>
      </c>
      <c r="J3" s="349" t="str">
        <f>+CONSOLIDADO!L3</f>
        <v>CAL</v>
      </c>
      <c r="K3" s="349" t="str">
        <f>+CONSOLIDADO!M3</f>
        <v>PUE</v>
      </c>
      <c r="L3" s="349" t="str">
        <f>+CONSOLIDADO!N3</f>
        <v>RED</v>
      </c>
    </row>
    <row r="4" spans="1:12" ht="27" customHeight="1" x14ac:dyDescent="0.25">
      <c r="A4" s="348">
        <f>+CONSOLIDADO!A4</f>
        <v>1</v>
      </c>
      <c r="B4" s="461" t="str">
        <f>+CONSOLIDADO!B4</f>
        <v>TAMIZAJE CON PAPANICOLAOU PARA DETECCION DE CANCER DE CUELLO UTERINO</v>
      </c>
      <c r="C4" s="462" t="str">
        <f>+CONSOLIDADO!C4</f>
        <v>CANCER</v>
      </c>
      <c r="D4" s="285" t="str">
        <f>IF(CONSOLIDADO!AO4="SM","NO APLICA",IF(CONSOLIDADO!AO4&lt;CONSOLIDADO!AK4,"DEFICIENTE",IF(AND(CONSOLIDADO!AO4&gt;=CONSOLIDADO!AK4,CONSOLIDADO!AO4&lt;CONSOLIDADO!AL4),"PROCESO",IF(CONSOLIDADO!AO4&gt;=CONSOLIDADO!AL4,"OPTIMO",IF(CONSOLIDADO!AO4="","NOAPLICA")))))</f>
        <v>DEFICIENTE</v>
      </c>
      <c r="E4" s="285" t="str">
        <f>IF(CONSOLIDADO!AP4="SM","NO APLICA",IF(CONSOLIDADO!AP4&lt;CONSOLIDADO!AK4,"DEFICIENTE",IF(AND(CONSOLIDADO!AP4&gt;=CONSOLIDADO!AK4,CONSOLIDADO!AP4&lt;CONSOLIDADO!AL4),"PROCESO",IF(CONSOLIDADO!AP4&gt;=CONSOLIDADO!AL4,"OPTIMO","NOAPLICA"))))</f>
        <v>DEFICIENTE</v>
      </c>
      <c r="F4" s="285" t="str">
        <f>IF(CONSOLIDADO!AQ4="SM","NO APLICA",IF(CONSOLIDADO!AQ4&lt;CONSOLIDADO!AK4,"DEFICIENTE",IF(AND(CONSOLIDADO!AQ4&gt;=CONSOLIDADO!AK4,CONSOLIDADO!AQ4&lt;CONSOLIDADO!AL4),"PROCESO",IF(CONSOLIDADO!AQ4&gt;=CONSOLIDADO!AL4,"OPTIMO","NOAPLICA"))))</f>
        <v>DEFICIENTE</v>
      </c>
      <c r="G4" s="285" t="str">
        <f>IF(CONSOLIDADO!AR4="SM","NO APLICA",IF(CONSOLIDADO!AR4&lt;CONSOLIDADO!AK4,"DEFICIENTE",IF(AND(CONSOLIDADO!AR4&gt;=CONSOLIDADO!AK4,CONSOLIDADO!AR4&lt;CONSOLIDADO!AL4),"PROCESO",IF(CONSOLIDADO!AR4&gt;=CONSOLIDADO!AL4,"OPTIMO","NOAPLICA"))))</f>
        <v>DEFICIENTE</v>
      </c>
      <c r="H4" s="285" t="str">
        <f>IF(CONSOLIDADO!AS4="SM","NO APLICA",IF(CONSOLIDADO!AS4&lt;CONSOLIDADO!AK4,"DEFICIENTE",IF(AND(CONSOLIDADO!AS4&gt;=CONSOLIDADO!AK4,CONSOLIDADO!AS4&lt;CONSOLIDADO!AL4),"PROCESO",IF(CONSOLIDADO!AS4&gt;=CONSOLIDADO!AL4,"OPTIMO","NOAPLICA"))))</f>
        <v>DEFICIENTE</v>
      </c>
      <c r="I4" s="285" t="str">
        <f>IF(CONSOLIDADO!AT4="SM","NO APLICA",IF(CONSOLIDADO!AT4&lt;CONSOLIDADO!AK4,"DEFICIENTE",IF(AND(CONSOLIDADO!AT4&gt;=CONSOLIDADO!AK4,CONSOLIDADO!AT4&lt;CONSOLIDADO!AL4),"PROCESO",IF(CONSOLIDADO!AT4&gt;=CONSOLIDADO!AL4,"OPTIMO","NOAPLICA"))))</f>
        <v>DEFICIENTE</v>
      </c>
      <c r="J4" s="285" t="str">
        <f>IF(CONSOLIDADO!AU4="SM","NO APLICA",IF(CONSOLIDADO!AU4&lt;CONSOLIDADO!AK4,"DEFICIENTE",IF(AND(CONSOLIDADO!AU4&gt;=CONSOLIDADO!AK4,CONSOLIDADO!AU4&lt;CONSOLIDADO!AL4),"PROCESO",IF(CONSOLIDADO!AU4&gt;=CONSOLIDADO!AL4,"OPTIMO","NOAPLICA"))))</f>
        <v>DEFICIENTE</v>
      </c>
      <c r="K4" s="285" t="str">
        <f>IF(CONSOLIDADO!AV4="SM","NO APLICA",IF(CONSOLIDADO!AV4&lt;CONSOLIDADO!AK4,"DEFICIENTE",IF(AND(CONSOLIDADO!AV4&gt;=CONSOLIDADO!AK4,CONSOLIDADO!AV4&lt;CONSOLIDADO!AL4),"PROCESO",IF(CONSOLIDADO!AV4&gt;=CONSOLIDADO!AL4,"OPTIMO","NOAPLICA"))))</f>
        <v>DEFICIENTE</v>
      </c>
      <c r="L4" s="285" t="str">
        <f>IF(CONSOLIDADO!AW4="SM","NO APLICA",IF(CONSOLIDADO!AW4&lt;CONSOLIDADO!AK4,"DEFICIENTE",IF(AND(CONSOLIDADO!AW4&gt;=CONSOLIDADO!AK4,CONSOLIDADO!AW4&lt;CONSOLIDADO!AL4),"PROCESO",IF(CONSOLIDADO!AW4&gt;=CONSOLIDADO!AL4,"OPTIMO","NOAPLICA"))))</f>
        <v>DEFICIENTE</v>
      </c>
    </row>
    <row r="5" spans="1:12" ht="27" customHeight="1" x14ac:dyDescent="0.25">
      <c r="A5" s="348">
        <f>+CONSOLIDADO!A5</f>
        <v>2</v>
      </c>
      <c r="B5" s="461" t="str">
        <f>+CONSOLIDADO!B5</f>
        <v>TAMIZAJE CON INSPECCION VISUAL CON ACIDO ACETICO PARA DETECCION DE CANCER DE CUELLO UTERINO</v>
      </c>
      <c r="C5" s="462" t="str">
        <f>+CONSOLIDADO!C5</f>
        <v>CANCER</v>
      </c>
      <c r="D5" s="285" t="str">
        <f>IF(CONSOLIDADO!AO5="SM","NO APLICA",IF(CONSOLIDADO!AO5&lt;CONSOLIDADO!AK5,"DEFICIENTE",IF(AND(CONSOLIDADO!AO5&gt;=CONSOLIDADO!AK5,CONSOLIDADO!AO5&lt;CONSOLIDADO!AL5),"PROCESO",IF(CONSOLIDADO!AO5&gt;=CONSOLIDADO!AL5,"OPTIMO",IF(CONSOLIDADO!AO5="","NOAPLICA")))))</f>
        <v>DEFICIENTE</v>
      </c>
      <c r="E5" s="285" t="str">
        <f>IF(CONSOLIDADO!AP5="SM","NO APLICA",IF(CONSOLIDADO!AP5&lt;CONSOLIDADO!AK5,"DEFICIENTE",IF(AND(CONSOLIDADO!AP5&gt;=CONSOLIDADO!AK5,CONSOLIDADO!AP5&lt;CONSOLIDADO!AL5),"PROCESO",IF(CONSOLIDADO!AP5&gt;=CONSOLIDADO!AL5,"OPTIMO","NOAPLICA"))))</f>
        <v>PROCESO</v>
      </c>
      <c r="F5" s="285" t="str">
        <f>IF(CONSOLIDADO!AQ5="SM","NO APLICA",IF(CONSOLIDADO!AQ5&lt;CONSOLIDADO!AK5,"DEFICIENTE",IF(AND(CONSOLIDADO!AQ5&gt;=CONSOLIDADO!AK5,CONSOLIDADO!AQ5&lt;CONSOLIDADO!AL5),"PROCESO",IF(CONSOLIDADO!AQ5&gt;=CONSOLIDADO!AL5,"OPTIMO","NOAPLICA"))))</f>
        <v>OPTIMO</v>
      </c>
      <c r="G5" s="285" t="str">
        <f>IF(CONSOLIDADO!AR5="SM","NO APLICA",IF(CONSOLIDADO!AR5&lt;CONSOLIDADO!AK5,"DEFICIENTE",IF(AND(CONSOLIDADO!AR5&gt;=CONSOLIDADO!AK5,CONSOLIDADO!AR5&lt;CONSOLIDADO!AL5),"PROCESO",IF(CONSOLIDADO!AR5&gt;=CONSOLIDADO!AL5,"OPTIMO","NOAPLICA"))))</f>
        <v>DEFICIENTE</v>
      </c>
      <c r="H5" s="285" t="str">
        <f>IF(CONSOLIDADO!AS5="SM","NO APLICA",IF(CONSOLIDADO!AS5&lt;CONSOLIDADO!AK5,"DEFICIENTE",IF(AND(CONSOLIDADO!AS5&gt;=CONSOLIDADO!AK5,CONSOLIDADO!AS5&lt;CONSOLIDADO!AL5),"PROCESO",IF(CONSOLIDADO!AS5&gt;=CONSOLIDADO!AL5,"OPTIMO","NOAPLICA"))))</f>
        <v>DEFICIENTE</v>
      </c>
      <c r="I5" s="285" t="str">
        <f>IF(CONSOLIDADO!AT5="SM","NO APLICA",IF(CONSOLIDADO!AT5&lt;CONSOLIDADO!AK5,"DEFICIENTE",IF(AND(CONSOLIDADO!AT5&gt;=CONSOLIDADO!AK5,CONSOLIDADO!AT5&lt;CONSOLIDADO!AL5),"PROCESO",IF(CONSOLIDADO!AT5&gt;=CONSOLIDADO!AL5,"OPTIMO","NOAPLICA"))))</f>
        <v>DEFICIENTE</v>
      </c>
      <c r="J5" s="285" t="str">
        <f>IF(CONSOLIDADO!AU5="SM","NO APLICA",IF(CONSOLIDADO!AU5&lt;CONSOLIDADO!AK5,"DEFICIENTE",IF(AND(CONSOLIDADO!AU5&gt;=CONSOLIDADO!AK5,CONSOLIDADO!AU5&lt;CONSOLIDADO!AL5),"PROCESO",IF(CONSOLIDADO!AU5&gt;=CONSOLIDADO!AL5,"OPTIMO","NOAPLICA"))))</f>
        <v>DEFICIENTE</v>
      </c>
      <c r="K5" s="285" t="str">
        <f>IF(CONSOLIDADO!AV5="SM","NO APLICA",IF(CONSOLIDADO!AV5&lt;CONSOLIDADO!AK5,"DEFICIENTE",IF(AND(CONSOLIDADO!AV5&gt;=CONSOLIDADO!AK5,CONSOLIDADO!AV5&lt;CONSOLIDADO!AL5),"PROCESO",IF(CONSOLIDADO!AV5&gt;=CONSOLIDADO!AL5,"OPTIMO","NOAPLICA"))))</f>
        <v>DEFICIENTE</v>
      </c>
      <c r="L5" s="285" t="str">
        <f>IF(CONSOLIDADO!AW5="SM","NO APLICA",IF(CONSOLIDADO!AW5&lt;CONSOLIDADO!AK5,"DEFICIENTE",IF(AND(CONSOLIDADO!AW5&gt;=CONSOLIDADO!AK5,CONSOLIDADO!AW5&lt;CONSOLIDADO!AL5),"PROCESO",IF(CONSOLIDADO!AW5&gt;=CONSOLIDADO!AL5,"OPTIMO","NOAPLICA"))))</f>
        <v>DEFICIENTE</v>
      </c>
    </row>
    <row r="6" spans="1:12" ht="27" customHeight="1" x14ac:dyDescent="0.25">
      <c r="A6" s="348">
        <f>+CONSOLIDADO!A6</f>
        <v>3</v>
      </c>
      <c r="B6" s="461" t="str">
        <f>+CONSOLIDADO!B6</f>
        <v>DETECCION MOLECULAR DE VIRUS PAPILOMA HUMANO</v>
      </c>
      <c r="C6" s="462" t="str">
        <f>+CONSOLIDADO!C6</f>
        <v>CANCER</v>
      </c>
      <c r="D6" s="285" t="str">
        <f>IF(CONSOLIDADO!AO6="SM","NO APLICA",IF(CONSOLIDADO!AO6&lt;CONSOLIDADO!AK6,"DEFICIENTE",IF(AND(CONSOLIDADO!AO6&gt;=CONSOLIDADO!AK6,CONSOLIDADO!AO6&lt;CONSOLIDADO!AL6),"PROCESO",IF(CONSOLIDADO!AO6&gt;=CONSOLIDADO!AL6,"OPTIMO",IF(CONSOLIDADO!AO6="","NOAPLICA")))))</f>
        <v>DEFICIENTE</v>
      </c>
      <c r="E6" s="285" t="str">
        <f>IF(CONSOLIDADO!AP6="SM","NO APLICA",IF(CONSOLIDADO!AP6&lt;CONSOLIDADO!AK6,"DEFICIENTE",IF(AND(CONSOLIDADO!AP6&gt;=CONSOLIDADO!AK6,CONSOLIDADO!AP6&lt;CONSOLIDADO!AL6),"PROCESO",IF(CONSOLIDADO!AP6&gt;=CONSOLIDADO!AL6,"OPTIMO","NOAPLICA"))))</f>
        <v>OPTIMO</v>
      </c>
      <c r="F6" s="285" t="str">
        <f>IF(CONSOLIDADO!AQ6="SM","NO APLICA",IF(CONSOLIDADO!AQ6&lt;CONSOLIDADO!AK6,"DEFICIENTE",IF(AND(CONSOLIDADO!AQ6&gt;=CONSOLIDADO!AK6,CONSOLIDADO!AQ6&lt;CONSOLIDADO!AL6),"PROCESO",IF(CONSOLIDADO!AQ6&gt;=CONSOLIDADO!AL6,"OPTIMO","NOAPLICA"))))</f>
        <v>OPTIMO</v>
      </c>
      <c r="G6" s="285" t="str">
        <f>IF(CONSOLIDADO!AR6="SM","NO APLICA",IF(CONSOLIDADO!AR6&lt;CONSOLIDADO!AK6,"DEFICIENTE",IF(AND(CONSOLIDADO!AR6&gt;=CONSOLIDADO!AK6,CONSOLIDADO!AR6&lt;CONSOLIDADO!AL6),"PROCESO",IF(CONSOLIDADO!AR6&gt;=CONSOLIDADO!AL6,"OPTIMO","NOAPLICA"))))</f>
        <v>DEFICIENTE</v>
      </c>
      <c r="H6" s="285" t="str">
        <f>IF(CONSOLIDADO!AS6="SM","NO APLICA",IF(CONSOLIDADO!AS6&lt;CONSOLIDADO!AK6,"DEFICIENTE",IF(AND(CONSOLIDADO!AS6&gt;=CONSOLIDADO!AK6,CONSOLIDADO!AS6&lt;CONSOLIDADO!AL6),"PROCESO",IF(CONSOLIDADO!AS6&gt;=CONSOLIDADO!AL6,"OPTIMO","NOAPLICA"))))</f>
        <v>DEFICIENTE</v>
      </c>
      <c r="I6" s="285" t="str">
        <f>IF(CONSOLIDADO!AT6="SM","NO APLICA",IF(CONSOLIDADO!AT6&lt;CONSOLIDADO!AK6,"DEFICIENTE",IF(AND(CONSOLIDADO!AT6&gt;=CONSOLIDADO!AK6,CONSOLIDADO!AT6&lt;CONSOLIDADO!AL6),"PROCESO",IF(CONSOLIDADO!AT6&gt;=CONSOLIDADO!AL6,"OPTIMO","NOAPLICA"))))</f>
        <v>DEFICIENTE</v>
      </c>
      <c r="J6" s="285" t="str">
        <f>IF(CONSOLIDADO!AU6="SM","NO APLICA",IF(CONSOLIDADO!AU6&lt;CONSOLIDADO!AK6,"DEFICIENTE",IF(AND(CONSOLIDADO!AU6&gt;=CONSOLIDADO!AK6,CONSOLIDADO!AU6&lt;CONSOLIDADO!AL6),"PROCESO",IF(CONSOLIDADO!AU6&gt;=CONSOLIDADO!AL6,"OPTIMO","NOAPLICA"))))</f>
        <v>PROCESO</v>
      </c>
      <c r="K6" s="285" t="str">
        <f>IF(CONSOLIDADO!AV6="SM","NO APLICA",IF(CONSOLIDADO!AV6&lt;CONSOLIDADO!AK6,"DEFICIENTE",IF(AND(CONSOLIDADO!AV6&gt;=CONSOLIDADO!AK6,CONSOLIDADO!AV6&lt;CONSOLIDADO!AL6),"PROCESO",IF(CONSOLIDADO!AV6&gt;=CONSOLIDADO!AL6,"OPTIMO","NOAPLICA"))))</f>
        <v>NO APLICA</v>
      </c>
      <c r="L6" s="285" t="str">
        <f>IF(CONSOLIDADO!AW6="SM","NO APLICA",IF(CONSOLIDADO!AW6&lt;CONSOLIDADO!AK6,"DEFICIENTE",IF(AND(CONSOLIDADO!AW6&gt;=CONSOLIDADO!AK6,CONSOLIDADO!AW6&lt;CONSOLIDADO!AL6),"PROCESO",IF(CONSOLIDADO!AW6&gt;=CONSOLIDADO!AL6,"OPTIMO","NOAPLICA"))))</f>
        <v>DEFICIENTE</v>
      </c>
    </row>
    <row r="7" spans="1:12" ht="27" customHeight="1" x14ac:dyDescent="0.25">
      <c r="A7" s="348">
        <f>+CONSOLIDADO!A7</f>
        <v>4</v>
      </c>
      <c r="B7" s="461" t="str">
        <f>+CONSOLIDADO!B7</f>
        <v>CONSEJERIA PREVENTIVA EN FACTORES DE RIESGO PARA EL CANCER</v>
      </c>
      <c r="C7" s="462" t="str">
        <f>+CONSOLIDADO!C7</f>
        <v>CANCER</v>
      </c>
      <c r="D7" s="285" t="str">
        <f>IF(CONSOLIDADO!AO7="SM","NO APLICA",IF(CONSOLIDADO!AO7&lt;CONSOLIDADO!AK7,"DEFICIENTE",IF(AND(CONSOLIDADO!AO7&gt;=CONSOLIDADO!AK7,CONSOLIDADO!AO7&lt;CONSOLIDADO!AL7),"PROCESO",IF(CONSOLIDADO!AO7&gt;=CONSOLIDADO!AL7,"OPTIMO",IF(CONSOLIDADO!AO7="","NOAPLICA")))))</f>
        <v>DEFICIENTE</v>
      </c>
      <c r="E7" s="285" t="str">
        <f>IF(CONSOLIDADO!AP7="SM","NO APLICA",IF(CONSOLIDADO!AP7&lt;CONSOLIDADO!AK7,"DEFICIENTE",IF(AND(CONSOLIDADO!AP7&gt;=CONSOLIDADO!AK7,CONSOLIDADO!AP7&lt;CONSOLIDADO!AL7),"PROCESO",IF(CONSOLIDADO!AP7&gt;=CONSOLIDADO!AL7,"OPTIMO","NOAPLICA"))))</f>
        <v>OPTIMO</v>
      </c>
      <c r="F7" s="285" t="str">
        <f>IF(CONSOLIDADO!AQ7="SM","NO APLICA",IF(CONSOLIDADO!AQ7&lt;CONSOLIDADO!AK7,"DEFICIENTE",IF(AND(CONSOLIDADO!AQ7&gt;=CONSOLIDADO!AK7,CONSOLIDADO!AQ7&lt;CONSOLIDADO!AL7),"PROCESO",IF(CONSOLIDADO!AQ7&gt;=CONSOLIDADO!AL7,"OPTIMO","NOAPLICA"))))</f>
        <v>PROCESO</v>
      </c>
      <c r="G7" s="285" t="str">
        <f>IF(CONSOLIDADO!AR7="SM","NO APLICA",IF(CONSOLIDADO!AR7&lt;CONSOLIDADO!AK7,"DEFICIENTE",IF(AND(CONSOLIDADO!AR7&gt;=CONSOLIDADO!AK7,CONSOLIDADO!AR7&lt;CONSOLIDADO!AL7),"PROCESO",IF(CONSOLIDADO!AR7&gt;=CONSOLIDADO!AL7,"OPTIMO","NOAPLICA"))))</f>
        <v>DEFICIENTE</v>
      </c>
      <c r="H7" s="285" t="str">
        <f>IF(CONSOLIDADO!AS7="SM","NO APLICA",IF(CONSOLIDADO!AS7&lt;CONSOLIDADO!AK7,"DEFICIENTE",IF(AND(CONSOLIDADO!AS7&gt;=CONSOLIDADO!AK7,CONSOLIDADO!AS7&lt;CONSOLIDADO!AL7),"PROCESO",IF(CONSOLIDADO!AS7&gt;=CONSOLIDADO!AL7,"OPTIMO","NOAPLICA"))))</f>
        <v>DEFICIENTE</v>
      </c>
      <c r="I7" s="285" t="str">
        <f>IF(CONSOLIDADO!AT7="SM","NO APLICA",IF(CONSOLIDADO!AT7&lt;CONSOLIDADO!AK7,"DEFICIENTE",IF(AND(CONSOLIDADO!AT7&gt;=CONSOLIDADO!AK7,CONSOLIDADO!AT7&lt;CONSOLIDADO!AL7),"PROCESO",IF(CONSOLIDADO!AT7&gt;=CONSOLIDADO!AL7,"OPTIMO","NOAPLICA"))))</f>
        <v>DEFICIENTE</v>
      </c>
      <c r="J7" s="285" t="str">
        <f>IF(CONSOLIDADO!AU7="SM","NO APLICA",IF(CONSOLIDADO!AU7&lt;CONSOLIDADO!AK7,"DEFICIENTE",IF(AND(CONSOLIDADO!AU7&gt;=CONSOLIDADO!AK7,CONSOLIDADO!AU7&lt;CONSOLIDADO!AL7),"PROCESO",IF(CONSOLIDADO!AU7&gt;=CONSOLIDADO!AL7,"OPTIMO","NOAPLICA"))))</f>
        <v>DEFICIENTE</v>
      </c>
      <c r="K7" s="285" t="str">
        <f>IF(CONSOLIDADO!AV7="SM","NO APLICA",IF(CONSOLIDADO!AV7&lt;CONSOLIDADO!AK7,"DEFICIENTE",IF(AND(CONSOLIDADO!AV7&gt;=CONSOLIDADO!AK7,CONSOLIDADO!AV7&lt;CONSOLIDADO!AL7),"PROCESO",IF(CONSOLIDADO!AV7&gt;=CONSOLIDADO!AL7,"OPTIMO","NOAPLICA"))))</f>
        <v>DEFICIENTE</v>
      </c>
      <c r="L7" s="285" t="str">
        <f>IF(CONSOLIDADO!AW7="SM","NO APLICA",IF(CONSOLIDADO!AW7&lt;CONSOLIDADO!AK7,"DEFICIENTE",IF(AND(CONSOLIDADO!AW7&gt;=CONSOLIDADO!AK7,CONSOLIDADO!AW7&lt;CONSOLIDADO!AL7),"PROCESO",IF(CONSOLIDADO!AW7&gt;=CONSOLIDADO!AL7,"OPTIMO","NOAPLICA"))))</f>
        <v>DEFICIENTE</v>
      </c>
    </row>
    <row r="8" spans="1:12" ht="27" customHeight="1" x14ac:dyDescent="0.25">
      <c r="A8" s="348">
        <f>+CONSOLIDADO!A8</f>
        <v>5</v>
      </c>
      <c r="B8" s="461" t="str">
        <f>+CONSOLIDADO!B8</f>
        <v>TAMIZAJE EN MUJER  CON EXAMEN CLINICO DE MAMA PARA DETECCION DE CANCER DE MAMA</v>
      </c>
      <c r="C8" s="462" t="str">
        <f>+CONSOLIDADO!C8</f>
        <v>CANCER</v>
      </c>
      <c r="D8" s="285" t="str">
        <f>IF(CONSOLIDADO!AO8="SM","NO APLICA",IF(CONSOLIDADO!AO8&lt;CONSOLIDADO!AK8,"DEFICIENTE",IF(AND(CONSOLIDADO!AO8&gt;=CONSOLIDADO!AK8,CONSOLIDADO!AO8&lt;CONSOLIDADO!AL8),"PROCESO",IF(CONSOLIDADO!AO8&gt;=CONSOLIDADO!AL8,"OPTIMO",IF(CONSOLIDADO!AO8="","NOAPLICA")))))</f>
        <v>PROCESO</v>
      </c>
      <c r="E8" s="285" t="str">
        <f>IF(CONSOLIDADO!AP8="SM","NO APLICA",IF(CONSOLIDADO!AP8&lt;CONSOLIDADO!AK8,"DEFICIENTE",IF(AND(CONSOLIDADO!AP8&gt;=CONSOLIDADO!AK8,CONSOLIDADO!AP8&lt;CONSOLIDADO!AL8),"PROCESO",IF(CONSOLIDADO!AP8&gt;=CONSOLIDADO!AL8,"OPTIMO","NOAPLICA"))))</f>
        <v>OPTIMO</v>
      </c>
      <c r="F8" s="285" t="str">
        <f>IF(CONSOLIDADO!AQ8="SM","NO APLICA",IF(CONSOLIDADO!AQ8&lt;CONSOLIDADO!AK8,"DEFICIENTE",IF(AND(CONSOLIDADO!AQ8&gt;=CONSOLIDADO!AK8,CONSOLIDADO!AQ8&lt;CONSOLIDADO!AL8),"PROCESO",IF(CONSOLIDADO!AQ8&gt;=CONSOLIDADO!AL8,"OPTIMO","NOAPLICA"))))</f>
        <v>OPTIMO</v>
      </c>
      <c r="G8" s="285" t="str">
        <f>IF(CONSOLIDADO!AR8="SM","NO APLICA",IF(CONSOLIDADO!AR8&lt;CONSOLIDADO!AK8,"DEFICIENTE",IF(AND(CONSOLIDADO!AR8&gt;=CONSOLIDADO!AK8,CONSOLIDADO!AR8&lt;CONSOLIDADO!AL8),"PROCESO",IF(CONSOLIDADO!AR8&gt;=CONSOLIDADO!AL8,"OPTIMO","NOAPLICA"))))</f>
        <v>DEFICIENTE</v>
      </c>
      <c r="H8" s="285" t="str">
        <f>IF(CONSOLIDADO!AS8="SM","NO APLICA",IF(CONSOLIDADO!AS8&lt;CONSOLIDADO!AK8,"DEFICIENTE",IF(AND(CONSOLIDADO!AS8&gt;=CONSOLIDADO!AK8,CONSOLIDADO!AS8&lt;CONSOLIDADO!AL8),"PROCESO",IF(CONSOLIDADO!AS8&gt;=CONSOLIDADO!AL8,"OPTIMO","NOAPLICA"))))</f>
        <v>OPTIMO</v>
      </c>
      <c r="I8" s="285" t="str">
        <f>IF(CONSOLIDADO!AT8="SM","NO APLICA",IF(CONSOLIDADO!AT8&lt;CONSOLIDADO!AK8,"DEFICIENTE",IF(AND(CONSOLIDADO!AT8&gt;=CONSOLIDADO!AK8,CONSOLIDADO!AT8&lt;CONSOLIDADO!AL8),"PROCESO",IF(CONSOLIDADO!AT8&gt;=CONSOLIDADO!AL8,"OPTIMO","NOAPLICA"))))</f>
        <v>DEFICIENTE</v>
      </c>
      <c r="J8" s="285" t="str">
        <f>IF(CONSOLIDADO!AU8="SM","NO APLICA",IF(CONSOLIDADO!AU8&lt;CONSOLIDADO!AK8,"DEFICIENTE",IF(AND(CONSOLIDADO!AU8&gt;=CONSOLIDADO!AK8,CONSOLIDADO!AU8&lt;CONSOLIDADO!AL8),"PROCESO",IF(CONSOLIDADO!AU8&gt;=CONSOLIDADO!AL8,"OPTIMO","NOAPLICA"))))</f>
        <v>OPTIMO</v>
      </c>
      <c r="K8" s="285" t="str">
        <f>IF(CONSOLIDADO!AV8="SM","NO APLICA",IF(CONSOLIDADO!AV8&lt;CONSOLIDADO!AK8,"DEFICIENTE",IF(AND(CONSOLIDADO!AV8&gt;=CONSOLIDADO!AK8,CONSOLIDADO!AV8&lt;CONSOLIDADO!AL8),"PROCESO",IF(CONSOLIDADO!AV8&gt;=CONSOLIDADO!AL8,"OPTIMO","NOAPLICA"))))</f>
        <v>OPTIMO</v>
      </c>
      <c r="L8" s="285" t="str">
        <f>IF(CONSOLIDADO!AW8="SM","NO APLICA",IF(CONSOLIDADO!AW8&lt;CONSOLIDADO!AK8,"DEFICIENTE",IF(AND(CONSOLIDADO!AW8&gt;=CONSOLIDADO!AK8,CONSOLIDADO!AW8&lt;CONSOLIDADO!AL8),"PROCESO",IF(CONSOLIDADO!AW8&gt;=CONSOLIDADO!AL8,"OPTIMO","NOAPLICA"))))</f>
        <v>OPTIMO</v>
      </c>
    </row>
    <row r="9" spans="1:12" ht="27" customHeight="1" x14ac:dyDescent="0.25">
      <c r="A9" s="348">
        <f>+CONSOLIDADO!A9</f>
        <v>6</v>
      </c>
      <c r="B9" s="461" t="str">
        <f>+CONSOLIDADO!B9</f>
        <v>TAMIZAJE PARA DETECCION DE CANCER DE COLON Y RECTO</v>
      </c>
      <c r="C9" s="462" t="str">
        <f>+CONSOLIDADO!C9</f>
        <v>CANCER</v>
      </c>
      <c r="D9" s="285" t="str">
        <f>IF(CONSOLIDADO!AO9="SM","NO APLICA",IF(CONSOLIDADO!AO9&lt;CONSOLIDADO!AK9,"DEFICIENTE",IF(AND(CONSOLIDADO!AO9&gt;=CONSOLIDADO!AK9,CONSOLIDADO!AO9&lt;CONSOLIDADO!AL9),"PROCESO",IF(CONSOLIDADO!AO9&gt;=CONSOLIDADO!AL9,"OPTIMO",IF(CONSOLIDADO!AO9="","NOAPLICA")))))</f>
        <v>DEFICIENTE</v>
      </c>
      <c r="E9" s="285" t="str">
        <f>IF(CONSOLIDADO!AP9="SM","NO APLICA",IF(CONSOLIDADO!AP9&lt;CONSOLIDADO!AK9,"DEFICIENTE",IF(AND(CONSOLIDADO!AP9&gt;=CONSOLIDADO!AK9,CONSOLIDADO!AP9&lt;CONSOLIDADO!AL9),"PROCESO",IF(CONSOLIDADO!AP9&gt;=CONSOLIDADO!AL9,"OPTIMO","NOAPLICA"))))</f>
        <v>OPTIMO</v>
      </c>
      <c r="F9" s="285" t="str">
        <f>IF(CONSOLIDADO!AQ9="SM","NO APLICA",IF(CONSOLIDADO!AQ9&lt;CONSOLIDADO!AK9,"DEFICIENTE",IF(AND(CONSOLIDADO!AQ9&gt;=CONSOLIDADO!AK9,CONSOLIDADO!AQ9&lt;CONSOLIDADO!AL9),"PROCESO",IF(CONSOLIDADO!AQ9&gt;=CONSOLIDADO!AL9,"OPTIMO","NOAPLICA"))))</f>
        <v>OPTIMO</v>
      </c>
      <c r="G9" s="285" t="str">
        <f>IF(CONSOLIDADO!AR9="SM","NO APLICA",IF(CONSOLIDADO!AR9&lt;CONSOLIDADO!AK9,"DEFICIENTE",IF(AND(CONSOLIDADO!AR9&gt;=CONSOLIDADO!AK9,CONSOLIDADO!AR9&lt;CONSOLIDADO!AL9),"PROCESO",IF(CONSOLIDADO!AR9&gt;=CONSOLIDADO!AL9,"OPTIMO","NOAPLICA"))))</f>
        <v>DEFICIENTE</v>
      </c>
      <c r="H9" s="285" t="str">
        <f>IF(CONSOLIDADO!AS9="SM","NO APLICA",IF(CONSOLIDADO!AS9&lt;CONSOLIDADO!AK9,"DEFICIENTE",IF(AND(CONSOLIDADO!AS9&gt;=CONSOLIDADO!AK9,CONSOLIDADO!AS9&lt;CONSOLIDADO!AL9),"PROCESO",IF(CONSOLIDADO!AS9&gt;=CONSOLIDADO!AL9,"OPTIMO","NOAPLICA"))))</f>
        <v>DEFICIENTE</v>
      </c>
      <c r="I9" s="285" t="str">
        <f>IF(CONSOLIDADO!AT9="SM","NO APLICA",IF(CONSOLIDADO!AT9&lt;CONSOLIDADO!AK9,"DEFICIENTE",IF(AND(CONSOLIDADO!AT9&gt;=CONSOLIDADO!AK9,CONSOLIDADO!AT9&lt;CONSOLIDADO!AL9),"PROCESO",IF(CONSOLIDADO!AT9&gt;=CONSOLIDADO!AL9,"OPTIMO","NOAPLICA"))))</f>
        <v>DEFICIENTE</v>
      </c>
      <c r="J9" s="285" t="str">
        <f>IF(CONSOLIDADO!AU9="SM","NO APLICA",IF(CONSOLIDADO!AU9&lt;CONSOLIDADO!AK9,"DEFICIENTE",IF(AND(CONSOLIDADO!AU9&gt;=CONSOLIDADO!AK9,CONSOLIDADO!AU9&lt;CONSOLIDADO!AL9),"PROCESO",IF(CONSOLIDADO!AU9&gt;=CONSOLIDADO!AL9,"OPTIMO","NOAPLICA"))))</f>
        <v>DEFICIENTE</v>
      </c>
      <c r="K9" s="285" t="str">
        <f>IF(CONSOLIDADO!AV9="SM","NO APLICA",IF(CONSOLIDADO!AV9&lt;CONSOLIDADO!AK9,"DEFICIENTE",IF(AND(CONSOLIDADO!AV9&gt;=CONSOLIDADO!AK9,CONSOLIDADO!AV9&lt;CONSOLIDADO!AL9),"PROCESO",IF(CONSOLIDADO!AV9&gt;=CONSOLIDADO!AL9,"OPTIMO","NOAPLICA"))))</f>
        <v>DEFICIENTE</v>
      </c>
      <c r="L9" s="285" t="str">
        <f>IF(CONSOLIDADO!AW9="SM","NO APLICA",IF(CONSOLIDADO!AW9&lt;CONSOLIDADO!AK9,"DEFICIENTE",IF(AND(CONSOLIDADO!AW9&gt;=CONSOLIDADO!AK9,CONSOLIDADO!AW9&lt;CONSOLIDADO!AL9),"PROCESO",IF(CONSOLIDADO!AW9&gt;=CONSOLIDADO!AL9,"OPTIMO","NOAPLICA"))))</f>
        <v>DEFICIENTE</v>
      </c>
    </row>
    <row r="10" spans="1:12" ht="27" customHeight="1" x14ac:dyDescent="0.25">
      <c r="A10" s="348">
        <f>+CONSOLIDADO!A10</f>
        <v>7</v>
      </c>
      <c r="B10" s="461" t="str">
        <f>+CONSOLIDADO!B10</f>
        <v>TAMIZAJE PARA DETECCION DE CANCER DE PROSTATA</v>
      </c>
      <c r="C10" s="462" t="str">
        <f>+CONSOLIDADO!C10</f>
        <v>CANCER</v>
      </c>
      <c r="D10" s="285" t="str">
        <f>IF(CONSOLIDADO!AO10="SM","NO APLICA",IF(CONSOLIDADO!AO10&lt;CONSOLIDADO!AK10,"DEFICIENTE",IF(AND(CONSOLIDADO!AO10&gt;=CONSOLIDADO!AK10,CONSOLIDADO!AO10&lt;CONSOLIDADO!AL10),"PROCESO",IF(CONSOLIDADO!AO10&gt;=CONSOLIDADO!AL10,"OPTIMO",IF(CONSOLIDADO!AO10="","NOAPLICA")))))</f>
        <v>DEFICIENTE</v>
      </c>
      <c r="E10" s="285" t="str">
        <f>IF(CONSOLIDADO!AP10="SM","NO APLICA",IF(CONSOLIDADO!AP10&lt;CONSOLIDADO!AK10,"DEFICIENTE",IF(AND(CONSOLIDADO!AP10&gt;=CONSOLIDADO!AK10,CONSOLIDADO!AP10&lt;CONSOLIDADO!AL10),"PROCESO",IF(CONSOLIDADO!AP10&gt;=CONSOLIDADO!AL10,"OPTIMO","NOAPLICA"))))</f>
        <v>DEFICIENTE</v>
      </c>
      <c r="F10" s="285" t="str">
        <f>IF(CONSOLIDADO!AQ10="SM","NO APLICA",IF(CONSOLIDADO!AQ10&lt;CONSOLIDADO!AK10,"DEFICIENTE",IF(AND(CONSOLIDADO!AQ10&gt;=CONSOLIDADO!AK10,CONSOLIDADO!AQ10&lt;CONSOLIDADO!AL10),"PROCESO",IF(CONSOLIDADO!AQ10&gt;=CONSOLIDADO!AL10,"OPTIMO","NOAPLICA"))))</f>
        <v>DEFICIENTE</v>
      </c>
      <c r="G10" s="285" t="str">
        <f>IF(CONSOLIDADO!AR10="SM","NO APLICA",IF(CONSOLIDADO!AR10&lt;CONSOLIDADO!AK10,"DEFICIENTE",IF(AND(CONSOLIDADO!AR10&gt;=CONSOLIDADO!AK10,CONSOLIDADO!AR10&lt;CONSOLIDADO!AL10),"PROCESO",IF(CONSOLIDADO!AR10&gt;=CONSOLIDADO!AL10,"OPTIMO","NOAPLICA"))))</f>
        <v>DEFICIENTE</v>
      </c>
      <c r="H10" s="285" t="str">
        <f>IF(CONSOLIDADO!AS10="SM","NO APLICA",IF(CONSOLIDADO!AS10&lt;CONSOLIDADO!AK10,"DEFICIENTE",IF(AND(CONSOLIDADO!AS10&gt;=CONSOLIDADO!AK10,CONSOLIDADO!AS10&lt;CONSOLIDADO!AL10),"PROCESO",IF(CONSOLIDADO!AS10&gt;=CONSOLIDADO!AL10,"OPTIMO","NOAPLICA"))))</f>
        <v>DEFICIENTE</v>
      </c>
      <c r="I10" s="285" t="str">
        <f>IF(CONSOLIDADO!AT10="SM","NO APLICA",IF(CONSOLIDADO!AT10&lt;CONSOLIDADO!AK10,"DEFICIENTE",IF(AND(CONSOLIDADO!AT10&gt;=CONSOLIDADO!AK10,CONSOLIDADO!AT10&lt;CONSOLIDADO!AL10),"PROCESO",IF(CONSOLIDADO!AT10&gt;=CONSOLIDADO!AL10,"OPTIMO","NOAPLICA"))))</f>
        <v>DEFICIENTE</v>
      </c>
      <c r="J10" s="285" t="str">
        <f>IF(CONSOLIDADO!AU10="SM","NO APLICA",IF(CONSOLIDADO!AU10&lt;CONSOLIDADO!AK10,"DEFICIENTE",IF(AND(CONSOLIDADO!AU10&gt;=CONSOLIDADO!AK10,CONSOLIDADO!AU10&lt;CONSOLIDADO!AL10),"PROCESO",IF(CONSOLIDADO!AU10&gt;=CONSOLIDADO!AL10,"OPTIMO","NOAPLICA"))))</f>
        <v>OPTIMO</v>
      </c>
      <c r="K10" s="285" t="str">
        <f>IF(CONSOLIDADO!AV10="SM","NO APLICA",IF(CONSOLIDADO!AV10&lt;CONSOLIDADO!AK10,"DEFICIENTE",IF(AND(CONSOLIDADO!AV10&gt;=CONSOLIDADO!AK10,CONSOLIDADO!AV10&lt;CONSOLIDADO!AL10),"PROCESO",IF(CONSOLIDADO!AV10&gt;=CONSOLIDADO!AL10,"OPTIMO","NOAPLICA"))))</f>
        <v>DEFICIENTE</v>
      </c>
      <c r="L10" s="285" t="str">
        <f>IF(CONSOLIDADO!AW10="SM","NO APLICA",IF(CONSOLIDADO!AW10&lt;CONSOLIDADO!AK10,"DEFICIENTE",IF(AND(CONSOLIDADO!AW10&gt;=CONSOLIDADO!AK10,CONSOLIDADO!AW10&lt;CONSOLIDADO!AL10),"PROCESO",IF(CONSOLIDADO!AW10&gt;=CONSOLIDADO!AL10,"OPTIMO","NOAPLICA"))))</f>
        <v>DEFICIENTE</v>
      </c>
    </row>
    <row r="11" spans="1:12" ht="27" customHeight="1" x14ac:dyDescent="0.25">
      <c r="A11" s="348">
        <f>+CONSOLIDADO!A11</f>
        <v>8</v>
      </c>
      <c r="B11" s="461" t="str">
        <f>+CONSOLIDADO!B11</f>
        <v>TAMIZAJE PARA DETECCION DE CANCER DE PIEL</v>
      </c>
      <c r="C11" s="462" t="str">
        <f>+CONSOLIDADO!C11</f>
        <v>CANCER</v>
      </c>
      <c r="D11" s="285" t="str">
        <f>IF(CONSOLIDADO!AO11="SM","NO APLICA",IF(CONSOLIDADO!AO11&lt;CONSOLIDADO!AK11,"DEFICIENTE",IF(AND(CONSOLIDADO!AO11&gt;=CONSOLIDADO!AK11,CONSOLIDADO!AO11&lt;CONSOLIDADO!AL11),"PROCESO",IF(CONSOLIDADO!AO11&gt;=CONSOLIDADO!AL11,"OPTIMO",IF(CONSOLIDADO!AO11="","NOAPLICA")))))</f>
        <v>OPTIMO</v>
      </c>
      <c r="E11" s="285" t="str">
        <f>IF(CONSOLIDADO!AP11="SM","NO APLICA",IF(CONSOLIDADO!AP11&lt;CONSOLIDADO!AK11,"DEFICIENTE",IF(AND(CONSOLIDADO!AP11&gt;=CONSOLIDADO!AK11,CONSOLIDADO!AP11&lt;CONSOLIDADO!AL11),"PROCESO",IF(CONSOLIDADO!AP11&gt;=CONSOLIDADO!AL11,"OPTIMO","NOAPLICA"))))</f>
        <v>OPTIMO</v>
      </c>
      <c r="F11" s="285" t="str">
        <f>IF(CONSOLIDADO!AQ11="SM","NO APLICA",IF(CONSOLIDADO!AQ11&lt;CONSOLIDADO!AK11,"DEFICIENTE",IF(AND(CONSOLIDADO!AQ11&gt;=CONSOLIDADO!AK11,CONSOLIDADO!AQ11&lt;CONSOLIDADO!AL11),"PROCESO",IF(CONSOLIDADO!AQ11&gt;=CONSOLIDADO!AL11,"OPTIMO","NOAPLICA"))))</f>
        <v>OPTIMO</v>
      </c>
      <c r="G11" s="285" t="str">
        <f>IF(CONSOLIDADO!AR11="SM","NO APLICA",IF(CONSOLIDADO!AR11&lt;CONSOLIDADO!AK11,"DEFICIENTE",IF(AND(CONSOLIDADO!AR11&gt;=CONSOLIDADO!AK11,CONSOLIDADO!AR11&lt;CONSOLIDADO!AL11),"PROCESO",IF(CONSOLIDADO!AR11&gt;=CONSOLIDADO!AL11,"OPTIMO","NOAPLICA"))))</f>
        <v>DEFICIENTE</v>
      </c>
      <c r="H11" s="285" t="str">
        <f>IF(CONSOLIDADO!AS11="SM","NO APLICA",IF(CONSOLIDADO!AS11&lt;CONSOLIDADO!AK11,"DEFICIENTE",IF(AND(CONSOLIDADO!AS11&gt;=CONSOLIDADO!AK11,CONSOLIDADO!AS11&lt;CONSOLIDADO!AL11),"PROCESO",IF(CONSOLIDADO!AS11&gt;=CONSOLIDADO!AL11,"OPTIMO","NOAPLICA"))))</f>
        <v>DEFICIENTE</v>
      </c>
      <c r="I11" s="285" t="str">
        <f>IF(CONSOLIDADO!AT11="SM","NO APLICA",IF(CONSOLIDADO!AT11&lt;CONSOLIDADO!AK11,"DEFICIENTE",IF(AND(CONSOLIDADO!AT11&gt;=CONSOLIDADO!AK11,CONSOLIDADO!AT11&lt;CONSOLIDADO!AL11),"PROCESO",IF(CONSOLIDADO!AT11&gt;=CONSOLIDADO!AL11,"OPTIMO","NOAPLICA"))))</f>
        <v>DEFICIENTE</v>
      </c>
      <c r="J11" s="285" t="str">
        <f>IF(CONSOLIDADO!AU11="SM","NO APLICA",IF(CONSOLIDADO!AU11&lt;CONSOLIDADO!AK11,"DEFICIENTE",IF(AND(CONSOLIDADO!AU11&gt;=CONSOLIDADO!AK11,CONSOLIDADO!AU11&lt;CONSOLIDADO!AL11),"PROCESO",IF(CONSOLIDADO!AU11&gt;=CONSOLIDADO!AL11,"OPTIMO","NOAPLICA"))))</f>
        <v>OPTIMO</v>
      </c>
      <c r="K11" s="285" t="str">
        <f>IF(CONSOLIDADO!AV11="SM","NO APLICA",IF(CONSOLIDADO!AV11&lt;CONSOLIDADO!AK11,"DEFICIENTE",IF(AND(CONSOLIDADO!AV11&gt;=CONSOLIDADO!AK11,CONSOLIDADO!AV11&lt;CONSOLIDADO!AL11),"PROCESO",IF(CONSOLIDADO!AV11&gt;=CONSOLIDADO!AL11,"OPTIMO","NOAPLICA"))))</f>
        <v>OPTIMO</v>
      </c>
      <c r="L11" s="285" t="str">
        <f>IF(CONSOLIDADO!AW11="SM","NO APLICA",IF(CONSOLIDADO!AW11&lt;CONSOLIDADO!AK11,"DEFICIENTE",IF(AND(CONSOLIDADO!AW11&gt;=CONSOLIDADO!AK11,CONSOLIDADO!AW11&lt;CONSOLIDADO!AL11),"PROCESO",IF(CONSOLIDADO!AW11&gt;=CONSOLIDADO!AL11,"OPTIMO","NOAPLICA"))))</f>
        <v>OPTIMO</v>
      </c>
    </row>
    <row r="12" spans="1:12" ht="27" customHeight="1" x14ac:dyDescent="0.25">
      <c r="A12" s="348">
        <f>+CONSOLIDADO!A12</f>
        <v>9</v>
      </c>
      <c r="B12" s="461" t="str">
        <f>+CONSOLIDADO!B12</f>
        <v>ATENCION DE LA PACIENTE CON LESIONES PREMALIGNAS DE CUELLO UTERINO CON ABLACION</v>
      </c>
      <c r="C12" s="462" t="str">
        <f>+CONSOLIDADO!C12</f>
        <v>CANCER</v>
      </c>
      <c r="D12" s="285" t="str">
        <f>IF(CONSOLIDADO!AO12="SM","NO APLICA",IF(CONSOLIDADO!AO12&lt;CONSOLIDADO!AK12,"DEFICIENTE",IF(AND(CONSOLIDADO!AO12&gt;=CONSOLIDADO!AK12,CONSOLIDADO!AO12&lt;CONSOLIDADO!AL12),"PROCESO",IF(CONSOLIDADO!AO12&gt;=CONSOLIDADO!AL12,"OPTIMO",IF(CONSOLIDADO!AO12="","NOAPLICA")))))</f>
        <v>DEFICIENTE</v>
      </c>
      <c r="E12" s="285" t="str">
        <f>IF(CONSOLIDADO!AP12="SM","NO APLICA",IF(CONSOLIDADO!AP12&lt;CONSOLIDADO!AK12,"DEFICIENTE",IF(AND(CONSOLIDADO!AP12&gt;=CONSOLIDADO!AK12,CONSOLIDADO!AP12&lt;CONSOLIDADO!AL12),"PROCESO",IF(CONSOLIDADO!AP12&gt;=CONSOLIDADO!AL12,"OPTIMO","NOAPLICA"))))</f>
        <v>NO APLICA</v>
      </c>
      <c r="F12" s="285" t="str">
        <f>IF(CONSOLIDADO!AQ12="SM","NO APLICA",IF(CONSOLIDADO!AQ12&lt;CONSOLIDADO!AK12,"DEFICIENTE",IF(AND(CONSOLIDADO!AQ12&gt;=CONSOLIDADO!AK12,CONSOLIDADO!AQ12&lt;CONSOLIDADO!AL12),"PROCESO",IF(CONSOLIDADO!AQ12&gt;=CONSOLIDADO!AL12,"OPTIMO","NOAPLICA"))))</f>
        <v>NO APLICA</v>
      </c>
      <c r="G12" s="285" t="str">
        <f>IF(CONSOLIDADO!AR12="SM","NO APLICA",IF(CONSOLIDADO!AR12&lt;CONSOLIDADO!AK12,"DEFICIENTE",IF(AND(CONSOLIDADO!AR12&gt;=CONSOLIDADO!AK12,CONSOLIDADO!AR12&lt;CONSOLIDADO!AL12),"PROCESO",IF(CONSOLIDADO!AR12&gt;=CONSOLIDADO!AL12,"OPTIMO","NOAPLICA"))))</f>
        <v>DEFICIENTE</v>
      </c>
      <c r="H12" s="285" t="str">
        <f>IF(CONSOLIDADO!AS12="SM","NO APLICA",IF(CONSOLIDADO!AS12&lt;CONSOLIDADO!AK12,"DEFICIENTE",IF(AND(CONSOLIDADO!AS12&gt;=CONSOLIDADO!AK12,CONSOLIDADO!AS12&lt;CONSOLIDADO!AL12),"PROCESO",IF(CONSOLIDADO!AS12&gt;=CONSOLIDADO!AL12,"OPTIMO","NOAPLICA"))))</f>
        <v>DEFICIENTE</v>
      </c>
      <c r="I12" s="285" t="str">
        <f>IF(CONSOLIDADO!AT12="SM","NO APLICA",IF(CONSOLIDADO!AT12&lt;CONSOLIDADO!AK12,"DEFICIENTE",IF(AND(CONSOLIDADO!AT12&gt;=CONSOLIDADO!AK12,CONSOLIDADO!AT12&lt;CONSOLIDADO!AL12),"PROCESO",IF(CONSOLIDADO!AT12&gt;=CONSOLIDADO!AL12,"OPTIMO","NOAPLICA"))))</f>
        <v>NO APLICA</v>
      </c>
      <c r="J12" s="285" t="str">
        <f>IF(CONSOLIDADO!AU12="SM","NO APLICA",IF(CONSOLIDADO!AU12&lt;CONSOLIDADO!AK12,"DEFICIENTE",IF(AND(CONSOLIDADO!AU12&gt;=CONSOLIDADO!AK12,CONSOLIDADO!AU12&lt;CONSOLIDADO!AL12),"PROCESO",IF(CONSOLIDADO!AU12&gt;=CONSOLIDADO!AL12,"OPTIMO","NOAPLICA"))))</f>
        <v>NO APLICA</v>
      </c>
      <c r="K12" s="285" t="str">
        <f>IF(CONSOLIDADO!AV12="SM","NO APLICA",IF(CONSOLIDADO!AV12&lt;CONSOLIDADO!AK12,"DEFICIENTE",IF(AND(CONSOLIDADO!AV12&gt;=CONSOLIDADO!AK12,CONSOLIDADO!AV12&lt;CONSOLIDADO!AL12),"PROCESO",IF(CONSOLIDADO!AV12&gt;=CONSOLIDADO!AL12,"OPTIMO","NOAPLICA"))))</f>
        <v>NO APLICA</v>
      </c>
      <c r="L12" s="285" t="str">
        <f>IF(CONSOLIDADO!AW12="SM","NO APLICA",IF(CONSOLIDADO!AW12&lt;CONSOLIDADO!AK12,"DEFICIENTE",IF(AND(CONSOLIDADO!AW12&gt;=CONSOLIDADO!AK12,CONSOLIDADO!AW12&lt;CONSOLIDADO!AL12),"PROCESO",IF(CONSOLIDADO!AW12&gt;=CONSOLIDADO!AL12,"OPTIMO","NOAPLICA"))))</f>
        <v>DEFICIENTE</v>
      </c>
    </row>
    <row r="13" spans="1:12" ht="27" customHeight="1" x14ac:dyDescent="0.25">
      <c r="A13" s="348">
        <f>+CONSOLIDADO!A13</f>
        <v>10</v>
      </c>
      <c r="B13" s="461" t="str">
        <f>+CONSOLIDADO!B13</f>
        <v>EXAMEN ESTOMATOLÓGICO</v>
      </c>
      <c r="C13" s="462" t="str">
        <f>+CONSOLIDADO!C13</f>
        <v>ODONTOLOGIA</v>
      </c>
      <c r="D13" s="285" t="str">
        <f>IF(CONSOLIDADO!AO13="SM","NO APLICA",IF(CONSOLIDADO!AO13&lt;CONSOLIDADO!AK13,"DEFICIENTE",IF(AND(CONSOLIDADO!AO13&gt;=CONSOLIDADO!AK13,CONSOLIDADO!AO13&lt;CONSOLIDADO!AL13),"PROCESO",IF(CONSOLIDADO!AO13&gt;=CONSOLIDADO!AL13,"OPTIMO",IF(CONSOLIDADO!AO13="","NOAPLICA")))))</f>
        <v>OPTIMO</v>
      </c>
      <c r="E13" s="285" t="str">
        <f>IF(CONSOLIDADO!AP13="SM","NO APLICA",IF(CONSOLIDADO!AP13&lt;CONSOLIDADO!AK13,"DEFICIENTE",IF(AND(CONSOLIDADO!AP13&gt;=CONSOLIDADO!AK13,CONSOLIDADO!AP13&lt;CONSOLIDADO!AL13),"PROCESO",IF(CONSOLIDADO!AP13&gt;=CONSOLIDADO!AL13,"OPTIMO","NOAPLICA"))))</f>
        <v>OPTIMO</v>
      </c>
      <c r="F13" s="285" t="str">
        <f>IF(CONSOLIDADO!AQ13="SM","NO APLICA",IF(CONSOLIDADO!AQ13&lt;CONSOLIDADO!AK13,"DEFICIENTE",IF(AND(CONSOLIDADO!AQ13&gt;=CONSOLIDADO!AK13,CONSOLIDADO!AQ13&lt;CONSOLIDADO!AL13),"PROCESO",IF(CONSOLIDADO!AQ13&gt;=CONSOLIDADO!AL13,"OPTIMO","NOAPLICA"))))</f>
        <v>OPTIMO</v>
      </c>
      <c r="G13" s="285" t="str">
        <f>IF(CONSOLIDADO!AR13="SM","NO APLICA",IF(CONSOLIDADO!AR13&lt;CONSOLIDADO!AK13,"DEFICIENTE",IF(AND(CONSOLIDADO!AR13&gt;=CONSOLIDADO!AK13,CONSOLIDADO!AR13&lt;CONSOLIDADO!AL13),"PROCESO",IF(CONSOLIDADO!AR13&gt;=CONSOLIDADO!AL13,"OPTIMO","NOAPLICA"))))</f>
        <v>OPTIMO</v>
      </c>
      <c r="H13" s="285" t="str">
        <f>IF(CONSOLIDADO!AS13="SM","NO APLICA",IF(CONSOLIDADO!AS13&lt;CONSOLIDADO!AK13,"DEFICIENTE",IF(AND(CONSOLIDADO!AS13&gt;=CONSOLIDADO!AK13,CONSOLIDADO!AS13&lt;CONSOLIDADO!AL13),"PROCESO",IF(CONSOLIDADO!AS13&gt;=CONSOLIDADO!AL13,"OPTIMO","NOAPLICA"))))</f>
        <v>OPTIMO</v>
      </c>
      <c r="I13" s="285" t="str">
        <f>IF(CONSOLIDADO!AT13="SM","NO APLICA",IF(CONSOLIDADO!AT13&lt;CONSOLIDADO!AK13,"DEFICIENTE",IF(AND(CONSOLIDADO!AT13&gt;=CONSOLIDADO!AK13,CONSOLIDADO!AT13&lt;CONSOLIDADO!AL13),"PROCESO",IF(CONSOLIDADO!AT13&gt;=CONSOLIDADO!AL13,"OPTIMO","NOAPLICA"))))</f>
        <v>OPTIMO</v>
      </c>
      <c r="J13" s="285" t="str">
        <f>IF(CONSOLIDADO!AU13="SM","NO APLICA",IF(CONSOLIDADO!AU13&lt;CONSOLIDADO!AK13,"DEFICIENTE",IF(AND(CONSOLIDADO!AU13&gt;=CONSOLIDADO!AK13,CONSOLIDADO!AU13&lt;CONSOLIDADO!AL13),"PROCESO",IF(CONSOLIDADO!AU13&gt;=CONSOLIDADO!AL13,"OPTIMO","NOAPLICA"))))</f>
        <v>OPTIMO</v>
      </c>
      <c r="K13" s="285" t="str">
        <f>IF(CONSOLIDADO!AV13="SM","NO APLICA",IF(CONSOLIDADO!AV13&lt;CONSOLIDADO!AK13,"DEFICIENTE",IF(AND(CONSOLIDADO!AV13&gt;=CONSOLIDADO!AK13,CONSOLIDADO!AV13&lt;CONSOLIDADO!AL13),"PROCESO",IF(CONSOLIDADO!AV13&gt;=CONSOLIDADO!AL13,"OPTIMO","NOAPLICA"))))</f>
        <v>OPTIMO</v>
      </c>
      <c r="L13" s="285" t="str">
        <f>IF(CONSOLIDADO!AW13="SM","NO APLICA",IF(CONSOLIDADO!AW13&lt;CONSOLIDADO!AK13,"DEFICIENTE",IF(AND(CONSOLIDADO!AW13&gt;=CONSOLIDADO!AK13,CONSOLIDADO!AW13&lt;CONSOLIDADO!AL13),"PROCESO",IF(CONSOLIDADO!AW13&gt;=CONSOLIDADO!AL13,"OPTIMO","NOAPLICA"))))</f>
        <v>OPTIMO</v>
      </c>
    </row>
    <row r="14" spans="1:12" ht="27" customHeight="1" x14ac:dyDescent="0.25">
      <c r="A14" s="348">
        <f>+CONSOLIDADO!A14</f>
        <v>11</v>
      </c>
      <c r="B14" s="461" t="str">
        <f>+CONSOLIDADO!B14</f>
        <v>INSTRUCCIÓN DE HIGIENE ORAL</v>
      </c>
      <c r="C14" s="462" t="str">
        <f>+CONSOLIDADO!C14</f>
        <v>ODONTOLOGIA</v>
      </c>
      <c r="D14" s="285" t="str">
        <f>IF(CONSOLIDADO!AO14="SM","NO APLICA",IF(CONSOLIDADO!AO14&lt;CONSOLIDADO!AK14,"DEFICIENTE",IF(AND(CONSOLIDADO!AO14&gt;=CONSOLIDADO!AK14,CONSOLIDADO!AO14&lt;CONSOLIDADO!AL14),"PROCESO",IF(CONSOLIDADO!AO14&gt;=CONSOLIDADO!AL14,"OPTIMO",IF(CONSOLIDADO!AO14="","NOAPLICA")))))</f>
        <v>DEFICIENTE</v>
      </c>
      <c r="E14" s="285" t="str">
        <f>IF(CONSOLIDADO!AP14="SM","NO APLICA",IF(CONSOLIDADO!AP14&lt;CONSOLIDADO!AK14,"DEFICIENTE",IF(AND(CONSOLIDADO!AP14&gt;=CONSOLIDADO!AK14,CONSOLIDADO!AP14&lt;CONSOLIDADO!AL14),"PROCESO",IF(CONSOLIDADO!AP14&gt;=CONSOLIDADO!AL14,"OPTIMO","NOAPLICA"))))</f>
        <v>OPTIMO</v>
      </c>
      <c r="F14" s="285" t="str">
        <f>IF(CONSOLIDADO!AQ14="SM","NO APLICA",IF(CONSOLIDADO!AQ14&lt;CONSOLIDADO!AK14,"DEFICIENTE",IF(AND(CONSOLIDADO!AQ14&gt;=CONSOLIDADO!AK14,CONSOLIDADO!AQ14&lt;CONSOLIDADO!AL14),"PROCESO",IF(CONSOLIDADO!AQ14&gt;=CONSOLIDADO!AL14,"OPTIMO","NOAPLICA"))))</f>
        <v>DEFICIENTE</v>
      </c>
      <c r="G14" s="285" t="str">
        <f>IF(CONSOLIDADO!AR14="SM","NO APLICA",IF(CONSOLIDADO!AR14&lt;CONSOLIDADO!AK14,"DEFICIENTE",IF(AND(CONSOLIDADO!AR14&gt;=CONSOLIDADO!AK14,CONSOLIDADO!AR14&lt;CONSOLIDADO!AL14),"PROCESO",IF(CONSOLIDADO!AR14&gt;=CONSOLIDADO!AL14,"OPTIMO","NOAPLICA"))))</f>
        <v>DEFICIENTE</v>
      </c>
      <c r="H14" s="285" t="str">
        <f>IF(CONSOLIDADO!AS14="SM","NO APLICA",IF(CONSOLIDADO!AS14&lt;CONSOLIDADO!AK14,"DEFICIENTE",IF(AND(CONSOLIDADO!AS14&gt;=CONSOLIDADO!AK14,CONSOLIDADO!AS14&lt;CONSOLIDADO!AL14),"PROCESO",IF(CONSOLIDADO!AS14&gt;=CONSOLIDADO!AL14,"OPTIMO","NOAPLICA"))))</f>
        <v>DEFICIENTE</v>
      </c>
      <c r="I14" s="285" t="str">
        <f>IF(CONSOLIDADO!AT14="SM","NO APLICA",IF(CONSOLIDADO!AT14&lt;CONSOLIDADO!AK14,"DEFICIENTE",IF(AND(CONSOLIDADO!AT14&gt;=CONSOLIDADO!AK14,CONSOLIDADO!AT14&lt;CONSOLIDADO!AL14),"PROCESO",IF(CONSOLIDADO!AT14&gt;=CONSOLIDADO!AL14,"OPTIMO","NOAPLICA"))))</f>
        <v>DEFICIENTE</v>
      </c>
      <c r="J14" s="285" t="str">
        <f>IF(CONSOLIDADO!AU14="SM","NO APLICA",IF(CONSOLIDADO!AU14&lt;CONSOLIDADO!AK14,"DEFICIENTE",IF(AND(CONSOLIDADO!AU14&gt;=CONSOLIDADO!AK14,CONSOLIDADO!AU14&lt;CONSOLIDADO!AL14),"PROCESO",IF(CONSOLIDADO!AU14&gt;=CONSOLIDADO!AL14,"OPTIMO","NOAPLICA"))))</f>
        <v>OPTIMO</v>
      </c>
      <c r="K14" s="285" t="str">
        <f>IF(CONSOLIDADO!AV14="SM","NO APLICA",IF(CONSOLIDADO!AV14&lt;CONSOLIDADO!AK14,"DEFICIENTE",IF(AND(CONSOLIDADO!AV14&gt;=CONSOLIDADO!AK14,CONSOLIDADO!AV14&lt;CONSOLIDADO!AL14),"PROCESO",IF(CONSOLIDADO!AV14&gt;=CONSOLIDADO!AL14,"OPTIMO","NOAPLICA"))))</f>
        <v>DEFICIENTE</v>
      </c>
      <c r="L14" s="285" t="str">
        <f>IF(CONSOLIDADO!AW14="SM","NO APLICA",IF(CONSOLIDADO!AW14&lt;CONSOLIDADO!AK14,"DEFICIENTE",IF(AND(CONSOLIDADO!AW14&gt;=CONSOLIDADO!AK14,CONSOLIDADO!AW14&lt;CONSOLIDADO!AL14),"PROCESO",IF(CONSOLIDADO!AW14&gt;=CONSOLIDADO!AL14,"OPTIMO","NOAPLICA"))))</f>
        <v>DEFICIENTE</v>
      </c>
    </row>
    <row r="15" spans="1:12" ht="27" customHeight="1" x14ac:dyDescent="0.25">
      <c r="A15" s="348">
        <f>+CONSOLIDADO!A15</f>
        <v>12</v>
      </c>
      <c r="B15" s="461" t="str">
        <f>+CONSOLIDADO!B15</f>
        <v>ASESORÍA NUTRICIONAL PARA EL CONTROL DE ENFERMEDADES DENTALES</v>
      </c>
      <c r="C15" s="462" t="str">
        <f>+CONSOLIDADO!C15</f>
        <v>ODONTOLOGIA</v>
      </c>
      <c r="D15" s="285" t="str">
        <f>IF(CONSOLIDADO!AO15="SM","NO APLICA",IF(CONSOLIDADO!AO15&lt;CONSOLIDADO!AK15,"DEFICIENTE",IF(AND(CONSOLIDADO!AO15&gt;=CONSOLIDADO!AK15,CONSOLIDADO!AO15&lt;CONSOLIDADO!AL15),"PROCESO",IF(CONSOLIDADO!AO15&gt;=CONSOLIDADO!AL15,"OPTIMO",IF(CONSOLIDADO!AO15="","NOAPLICA")))))</f>
        <v>DEFICIENTE</v>
      </c>
      <c r="E15" s="285" t="str">
        <f>IF(CONSOLIDADO!AP15="SM","NO APLICA",IF(CONSOLIDADO!AP15&lt;CONSOLIDADO!AK15,"DEFICIENTE",IF(AND(CONSOLIDADO!AP15&gt;=CONSOLIDADO!AK15,CONSOLIDADO!AP15&lt;CONSOLIDADO!AL15),"PROCESO",IF(CONSOLIDADO!AP15&gt;=CONSOLIDADO!AL15,"OPTIMO","NOAPLICA"))))</f>
        <v>OPTIMO</v>
      </c>
      <c r="F15" s="285" t="str">
        <f>IF(CONSOLIDADO!AQ15="SM","NO APLICA",IF(CONSOLIDADO!AQ15&lt;CONSOLIDADO!AK15,"DEFICIENTE",IF(AND(CONSOLIDADO!AQ15&gt;=CONSOLIDADO!AK15,CONSOLIDADO!AQ15&lt;CONSOLIDADO!AL15),"PROCESO",IF(CONSOLIDADO!AQ15&gt;=CONSOLIDADO!AL15,"OPTIMO","NOAPLICA"))))</f>
        <v>DEFICIENTE</v>
      </c>
      <c r="G15" s="285" t="str">
        <f>IF(CONSOLIDADO!AR15="SM","NO APLICA",IF(CONSOLIDADO!AR15&lt;CONSOLIDADO!AK15,"DEFICIENTE",IF(AND(CONSOLIDADO!AR15&gt;=CONSOLIDADO!AK15,CONSOLIDADO!AR15&lt;CONSOLIDADO!AL15),"PROCESO",IF(CONSOLIDADO!AR15&gt;=CONSOLIDADO!AL15,"OPTIMO","NOAPLICA"))))</f>
        <v>DEFICIENTE</v>
      </c>
      <c r="H15" s="285" t="str">
        <f>IF(CONSOLIDADO!AS15="SM","NO APLICA",IF(CONSOLIDADO!AS15&lt;CONSOLIDADO!AK15,"DEFICIENTE",IF(AND(CONSOLIDADO!AS15&gt;=CONSOLIDADO!AK15,CONSOLIDADO!AS15&lt;CONSOLIDADO!AL15),"PROCESO",IF(CONSOLIDADO!AS15&gt;=CONSOLIDADO!AL15,"OPTIMO","NOAPLICA"))))</f>
        <v>DEFICIENTE</v>
      </c>
      <c r="I15" s="285" t="str">
        <f>IF(CONSOLIDADO!AT15="SM","NO APLICA",IF(CONSOLIDADO!AT15&lt;CONSOLIDADO!AK15,"DEFICIENTE",IF(AND(CONSOLIDADO!AT15&gt;=CONSOLIDADO!AK15,CONSOLIDADO!AT15&lt;CONSOLIDADO!AL15),"PROCESO",IF(CONSOLIDADO!AT15&gt;=CONSOLIDADO!AL15,"OPTIMO","NOAPLICA"))))</f>
        <v>DEFICIENTE</v>
      </c>
      <c r="J15" s="285" t="str">
        <f>IF(CONSOLIDADO!AU15="SM","NO APLICA",IF(CONSOLIDADO!AU15&lt;CONSOLIDADO!AK15,"DEFICIENTE",IF(AND(CONSOLIDADO!AU15&gt;=CONSOLIDADO!AK15,CONSOLIDADO!AU15&lt;CONSOLIDADO!AL15),"PROCESO",IF(CONSOLIDADO!AU15&gt;=CONSOLIDADO!AL15,"OPTIMO","NOAPLICA"))))</f>
        <v>OPTIMO</v>
      </c>
      <c r="K15" s="285" t="str">
        <f>IF(CONSOLIDADO!AV15="SM","NO APLICA",IF(CONSOLIDADO!AV15&lt;CONSOLIDADO!AK15,"DEFICIENTE",IF(AND(CONSOLIDADO!AV15&gt;=CONSOLIDADO!AK15,CONSOLIDADO!AV15&lt;CONSOLIDADO!AL15),"PROCESO",IF(CONSOLIDADO!AV15&gt;=CONSOLIDADO!AL15,"OPTIMO","NOAPLICA"))))</f>
        <v>DEFICIENTE</v>
      </c>
      <c r="L15" s="285" t="str">
        <f>IF(CONSOLIDADO!AW15="SM","NO APLICA",IF(CONSOLIDADO!AW15&lt;CONSOLIDADO!AK15,"DEFICIENTE",IF(AND(CONSOLIDADO!AW15&gt;=CONSOLIDADO!AK15,CONSOLIDADO!AW15&lt;CONSOLIDADO!AL15),"PROCESO",IF(CONSOLIDADO!AW15&gt;=CONSOLIDADO!AL15,"OPTIMO","NOAPLICA"))))</f>
        <v>DEFICIENTE</v>
      </c>
    </row>
    <row r="16" spans="1:12" ht="27" customHeight="1" x14ac:dyDescent="0.25">
      <c r="A16" s="348">
        <f>+CONSOLIDADO!A16</f>
        <v>13</v>
      </c>
      <c r="B16" s="461" t="str">
        <f>+CONSOLIDADO!B16</f>
        <v>APLICACIÓN DE SELLANTES</v>
      </c>
      <c r="C16" s="462" t="str">
        <f>+CONSOLIDADO!C16</f>
        <v>ODONTOLOGIA</v>
      </c>
      <c r="D16" s="285" t="str">
        <f>IF(CONSOLIDADO!AO16="SM","NO APLICA",IF(CONSOLIDADO!AO16&lt;CONSOLIDADO!AK16,"DEFICIENTE",IF(AND(CONSOLIDADO!AO16&gt;=CONSOLIDADO!AK16,CONSOLIDADO!AO16&lt;CONSOLIDADO!AL16),"PROCESO",IF(CONSOLIDADO!AO16&gt;=CONSOLIDADO!AL16,"OPTIMO",IF(CONSOLIDADO!AO16="","NOAPLICA")))))</f>
        <v>OPTIMO</v>
      </c>
      <c r="E16" s="285" t="str">
        <f>IF(CONSOLIDADO!AP16="SM","NO APLICA",IF(CONSOLIDADO!AP16&lt;CONSOLIDADO!AK16,"DEFICIENTE",IF(AND(CONSOLIDADO!AP16&gt;=CONSOLIDADO!AK16,CONSOLIDADO!AP16&lt;CONSOLIDADO!AL16),"PROCESO",IF(CONSOLIDADO!AP16&gt;=CONSOLIDADO!AL16,"OPTIMO","NOAPLICA"))))</f>
        <v>DEFICIENTE</v>
      </c>
      <c r="F16" s="285" t="str">
        <f>IF(CONSOLIDADO!AQ16="SM","NO APLICA",IF(CONSOLIDADO!AQ16&lt;CONSOLIDADO!AK16,"DEFICIENTE",IF(AND(CONSOLIDADO!AQ16&gt;=CONSOLIDADO!AK16,CONSOLIDADO!AQ16&lt;CONSOLIDADO!AL16),"PROCESO",IF(CONSOLIDADO!AQ16&gt;=CONSOLIDADO!AL16,"OPTIMO","NOAPLICA"))))</f>
        <v>DEFICIENTE</v>
      </c>
      <c r="G16" s="285" t="str">
        <f>IF(CONSOLIDADO!AR16="SM","NO APLICA",IF(CONSOLIDADO!AR16&lt;CONSOLIDADO!AK16,"DEFICIENTE",IF(AND(CONSOLIDADO!AR16&gt;=CONSOLIDADO!AK16,CONSOLIDADO!AR16&lt;CONSOLIDADO!AL16),"PROCESO",IF(CONSOLIDADO!AR16&gt;=CONSOLIDADO!AL16,"OPTIMO","NOAPLICA"))))</f>
        <v>DEFICIENTE</v>
      </c>
      <c r="H16" s="285" t="str">
        <f>IF(CONSOLIDADO!AS16="SM","NO APLICA",IF(CONSOLIDADO!AS16&lt;CONSOLIDADO!AK16,"DEFICIENTE",IF(AND(CONSOLIDADO!AS16&gt;=CONSOLIDADO!AK16,CONSOLIDADO!AS16&lt;CONSOLIDADO!AL16),"PROCESO",IF(CONSOLIDADO!AS16&gt;=CONSOLIDADO!AL16,"OPTIMO","NOAPLICA"))))</f>
        <v>OPTIMO</v>
      </c>
      <c r="I16" s="285" t="str">
        <f>IF(CONSOLIDADO!AT16="SM","NO APLICA",IF(CONSOLIDADO!AT16&lt;CONSOLIDADO!AK16,"DEFICIENTE",IF(AND(CONSOLIDADO!AT16&gt;=CONSOLIDADO!AK16,CONSOLIDADO!AT16&lt;CONSOLIDADO!AL16),"PROCESO",IF(CONSOLIDADO!AT16&gt;=CONSOLIDADO!AL16,"OPTIMO","NOAPLICA"))))</f>
        <v>DEFICIENTE</v>
      </c>
      <c r="J16" s="285" t="str">
        <f>IF(CONSOLIDADO!AU16="SM","NO APLICA",IF(CONSOLIDADO!AU16&lt;CONSOLIDADO!AK16,"DEFICIENTE",IF(AND(CONSOLIDADO!AU16&gt;=CONSOLIDADO!AK16,CONSOLIDADO!AU16&lt;CONSOLIDADO!AL16),"PROCESO",IF(CONSOLIDADO!AU16&gt;=CONSOLIDADO!AL16,"OPTIMO","NOAPLICA"))))</f>
        <v>DEFICIENTE</v>
      </c>
      <c r="K16" s="285" t="str">
        <f>IF(CONSOLIDADO!AV16="SM","NO APLICA",IF(CONSOLIDADO!AV16&lt;CONSOLIDADO!AK16,"DEFICIENTE",IF(AND(CONSOLIDADO!AV16&gt;=CONSOLIDADO!AK16,CONSOLIDADO!AV16&lt;CONSOLIDADO!AL16),"PROCESO",IF(CONSOLIDADO!AV16&gt;=CONSOLIDADO!AL16,"OPTIMO","NOAPLICA"))))</f>
        <v>DEFICIENTE</v>
      </c>
      <c r="L16" s="285" t="str">
        <f>IF(CONSOLIDADO!AW16="SM","NO APLICA",IF(CONSOLIDADO!AW16&lt;CONSOLIDADO!AK16,"DEFICIENTE",IF(AND(CONSOLIDADO!AW16&gt;=CONSOLIDADO!AK16,CONSOLIDADO!AW16&lt;CONSOLIDADO!AL16),"PROCESO",IF(CONSOLIDADO!AW16&gt;=CONSOLIDADO!AL16,"OPTIMO","NOAPLICA"))))</f>
        <v>OPTIMO</v>
      </c>
    </row>
    <row r="17" spans="1:12" ht="27" customHeight="1" x14ac:dyDescent="0.25">
      <c r="A17" s="348">
        <f>+CONSOLIDADO!A17</f>
        <v>14</v>
      </c>
      <c r="B17" s="461" t="str">
        <f>+CONSOLIDADO!B17</f>
        <v>APLICACIÓN DE FLÚOR BARNIZ</v>
      </c>
      <c r="C17" s="462" t="str">
        <f>+CONSOLIDADO!C17</f>
        <v>ODONTOLOGIA</v>
      </c>
      <c r="D17" s="285" t="str">
        <f>IF(CONSOLIDADO!AO17="SM","NO APLICA",IF(CONSOLIDADO!AO17&lt;CONSOLIDADO!AK17,"DEFICIENTE",IF(AND(CONSOLIDADO!AO17&gt;=CONSOLIDADO!AK17,CONSOLIDADO!AO17&lt;CONSOLIDADO!AL17),"PROCESO",IF(CONSOLIDADO!AO17&gt;=CONSOLIDADO!AL17,"OPTIMO",IF(CONSOLIDADO!AO17="","NOAPLICA")))))</f>
        <v>DEFICIENTE</v>
      </c>
      <c r="E17" s="285" t="str">
        <f>IF(CONSOLIDADO!AP17="SM","NO APLICA",IF(CONSOLIDADO!AP17&lt;CONSOLIDADO!AK17,"DEFICIENTE",IF(AND(CONSOLIDADO!AP17&gt;=CONSOLIDADO!AK17,CONSOLIDADO!AP17&lt;CONSOLIDADO!AL17),"PROCESO",IF(CONSOLIDADO!AP17&gt;=CONSOLIDADO!AL17,"OPTIMO","NOAPLICA"))))</f>
        <v>DEFICIENTE</v>
      </c>
      <c r="F17" s="285" t="str">
        <f>IF(CONSOLIDADO!AQ17="SM","NO APLICA",IF(CONSOLIDADO!AQ17&lt;CONSOLIDADO!AK17,"DEFICIENTE",IF(AND(CONSOLIDADO!AQ17&gt;=CONSOLIDADO!AK17,CONSOLIDADO!AQ17&lt;CONSOLIDADO!AL17),"PROCESO",IF(CONSOLIDADO!AQ17&gt;=CONSOLIDADO!AL17,"OPTIMO","NOAPLICA"))))</f>
        <v>DEFICIENTE</v>
      </c>
      <c r="G17" s="285" t="str">
        <f>IF(CONSOLIDADO!AR17="SM","NO APLICA",IF(CONSOLIDADO!AR17&lt;CONSOLIDADO!AK17,"DEFICIENTE",IF(AND(CONSOLIDADO!AR17&gt;=CONSOLIDADO!AK17,CONSOLIDADO!AR17&lt;CONSOLIDADO!AL17),"PROCESO",IF(CONSOLIDADO!AR17&gt;=CONSOLIDADO!AL17,"OPTIMO","NOAPLICA"))))</f>
        <v>PROCESO</v>
      </c>
      <c r="H17" s="285" t="str">
        <f>IF(CONSOLIDADO!AS17="SM","NO APLICA",IF(CONSOLIDADO!AS17&lt;CONSOLIDADO!AK17,"DEFICIENTE",IF(AND(CONSOLIDADO!AS17&gt;=CONSOLIDADO!AK17,CONSOLIDADO!AS17&lt;CONSOLIDADO!AL17),"PROCESO",IF(CONSOLIDADO!AS17&gt;=CONSOLIDADO!AL17,"OPTIMO","NOAPLICA"))))</f>
        <v>DEFICIENTE</v>
      </c>
      <c r="I17" s="285" t="str">
        <f>IF(CONSOLIDADO!AT17="SM","NO APLICA",IF(CONSOLIDADO!AT17&lt;CONSOLIDADO!AK17,"DEFICIENTE",IF(AND(CONSOLIDADO!AT17&gt;=CONSOLIDADO!AK17,CONSOLIDADO!AT17&lt;CONSOLIDADO!AL17),"PROCESO",IF(CONSOLIDADO!AT17&gt;=CONSOLIDADO!AL17,"OPTIMO","NOAPLICA"))))</f>
        <v>DEFICIENTE</v>
      </c>
      <c r="J17" s="285" t="str">
        <f>IF(CONSOLIDADO!AU17="SM","NO APLICA",IF(CONSOLIDADO!AU17&lt;CONSOLIDADO!AK17,"DEFICIENTE",IF(AND(CONSOLIDADO!AU17&gt;=CONSOLIDADO!AK17,CONSOLIDADO!AU17&lt;CONSOLIDADO!AL17),"PROCESO",IF(CONSOLIDADO!AU17&gt;=CONSOLIDADO!AL17,"OPTIMO","NOAPLICA"))))</f>
        <v>OPTIMO</v>
      </c>
      <c r="K17" s="285" t="str">
        <f>IF(CONSOLIDADO!AV17="SM","NO APLICA",IF(CONSOLIDADO!AV17&lt;CONSOLIDADO!AK17,"DEFICIENTE",IF(AND(CONSOLIDADO!AV17&gt;=CONSOLIDADO!AK17,CONSOLIDADO!AV17&lt;CONSOLIDADO!AL17),"PROCESO",IF(CONSOLIDADO!AV17&gt;=CONSOLIDADO!AL17,"OPTIMO","NOAPLICA"))))</f>
        <v>DEFICIENTE</v>
      </c>
      <c r="L17" s="285" t="str">
        <f>IF(CONSOLIDADO!AW17="SM","NO APLICA",IF(CONSOLIDADO!AW17&lt;CONSOLIDADO!AK17,"DEFICIENTE",IF(AND(CONSOLIDADO!AW17&gt;=CONSOLIDADO!AK17,CONSOLIDADO!AW17&lt;CONSOLIDADO!AL17),"PROCESO",IF(CONSOLIDADO!AW17&gt;=CONSOLIDADO!AL17,"OPTIMO","NOAPLICA"))))</f>
        <v>DEFICIENTE</v>
      </c>
    </row>
    <row r="18" spans="1:12" ht="27" customHeight="1" x14ac:dyDescent="0.25">
      <c r="A18" s="348">
        <f>+CONSOLIDADO!A18</f>
        <v>15</v>
      </c>
      <c r="B18" s="461" t="str">
        <f>+CONSOLIDADO!B18</f>
        <v>APLICACIÓN DEL FLÚOR GEL</v>
      </c>
      <c r="C18" s="462" t="str">
        <f>+CONSOLIDADO!C18</f>
        <v>ODONTOLOGIA</v>
      </c>
      <c r="D18" s="285" t="str">
        <f>IF(CONSOLIDADO!AO18="SM","NO APLICA",IF(CONSOLIDADO!AO18&lt;CONSOLIDADO!AK18,"DEFICIENTE",IF(AND(CONSOLIDADO!AO18&gt;=CONSOLIDADO!AK18,CONSOLIDADO!AO18&lt;CONSOLIDADO!AL18),"PROCESO",IF(CONSOLIDADO!AO18&gt;=CONSOLIDADO!AL18,"OPTIMO",IF(CONSOLIDADO!AO18="","NOAPLICA")))))</f>
        <v>DEFICIENTE</v>
      </c>
      <c r="E18" s="285" t="str">
        <f>IF(CONSOLIDADO!AP18="SM","NO APLICA",IF(CONSOLIDADO!AP18&lt;CONSOLIDADO!AK18,"DEFICIENTE",IF(AND(CONSOLIDADO!AP18&gt;=CONSOLIDADO!AK18,CONSOLIDADO!AP18&lt;CONSOLIDADO!AL18),"PROCESO",IF(CONSOLIDADO!AP18&gt;=CONSOLIDADO!AL18,"OPTIMO","NOAPLICA"))))</f>
        <v>OPTIMO</v>
      </c>
      <c r="F18" s="285" t="str">
        <f>IF(CONSOLIDADO!AQ18="SM","NO APLICA",IF(CONSOLIDADO!AQ18&lt;CONSOLIDADO!AK18,"DEFICIENTE",IF(AND(CONSOLIDADO!AQ18&gt;=CONSOLIDADO!AK18,CONSOLIDADO!AQ18&lt;CONSOLIDADO!AL18),"PROCESO",IF(CONSOLIDADO!AQ18&gt;=CONSOLIDADO!AL18,"OPTIMO","NOAPLICA"))))</f>
        <v>DEFICIENTE</v>
      </c>
      <c r="G18" s="285" t="str">
        <f>IF(CONSOLIDADO!AR18="SM","NO APLICA",IF(CONSOLIDADO!AR18&lt;CONSOLIDADO!AK18,"DEFICIENTE",IF(AND(CONSOLIDADO!AR18&gt;=CONSOLIDADO!AK18,CONSOLIDADO!AR18&lt;CONSOLIDADO!AL18),"PROCESO",IF(CONSOLIDADO!AR18&gt;=CONSOLIDADO!AL18,"OPTIMO","NOAPLICA"))))</f>
        <v>DEFICIENTE</v>
      </c>
      <c r="H18" s="285" t="str">
        <f>IF(CONSOLIDADO!AS18="SM","NO APLICA",IF(CONSOLIDADO!AS18&lt;CONSOLIDADO!AK18,"DEFICIENTE",IF(AND(CONSOLIDADO!AS18&gt;=CONSOLIDADO!AK18,CONSOLIDADO!AS18&lt;CONSOLIDADO!AL18),"PROCESO",IF(CONSOLIDADO!AS18&gt;=CONSOLIDADO!AL18,"OPTIMO","NOAPLICA"))))</f>
        <v>DEFICIENTE</v>
      </c>
      <c r="I18" s="285" t="str">
        <f>IF(CONSOLIDADO!AT18="SM","NO APLICA",IF(CONSOLIDADO!AT18&lt;CONSOLIDADO!AK18,"DEFICIENTE",IF(AND(CONSOLIDADO!AT18&gt;=CONSOLIDADO!AK18,CONSOLIDADO!AT18&lt;CONSOLIDADO!AL18),"PROCESO",IF(CONSOLIDADO!AT18&gt;=CONSOLIDADO!AL18,"OPTIMO","NOAPLICA"))))</f>
        <v>DEFICIENTE</v>
      </c>
      <c r="J18" s="285" t="str">
        <f>IF(CONSOLIDADO!AU18="SM","NO APLICA",IF(CONSOLIDADO!AU18&lt;CONSOLIDADO!AK18,"DEFICIENTE",IF(AND(CONSOLIDADO!AU18&gt;=CONSOLIDADO!AK18,CONSOLIDADO!AU18&lt;CONSOLIDADO!AL18),"PROCESO",IF(CONSOLIDADO!AU18&gt;=CONSOLIDADO!AL18,"OPTIMO","NOAPLICA"))))</f>
        <v>OPTIMO</v>
      </c>
      <c r="K18" s="285" t="str">
        <f>IF(CONSOLIDADO!AV18="SM","NO APLICA",IF(CONSOLIDADO!AV18&lt;CONSOLIDADO!AK18,"DEFICIENTE",IF(AND(CONSOLIDADO!AV18&gt;=CONSOLIDADO!AK18,CONSOLIDADO!AV18&lt;CONSOLIDADO!AL18),"PROCESO",IF(CONSOLIDADO!AV18&gt;=CONSOLIDADO!AL18,"OPTIMO","NOAPLICA"))))</f>
        <v>DEFICIENTE</v>
      </c>
      <c r="L18" s="285" t="str">
        <f>IF(CONSOLIDADO!AW18="SM","NO APLICA",IF(CONSOLIDADO!AW18&lt;CONSOLIDADO!AK18,"DEFICIENTE",IF(AND(CONSOLIDADO!AW18&gt;=CONSOLIDADO!AK18,CONSOLIDADO!AW18&lt;CONSOLIDADO!AL18),"PROCESO",IF(CONSOLIDADO!AW18&gt;=CONSOLIDADO!AL18,"OPTIMO","NOAPLICA"))))</f>
        <v>DEFICIENTE</v>
      </c>
    </row>
    <row r="19" spans="1:12" ht="27" customHeight="1" x14ac:dyDescent="0.25">
      <c r="A19" s="348">
        <f>+CONSOLIDADO!A19</f>
        <v>16</v>
      </c>
      <c r="B19" s="461" t="str">
        <f>+CONSOLIDADO!B19</f>
        <v>PROFILAXIS DENTAL</v>
      </c>
      <c r="C19" s="462" t="str">
        <f>+CONSOLIDADO!C19</f>
        <v>ODONTOLOGIA</v>
      </c>
      <c r="D19" s="285" t="str">
        <f>IF(CONSOLIDADO!AO19="SM","NO APLICA",IF(CONSOLIDADO!AO19&lt;CONSOLIDADO!AK19,"DEFICIENTE",IF(AND(CONSOLIDADO!AO19&gt;=CONSOLIDADO!AK19,CONSOLIDADO!AO19&lt;CONSOLIDADO!AL19),"PROCESO",IF(CONSOLIDADO!AO19&gt;=CONSOLIDADO!AL19,"OPTIMO",IF(CONSOLIDADO!AO19="","NOAPLICA")))))</f>
        <v>DEFICIENTE</v>
      </c>
      <c r="E19" s="285" t="str">
        <f>IF(CONSOLIDADO!AP19="SM","NO APLICA",IF(CONSOLIDADO!AP19&lt;CONSOLIDADO!AK19,"DEFICIENTE",IF(AND(CONSOLIDADO!AP19&gt;=CONSOLIDADO!AK19,CONSOLIDADO!AP19&lt;CONSOLIDADO!AL19),"PROCESO",IF(CONSOLIDADO!AP19&gt;=CONSOLIDADO!AL19,"OPTIMO","NOAPLICA"))))</f>
        <v>OPTIMO</v>
      </c>
      <c r="F19" s="285" t="str">
        <f>IF(CONSOLIDADO!AQ19="SM","NO APLICA",IF(CONSOLIDADO!AQ19&lt;CONSOLIDADO!AK19,"DEFICIENTE",IF(AND(CONSOLIDADO!AQ19&gt;=CONSOLIDADO!AK19,CONSOLIDADO!AQ19&lt;CONSOLIDADO!AL19),"PROCESO",IF(CONSOLIDADO!AQ19&gt;=CONSOLIDADO!AL19,"OPTIMO","NOAPLICA"))))</f>
        <v>DEFICIENTE</v>
      </c>
      <c r="G19" s="285" t="str">
        <f>IF(CONSOLIDADO!AR19="SM","NO APLICA",IF(CONSOLIDADO!AR19&lt;CONSOLIDADO!AK19,"DEFICIENTE",IF(AND(CONSOLIDADO!AR19&gt;=CONSOLIDADO!AK19,CONSOLIDADO!AR19&lt;CONSOLIDADO!AL19),"PROCESO",IF(CONSOLIDADO!AR19&gt;=CONSOLIDADO!AL19,"OPTIMO","NOAPLICA"))))</f>
        <v>OPTIMO</v>
      </c>
      <c r="H19" s="285" t="str">
        <f>IF(CONSOLIDADO!AS19="SM","NO APLICA",IF(CONSOLIDADO!AS19&lt;CONSOLIDADO!AK19,"DEFICIENTE",IF(AND(CONSOLIDADO!AS19&gt;=CONSOLIDADO!AK19,CONSOLIDADO!AS19&lt;CONSOLIDADO!AL19),"PROCESO",IF(CONSOLIDADO!AS19&gt;=CONSOLIDADO!AL19,"OPTIMO","NOAPLICA"))))</f>
        <v>DEFICIENTE</v>
      </c>
      <c r="I19" s="285" t="str">
        <f>IF(CONSOLIDADO!AT19="SM","NO APLICA",IF(CONSOLIDADO!AT19&lt;CONSOLIDADO!AK19,"DEFICIENTE",IF(AND(CONSOLIDADO!AT19&gt;=CONSOLIDADO!AK19,CONSOLIDADO!AT19&lt;CONSOLIDADO!AL19),"PROCESO",IF(CONSOLIDADO!AT19&gt;=CONSOLIDADO!AL19,"OPTIMO","NOAPLICA"))))</f>
        <v>DEFICIENTE</v>
      </c>
      <c r="J19" s="285" t="str">
        <f>IF(CONSOLIDADO!AU19="SM","NO APLICA",IF(CONSOLIDADO!AU19&lt;CONSOLIDADO!AK19,"DEFICIENTE",IF(AND(CONSOLIDADO!AU19&gt;=CONSOLIDADO!AK19,CONSOLIDADO!AU19&lt;CONSOLIDADO!AL19),"PROCESO",IF(CONSOLIDADO!AU19&gt;=CONSOLIDADO!AL19,"OPTIMO","NOAPLICA"))))</f>
        <v>OPTIMO</v>
      </c>
      <c r="K19" s="285" t="str">
        <f>IF(CONSOLIDADO!AV19="SM","NO APLICA",IF(CONSOLIDADO!AV19&lt;CONSOLIDADO!AK19,"DEFICIENTE",IF(AND(CONSOLIDADO!AV19&gt;=CONSOLIDADO!AK19,CONSOLIDADO!AV19&lt;CONSOLIDADO!AL19),"PROCESO",IF(CONSOLIDADO!AV19&gt;=CONSOLIDADO!AL19,"OPTIMO","NOAPLICA"))))</f>
        <v>DEFICIENTE</v>
      </c>
      <c r="L19" s="285" t="str">
        <f>IF(CONSOLIDADO!AW19="SM","NO APLICA",IF(CONSOLIDADO!AW19&lt;CONSOLIDADO!AK19,"DEFICIENTE",IF(AND(CONSOLIDADO!AW19&gt;=CONSOLIDADO!AK19,CONSOLIDADO!AW19&lt;CONSOLIDADO!AL19),"PROCESO",IF(CONSOLIDADO!AW19&gt;=CONSOLIDADO!AL19,"OPTIMO","NOAPLICA"))))</f>
        <v>DEFICIENTE</v>
      </c>
    </row>
    <row r="20" spans="1:12" ht="27" customHeight="1" x14ac:dyDescent="0.25">
      <c r="A20" s="348">
        <f>+CONSOLIDADO!A20</f>
        <v>17</v>
      </c>
      <c r="B20" s="461" t="str">
        <f>+CONSOLIDADO!B20</f>
        <v>17-Tamizaje de errores refractivos en niños</v>
      </c>
      <c r="C20" s="462" t="str">
        <f>+CONSOLIDADO!C20</f>
        <v>OCULAR</v>
      </c>
      <c r="D20" s="285" t="str">
        <f>IF(CONSOLIDADO!AO20="SM","NO APLICA",IF(CONSOLIDADO!AO20&lt;CONSOLIDADO!AK20,"DEFICIENTE",IF(AND(CONSOLIDADO!AO20&gt;=CONSOLIDADO!AK20,CONSOLIDADO!AO20&lt;CONSOLIDADO!AL20),"PROCESO",IF(CONSOLIDADO!AO20&gt;=CONSOLIDADO!AL20,"OPTIMO",IF(CONSOLIDADO!AO20="","NOAPLICA")))))</f>
        <v>NO APLICA</v>
      </c>
      <c r="E20" s="285" t="str">
        <f>IF(CONSOLIDADO!AP20="SM","NO APLICA",IF(CONSOLIDADO!AP20&lt;CONSOLIDADO!AK20,"DEFICIENTE",IF(AND(CONSOLIDADO!AP20&gt;=CONSOLIDADO!AK20,CONSOLIDADO!AP20&lt;CONSOLIDADO!AL20),"PROCESO",IF(CONSOLIDADO!AP20&gt;=CONSOLIDADO!AL20,"OPTIMO","NOAPLICA"))))</f>
        <v>NO APLICA</v>
      </c>
      <c r="F20" s="285" t="str">
        <f>IF(CONSOLIDADO!AQ20="SM","NO APLICA",IF(CONSOLIDADO!AQ20&lt;CONSOLIDADO!AK20,"DEFICIENTE",IF(AND(CONSOLIDADO!AQ20&gt;=CONSOLIDADO!AK20,CONSOLIDADO!AQ20&lt;CONSOLIDADO!AL20),"PROCESO",IF(CONSOLIDADO!AQ20&gt;=CONSOLIDADO!AL20,"OPTIMO","NOAPLICA"))))</f>
        <v>NO APLICA</v>
      </c>
      <c r="G20" s="285" t="str">
        <f>IF(CONSOLIDADO!AR20="SM","NO APLICA",IF(CONSOLIDADO!AR20&lt;CONSOLIDADO!AK20,"DEFICIENTE",IF(AND(CONSOLIDADO!AR20&gt;=CONSOLIDADO!AK20,CONSOLIDADO!AR20&lt;CONSOLIDADO!AL20),"PROCESO",IF(CONSOLIDADO!AR20&gt;=CONSOLIDADO!AL20,"OPTIMO","NOAPLICA"))))</f>
        <v>NO APLICA</v>
      </c>
      <c r="H20" s="285" t="str">
        <f>IF(CONSOLIDADO!AS20="SM","NO APLICA",IF(CONSOLIDADO!AS20&lt;CONSOLIDADO!AK20,"DEFICIENTE",IF(AND(CONSOLIDADO!AS20&gt;=CONSOLIDADO!AK20,CONSOLIDADO!AS20&lt;CONSOLIDADO!AL20),"PROCESO",IF(CONSOLIDADO!AS20&gt;=CONSOLIDADO!AL20,"OPTIMO","NOAPLICA"))))</f>
        <v>NO APLICA</v>
      </c>
      <c r="I20" s="285" t="str">
        <f>IF(CONSOLIDADO!AT20="SM","NO APLICA",IF(CONSOLIDADO!AT20&lt;CONSOLIDADO!AK20,"DEFICIENTE",IF(AND(CONSOLIDADO!AT20&gt;=CONSOLIDADO!AK20,CONSOLIDADO!AT20&lt;CONSOLIDADO!AL20),"PROCESO",IF(CONSOLIDADO!AT20&gt;=CONSOLIDADO!AL20,"OPTIMO","NOAPLICA"))))</f>
        <v>NO APLICA</v>
      </c>
      <c r="J20" s="285" t="str">
        <f>IF(CONSOLIDADO!AU20="SM","NO APLICA",IF(CONSOLIDADO!AU20&lt;CONSOLIDADO!AK20,"DEFICIENTE",IF(AND(CONSOLIDADO!AU20&gt;=CONSOLIDADO!AK20,CONSOLIDADO!AU20&lt;CONSOLIDADO!AL20),"PROCESO",IF(CONSOLIDADO!AU20&gt;=CONSOLIDADO!AL20,"OPTIMO","NOAPLICA"))))</f>
        <v>NO APLICA</v>
      </c>
      <c r="K20" s="285" t="str">
        <f>IF(CONSOLIDADO!AV20="SM","NO APLICA",IF(CONSOLIDADO!AV20&lt;CONSOLIDADO!AK20,"DEFICIENTE",IF(AND(CONSOLIDADO!AV20&gt;=CONSOLIDADO!AK20,CONSOLIDADO!AV20&lt;CONSOLIDADO!AL20),"PROCESO",IF(CONSOLIDADO!AV20&gt;=CONSOLIDADO!AL20,"OPTIMO","NOAPLICA"))))</f>
        <v>NO APLICA</v>
      </c>
      <c r="L20" s="285" t="str">
        <f>IF(CONSOLIDADO!AW20="SM","NO APLICA",IF(CONSOLIDADO!AW20&lt;CONSOLIDADO!AK20,"DEFICIENTE",IF(AND(CONSOLIDADO!AW20&gt;=CONSOLIDADO!AK20,CONSOLIDADO!AW20&lt;CONSOLIDADO!AL20),"PROCESO",IF(CONSOLIDADO!AW20&gt;=CONSOLIDADO!AL20,"OPTIMO","NOAPLICA"))))</f>
        <v>NO APLICA</v>
      </c>
    </row>
    <row r="21" spans="1:12" ht="27" customHeight="1" x14ac:dyDescent="0.25">
      <c r="A21" s="348">
        <f>+CONSOLIDADO!A21</f>
        <v>18</v>
      </c>
      <c r="B21" s="461" t="str">
        <f>+CONSOLIDADO!B21</f>
        <v>18-TAMIZAJE DE CATARATA</v>
      </c>
      <c r="C21" s="462" t="str">
        <f>+CONSOLIDADO!C21</f>
        <v>OCULAR</v>
      </c>
      <c r="D21" s="285" t="str">
        <f>IF(CONSOLIDADO!AO21="SM","NO APLICA",IF(CONSOLIDADO!AO21&lt;CONSOLIDADO!AK21,"DEFICIENTE",IF(AND(CONSOLIDADO!AO21&gt;=CONSOLIDADO!AK21,CONSOLIDADO!AO21&lt;CONSOLIDADO!AL21),"PROCESO",IF(CONSOLIDADO!AO21&gt;=CONSOLIDADO!AL21,"OPTIMO",IF(CONSOLIDADO!AO21="","NOAPLICA")))))</f>
        <v>NO APLICA</v>
      </c>
      <c r="E21" s="285" t="str">
        <f>IF(CONSOLIDADO!AP21="SM","NO APLICA",IF(CONSOLIDADO!AP21&lt;CONSOLIDADO!AK21,"DEFICIENTE",IF(AND(CONSOLIDADO!AP21&gt;=CONSOLIDADO!AK21,CONSOLIDADO!AP21&lt;CONSOLIDADO!AL21),"PROCESO",IF(CONSOLIDADO!AP21&gt;=CONSOLIDADO!AL21,"OPTIMO","NOAPLICA"))))</f>
        <v>NO APLICA</v>
      </c>
      <c r="F21" s="285" t="str">
        <f>IF(CONSOLIDADO!AQ21="SM","NO APLICA",IF(CONSOLIDADO!AQ21&lt;CONSOLIDADO!AK21,"DEFICIENTE",IF(AND(CONSOLIDADO!AQ21&gt;=CONSOLIDADO!AK21,CONSOLIDADO!AQ21&lt;CONSOLIDADO!AL21),"PROCESO",IF(CONSOLIDADO!AQ21&gt;=CONSOLIDADO!AL21,"OPTIMO","NOAPLICA"))))</f>
        <v>NO APLICA</v>
      </c>
      <c r="G21" s="285" t="str">
        <f>IF(CONSOLIDADO!AR21="SM","NO APLICA",IF(CONSOLIDADO!AR21&lt;CONSOLIDADO!AK21,"DEFICIENTE",IF(AND(CONSOLIDADO!AR21&gt;=CONSOLIDADO!AK21,CONSOLIDADO!AR21&lt;CONSOLIDADO!AL21),"PROCESO",IF(CONSOLIDADO!AR21&gt;=CONSOLIDADO!AL21,"OPTIMO","NOAPLICA"))))</f>
        <v>NO APLICA</v>
      </c>
      <c r="H21" s="285" t="str">
        <f>IF(CONSOLIDADO!AS21="SM","NO APLICA",IF(CONSOLIDADO!AS21&lt;CONSOLIDADO!AK21,"DEFICIENTE",IF(AND(CONSOLIDADO!AS21&gt;=CONSOLIDADO!AK21,CONSOLIDADO!AS21&lt;CONSOLIDADO!AL21),"PROCESO",IF(CONSOLIDADO!AS21&gt;=CONSOLIDADO!AL21,"OPTIMO","NOAPLICA"))))</f>
        <v>NO APLICA</v>
      </c>
      <c r="I21" s="285" t="str">
        <f>IF(CONSOLIDADO!AT21="SM","NO APLICA",IF(CONSOLIDADO!AT21&lt;CONSOLIDADO!AK21,"DEFICIENTE",IF(AND(CONSOLIDADO!AT21&gt;=CONSOLIDADO!AK21,CONSOLIDADO!AT21&lt;CONSOLIDADO!AL21),"PROCESO",IF(CONSOLIDADO!AT21&gt;=CONSOLIDADO!AL21,"OPTIMO","NOAPLICA"))))</f>
        <v>NO APLICA</v>
      </c>
      <c r="J21" s="285" t="str">
        <f>IF(CONSOLIDADO!AU21="SM","NO APLICA",IF(CONSOLIDADO!AU21&lt;CONSOLIDADO!AK21,"DEFICIENTE",IF(AND(CONSOLIDADO!AU21&gt;=CONSOLIDADO!AK21,CONSOLIDADO!AU21&lt;CONSOLIDADO!AL21),"PROCESO",IF(CONSOLIDADO!AU21&gt;=CONSOLIDADO!AL21,"OPTIMO","NOAPLICA"))))</f>
        <v>NO APLICA</v>
      </c>
      <c r="K21" s="285" t="str">
        <f>IF(CONSOLIDADO!AV21="SM","NO APLICA",IF(CONSOLIDADO!AV21&lt;CONSOLIDADO!AK21,"DEFICIENTE",IF(AND(CONSOLIDADO!AV21&gt;=CONSOLIDADO!AK21,CONSOLIDADO!AV21&lt;CONSOLIDADO!AL21),"PROCESO",IF(CONSOLIDADO!AV21&gt;=CONSOLIDADO!AL21,"OPTIMO","NOAPLICA"))))</f>
        <v>NO APLICA</v>
      </c>
      <c r="L21" s="285" t="str">
        <f>IF(CONSOLIDADO!AW21="SM","NO APLICA",IF(CONSOLIDADO!AW21&lt;CONSOLIDADO!AK21,"DEFICIENTE",IF(AND(CONSOLIDADO!AW21&gt;=CONSOLIDADO!AK21,CONSOLIDADO!AW21&lt;CONSOLIDADO!AL21),"PROCESO",IF(CONSOLIDADO!AW21&gt;=CONSOLIDADO!AL21,"OPTIMO","NOAPLICA"))))</f>
        <v>NO APLICA</v>
      </c>
    </row>
    <row r="22" spans="1:12" ht="27" customHeight="1" x14ac:dyDescent="0.25">
      <c r="A22" s="348">
        <f>+CONSOLIDADO!A22</f>
        <v>19</v>
      </c>
      <c r="B22" s="461" t="str">
        <f>+CONSOLIDADO!B22</f>
        <v>19-Tratamiento y control de personas con Hipertensión Arterial</v>
      </c>
      <c r="C22" s="462" t="str">
        <f>+CONSOLIDADO!C22</f>
        <v>NO TRANSMISIBLES</v>
      </c>
      <c r="D22" s="285" t="str">
        <f>IF(CONSOLIDADO!AO22="SM","NO APLICA",IF(CONSOLIDADO!AO22&lt;CONSOLIDADO!AK22,"DEFICIENTE",IF(AND(CONSOLIDADO!AO22&gt;=CONSOLIDADO!AK22,CONSOLIDADO!AO22&lt;CONSOLIDADO!AL22),"PROCESO",IF(CONSOLIDADO!AO22&gt;=CONSOLIDADO!AL22,"OPTIMO",IF(CONSOLIDADO!AO22="","NOAPLICA")))))</f>
        <v>NO APLICA</v>
      </c>
      <c r="E22" s="285" t="str">
        <f>IF(CONSOLIDADO!AP22="SM","NO APLICA",IF(CONSOLIDADO!AP22&lt;CONSOLIDADO!AK22,"DEFICIENTE",IF(AND(CONSOLIDADO!AP22&gt;=CONSOLIDADO!AK22,CONSOLIDADO!AP22&lt;CONSOLIDADO!AL22),"PROCESO",IF(CONSOLIDADO!AP22&gt;=CONSOLIDADO!AL22,"OPTIMO","NOAPLICA"))))</f>
        <v>NO APLICA</v>
      </c>
      <c r="F22" s="285" t="str">
        <f>IF(CONSOLIDADO!AQ22="SM","NO APLICA",IF(CONSOLIDADO!AQ22&lt;CONSOLIDADO!AK22,"DEFICIENTE",IF(AND(CONSOLIDADO!AQ22&gt;=CONSOLIDADO!AK22,CONSOLIDADO!AQ22&lt;CONSOLIDADO!AL22),"PROCESO",IF(CONSOLIDADO!AQ22&gt;=CONSOLIDADO!AL22,"OPTIMO","NOAPLICA"))))</f>
        <v>NO APLICA</v>
      </c>
      <c r="G22" s="285" t="str">
        <f>IF(CONSOLIDADO!AR22="SM","NO APLICA",IF(CONSOLIDADO!AR22&lt;CONSOLIDADO!AK22,"DEFICIENTE",IF(AND(CONSOLIDADO!AR22&gt;=CONSOLIDADO!AK22,CONSOLIDADO!AR22&lt;CONSOLIDADO!AL22),"PROCESO",IF(CONSOLIDADO!AR22&gt;=CONSOLIDADO!AL22,"OPTIMO","NOAPLICA"))))</f>
        <v>NO APLICA</v>
      </c>
      <c r="H22" s="285" t="str">
        <f>IF(CONSOLIDADO!AS22="SM","NO APLICA",IF(CONSOLIDADO!AS22&lt;CONSOLIDADO!AK22,"DEFICIENTE",IF(AND(CONSOLIDADO!AS22&gt;=CONSOLIDADO!AK22,CONSOLIDADO!AS22&lt;CONSOLIDADO!AL22),"PROCESO",IF(CONSOLIDADO!AS22&gt;=CONSOLIDADO!AL22,"OPTIMO","NOAPLICA"))))</f>
        <v>NO APLICA</v>
      </c>
      <c r="I22" s="285" t="str">
        <f>IF(CONSOLIDADO!AT22="SM","NO APLICA",IF(CONSOLIDADO!AT22&lt;CONSOLIDADO!AK22,"DEFICIENTE",IF(AND(CONSOLIDADO!AT22&gt;=CONSOLIDADO!AK22,CONSOLIDADO!AT22&lt;CONSOLIDADO!AL22),"PROCESO",IF(CONSOLIDADO!AT22&gt;=CONSOLIDADO!AL22,"OPTIMO","NOAPLICA"))))</f>
        <v>NO APLICA</v>
      </c>
      <c r="J22" s="285" t="str">
        <f>IF(CONSOLIDADO!AU22="SM","NO APLICA",IF(CONSOLIDADO!AU22&lt;CONSOLIDADO!AK22,"DEFICIENTE",IF(AND(CONSOLIDADO!AU22&gt;=CONSOLIDADO!AK22,CONSOLIDADO!AU22&lt;CONSOLIDADO!AL22),"PROCESO",IF(CONSOLIDADO!AU22&gt;=CONSOLIDADO!AL22,"OPTIMO","NOAPLICA"))))</f>
        <v>NO APLICA</v>
      </c>
      <c r="K22" s="285" t="str">
        <f>IF(CONSOLIDADO!AV22="SM","NO APLICA",IF(CONSOLIDADO!AV22&lt;CONSOLIDADO!AK22,"DEFICIENTE",IF(AND(CONSOLIDADO!AV22&gt;=CONSOLIDADO!AK22,CONSOLIDADO!AV22&lt;CONSOLIDADO!AL22),"PROCESO",IF(CONSOLIDADO!AV22&gt;=CONSOLIDADO!AL22,"OPTIMO","NOAPLICA"))))</f>
        <v>NO APLICA</v>
      </c>
      <c r="L22" s="285" t="str">
        <f>IF(CONSOLIDADO!AW22="SM","NO APLICA",IF(CONSOLIDADO!AW22&lt;CONSOLIDADO!AK22,"DEFICIENTE",IF(AND(CONSOLIDADO!AW22&gt;=CONSOLIDADO!AK22,CONSOLIDADO!AW22&lt;CONSOLIDADO!AL22),"PROCESO",IF(CONSOLIDADO!AW22&gt;=CONSOLIDADO!AL22,"OPTIMO","NOAPLICA"))))</f>
        <v>NO APLICA</v>
      </c>
    </row>
    <row r="23" spans="1:12" ht="27" customHeight="1" x14ac:dyDescent="0.25">
      <c r="A23" s="348">
        <f>+CONSOLIDADO!A23</f>
        <v>20</v>
      </c>
      <c r="B23" s="461" t="str">
        <f>+CONSOLIDADO!B23</f>
        <v>20-Tratamiento y Control de Personas con Diabetes Mellitus</v>
      </c>
      <c r="C23" s="462" t="str">
        <f>+CONSOLIDADO!C23</f>
        <v>NO TRANSMISIBLES</v>
      </c>
      <c r="D23" s="285" t="str">
        <f>IF(CONSOLIDADO!AO23="SM","NO APLICA",IF(CONSOLIDADO!AO23&lt;CONSOLIDADO!AK23,"DEFICIENTE",IF(AND(CONSOLIDADO!AO23&gt;=CONSOLIDADO!AK23,CONSOLIDADO!AO23&lt;CONSOLIDADO!AL23),"PROCESO",IF(CONSOLIDADO!AO23&gt;=CONSOLIDADO!AL23,"OPTIMO",IF(CONSOLIDADO!AO23="","NOAPLICA")))))</f>
        <v>NO APLICA</v>
      </c>
      <c r="E23" s="285" t="str">
        <f>IF(CONSOLIDADO!AP23="SM","NO APLICA",IF(CONSOLIDADO!AP23&lt;CONSOLIDADO!AK23,"DEFICIENTE",IF(AND(CONSOLIDADO!AP23&gt;=CONSOLIDADO!AK23,CONSOLIDADO!AP23&lt;CONSOLIDADO!AL23),"PROCESO",IF(CONSOLIDADO!AP23&gt;=CONSOLIDADO!AL23,"OPTIMO","NOAPLICA"))))</f>
        <v>NO APLICA</v>
      </c>
      <c r="F23" s="285" t="str">
        <f>IF(CONSOLIDADO!AQ23="SM","NO APLICA",IF(CONSOLIDADO!AQ23&lt;CONSOLIDADO!AK23,"DEFICIENTE",IF(AND(CONSOLIDADO!AQ23&gt;=CONSOLIDADO!AK23,CONSOLIDADO!AQ23&lt;CONSOLIDADO!AL23),"PROCESO",IF(CONSOLIDADO!AQ23&gt;=CONSOLIDADO!AL23,"OPTIMO","NOAPLICA"))))</f>
        <v>NO APLICA</v>
      </c>
      <c r="G23" s="285" t="str">
        <f>IF(CONSOLIDADO!AR23="SM","NO APLICA",IF(CONSOLIDADO!AR23&lt;CONSOLIDADO!AK23,"DEFICIENTE",IF(AND(CONSOLIDADO!AR23&gt;=CONSOLIDADO!AK23,CONSOLIDADO!AR23&lt;CONSOLIDADO!AL23),"PROCESO",IF(CONSOLIDADO!AR23&gt;=CONSOLIDADO!AL23,"OPTIMO","NOAPLICA"))))</f>
        <v>NO APLICA</v>
      </c>
      <c r="H23" s="285" t="str">
        <f>IF(CONSOLIDADO!AS23="SM","NO APLICA",IF(CONSOLIDADO!AS23&lt;CONSOLIDADO!AK23,"DEFICIENTE",IF(AND(CONSOLIDADO!AS23&gt;=CONSOLIDADO!AK23,CONSOLIDADO!AS23&lt;CONSOLIDADO!AL23),"PROCESO",IF(CONSOLIDADO!AS23&gt;=CONSOLIDADO!AL23,"OPTIMO","NOAPLICA"))))</f>
        <v>NO APLICA</v>
      </c>
      <c r="I23" s="285" t="str">
        <f>IF(CONSOLIDADO!AT23="SM","NO APLICA",IF(CONSOLIDADO!AT23&lt;CONSOLIDADO!AK23,"DEFICIENTE",IF(AND(CONSOLIDADO!AT23&gt;=CONSOLIDADO!AK23,CONSOLIDADO!AT23&lt;CONSOLIDADO!AL23),"PROCESO",IF(CONSOLIDADO!AT23&gt;=CONSOLIDADO!AL23,"OPTIMO","NOAPLICA"))))</f>
        <v>NO APLICA</v>
      </c>
      <c r="J23" s="285" t="str">
        <f>IF(CONSOLIDADO!AU23="SM","NO APLICA",IF(CONSOLIDADO!AU23&lt;CONSOLIDADO!AK23,"DEFICIENTE",IF(AND(CONSOLIDADO!AU23&gt;=CONSOLIDADO!AK23,CONSOLIDADO!AU23&lt;CONSOLIDADO!AL23),"PROCESO",IF(CONSOLIDADO!AU23&gt;=CONSOLIDADO!AL23,"OPTIMO","NOAPLICA"))))</f>
        <v>NO APLICA</v>
      </c>
      <c r="K23" s="285" t="str">
        <f>IF(CONSOLIDADO!AV23="SM","NO APLICA",IF(CONSOLIDADO!AV23&lt;CONSOLIDADO!AK23,"DEFICIENTE",IF(AND(CONSOLIDADO!AV23&gt;=CONSOLIDADO!AK23,CONSOLIDADO!AV23&lt;CONSOLIDADO!AL23),"PROCESO",IF(CONSOLIDADO!AV23&gt;=CONSOLIDADO!AL23,"OPTIMO","NOAPLICA"))))</f>
        <v>NO APLICA</v>
      </c>
      <c r="L23" s="285" t="str">
        <f>IF(CONSOLIDADO!AW23="SM","NO APLICA",IF(CONSOLIDADO!AW23&lt;CONSOLIDADO!AK23,"DEFICIENTE",IF(AND(CONSOLIDADO!AW23&gt;=CONSOLIDADO!AK23,CONSOLIDADO!AW23&lt;CONSOLIDADO!AL23),"PROCESO",IF(CONSOLIDADO!AW23&gt;=CONSOLIDADO!AL23,"OPTIMO","NOAPLICA"))))</f>
        <v>NO APLICA</v>
      </c>
    </row>
    <row r="24" spans="1:12" ht="27" customHeight="1" x14ac:dyDescent="0.25">
      <c r="A24" s="348">
        <f>+CONSOLIDADO!A24</f>
        <v>21</v>
      </c>
      <c r="B24" s="461" t="str">
        <f>+CONSOLIDADO!B24</f>
        <v>VIGILANCIA DE MANEJO DE RESIDUOS SOLIDOS HOSPITALARIOS (EE.SS)</v>
      </c>
      <c r="C24" s="462" t="str">
        <f>+CONSOLIDADO!C24</f>
        <v>SALUD COLECTIVA</v>
      </c>
      <c r="D24" s="285" t="str">
        <f>IF(CONSOLIDADO!AO24="SM","NO APLICA",IF(CONSOLIDADO!AO24&lt;CONSOLIDADO!AK24,"DEFICIENTE",IF(AND(CONSOLIDADO!AO24&gt;=CONSOLIDADO!AK24,CONSOLIDADO!AO24&lt;CONSOLIDADO!AL24),"PROCESO",IF(CONSOLIDADO!AO24&gt;=CONSOLIDADO!AL24,"OPTIMO",IF(CONSOLIDADO!AO24="","NOAPLICA")))))</f>
        <v>OPTIMO</v>
      </c>
      <c r="E24" s="285" t="str">
        <f>IF(CONSOLIDADO!AP24="SM","NO APLICA",IF(CONSOLIDADO!AP24&lt;CONSOLIDADO!AK24,"DEFICIENTE",IF(AND(CONSOLIDADO!AP24&gt;=CONSOLIDADO!AK24,CONSOLIDADO!AP24&lt;CONSOLIDADO!AL24),"PROCESO",IF(CONSOLIDADO!AP24&gt;=CONSOLIDADO!AL24,"OPTIMO","NOAPLICA"))))</f>
        <v>OPTIMO</v>
      </c>
      <c r="F24" s="285" t="str">
        <f>IF(CONSOLIDADO!AQ24="SM","NO APLICA",IF(CONSOLIDADO!AQ24&lt;CONSOLIDADO!AK24,"DEFICIENTE",IF(AND(CONSOLIDADO!AQ24&gt;=CONSOLIDADO!AK24,CONSOLIDADO!AQ24&lt;CONSOLIDADO!AL24),"PROCESO",IF(CONSOLIDADO!AQ24&gt;=CONSOLIDADO!AL24,"OPTIMO","NOAPLICA"))))</f>
        <v>PROCESO</v>
      </c>
      <c r="G24" s="285" t="str">
        <f>IF(CONSOLIDADO!AR24="SM","NO APLICA",IF(CONSOLIDADO!AR24&lt;CONSOLIDADO!AK24,"DEFICIENTE",IF(AND(CONSOLIDADO!AR24&gt;=CONSOLIDADO!AK24,CONSOLIDADO!AR24&lt;CONSOLIDADO!AL24),"PROCESO",IF(CONSOLIDADO!AR24&gt;=CONSOLIDADO!AL24,"OPTIMO","NOAPLICA"))))</f>
        <v>OPTIMO</v>
      </c>
      <c r="H24" s="285" t="str">
        <f>IF(CONSOLIDADO!AS24="SM","NO APLICA",IF(CONSOLIDADO!AS24&lt;CONSOLIDADO!AK24,"DEFICIENTE",IF(AND(CONSOLIDADO!AS24&gt;=CONSOLIDADO!AK24,CONSOLIDADO!AS24&lt;CONSOLIDADO!AL24),"PROCESO",IF(CONSOLIDADO!AS24&gt;=CONSOLIDADO!AL24,"OPTIMO","NOAPLICA"))))</f>
        <v>OPTIMO</v>
      </c>
      <c r="I24" s="285" t="str">
        <f>IF(CONSOLIDADO!AT24="SM","NO APLICA",IF(CONSOLIDADO!AT24&lt;CONSOLIDADO!AK24,"DEFICIENTE",IF(AND(CONSOLIDADO!AT24&gt;=CONSOLIDADO!AK24,CONSOLIDADO!AT24&lt;CONSOLIDADO!AL24),"PROCESO",IF(CONSOLIDADO!AT24&gt;=CONSOLIDADO!AL24,"OPTIMO","NOAPLICA"))))</f>
        <v>OPTIMO</v>
      </c>
      <c r="J24" s="285" t="str">
        <f>IF(CONSOLIDADO!AU24="SM","NO APLICA",IF(CONSOLIDADO!AU24&lt;CONSOLIDADO!AK24,"DEFICIENTE",IF(AND(CONSOLIDADO!AU24&gt;=CONSOLIDADO!AK24,CONSOLIDADO!AU24&lt;CONSOLIDADO!AL24),"PROCESO",IF(CONSOLIDADO!AU24&gt;=CONSOLIDADO!AL24,"OPTIMO","NOAPLICA"))))</f>
        <v>OPTIMO</v>
      </c>
      <c r="K24" s="285" t="str">
        <f>IF(CONSOLIDADO!AV24="SM","NO APLICA",IF(CONSOLIDADO!AV24&lt;CONSOLIDADO!AK24,"DEFICIENTE",IF(AND(CONSOLIDADO!AV24&gt;=CONSOLIDADO!AK24,CONSOLIDADO!AV24&lt;CONSOLIDADO!AL24),"PROCESO",IF(CONSOLIDADO!AV24&gt;=CONSOLIDADO!AL24,"OPTIMO","NOAPLICA"))))</f>
        <v>OPTIMO</v>
      </c>
      <c r="L24" s="285" t="str">
        <f>IF(CONSOLIDADO!AW24="SM","NO APLICA",IF(CONSOLIDADO!AW24&lt;CONSOLIDADO!AK24,"DEFICIENTE",IF(AND(CONSOLIDADO!AW24&gt;=CONSOLIDADO!AK24,CONSOLIDADO!AW24&lt;CONSOLIDADO!AL24),"PROCESO",IF(CONSOLIDADO!AW24&gt;=CONSOLIDADO!AL24,"OPTIMO","NOAPLICA"))))</f>
        <v>OPTIMO</v>
      </c>
    </row>
    <row r="25" spans="1:12" ht="27" customHeight="1" x14ac:dyDescent="0.25">
      <c r="A25" s="348">
        <f>+CONSOLIDADO!A25</f>
        <v>22</v>
      </c>
      <c r="B25" s="461" t="str">
        <f>+CONSOLIDADO!B25</f>
        <v>EVALUACION SANITARIA DE SISTEMAS DE ABASTECIMIENTO DE AGUA - PVC</v>
      </c>
      <c r="C25" s="462" t="str">
        <f>+CONSOLIDADO!C25</f>
        <v>SALUD COLECTIVA</v>
      </c>
      <c r="D25" s="285" t="str">
        <f>IF(CONSOLIDADO!AO25="SM","NO APLICA",IF(CONSOLIDADO!AO25&lt;CONSOLIDADO!AK25,"DEFICIENTE",IF(AND(CONSOLIDADO!AO25&gt;=CONSOLIDADO!AK25,CONSOLIDADO!AO25&lt;CONSOLIDADO!AL25),"PROCESO",IF(CONSOLIDADO!AO25&gt;=CONSOLIDADO!AL25,"OPTIMO",IF(CONSOLIDADO!AO25="","NOAPLICA")))))</f>
        <v>DEFICIENTE</v>
      </c>
      <c r="E25" s="285" t="str">
        <f>IF(CONSOLIDADO!AP25="SM","NO APLICA",IF(CONSOLIDADO!AP25&lt;CONSOLIDADO!AK25,"DEFICIENTE",IF(AND(CONSOLIDADO!AP25&gt;=CONSOLIDADO!AK25,CONSOLIDADO!AP25&lt;CONSOLIDADO!AL25),"PROCESO",IF(CONSOLIDADO!AP25&gt;=CONSOLIDADO!AL25,"OPTIMO","NOAPLICA"))))</f>
        <v>PROCESO</v>
      </c>
      <c r="F25" s="285" t="str">
        <f>IF(CONSOLIDADO!AQ25="SM","NO APLICA",IF(CONSOLIDADO!AQ25&lt;CONSOLIDADO!AK25,"DEFICIENTE",IF(AND(CONSOLIDADO!AQ25&gt;=CONSOLIDADO!AK25,CONSOLIDADO!AQ25&lt;CONSOLIDADO!AL25),"PROCESO",IF(CONSOLIDADO!AQ25&gt;=CONSOLIDADO!AL25,"OPTIMO","NOAPLICA"))))</f>
        <v>OPTIMO</v>
      </c>
      <c r="G25" s="285" t="str">
        <f>IF(CONSOLIDADO!AR25="SM","NO APLICA",IF(CONSOLIDADO!AR25&lt;CONSOLIDADO!AK25,"DEFICIENTE",IF(AND(CONSOLIDADO!AR25&gt;=CONSOLIDADO!AK25,CONSOLIDADO!AR25&lt;CONSOLIDADO!AL25),"PROCESO",IF(CONSOLIDADO!AR25&gt;=CONSOLIDADO!AL25,"OPTIMO","NOAPLICA"))))</f>
        <v>PROCESO</v>
      </c>
      <c r="H25" s="285" t="str">
        <f>IF(CONSOLIDADO!AS25="SM","NO APLICA",IF(CONSOLIDADO!AS25&lt;CONSOLIDADO!AK25,"DEFICIENTE",IF(AND(CONSOLIDADO!AS25&gt;=CONSOLIDADO!AK25,CONSOLIDADO!AS25&lt;CONSOLIDADO!AL25),"PROCESO",IF(CONSOLIDADO!AS25&gt;=CONSOLIDADO!AL25,"OPTIMO","NOAPLICA"))))</f>
        <v>OPTIMO</v>
      </c>
      <c r="I25" s="285" t="str">
        <f>IF(CONSOLIDADO!AT25="SM","NO APLICA",IF(CONSOLIDADO!AT25&lt;CONSOLIDADO!AK25,"DEFICIENTE",IF(AND(CONSOLIDADO!AT25&gt;=CONSOLIDADO!AK25,CONSOLIDADO!AT25&lt;CONSOLIDADO!AL25),"PROCESO",IF(CONSOLIDADO!AT25&gt;=CONSOLIDADO!AL25,"OPTIMO","NOAPLICA"))))</f>
        <v>OPTIMO</v>
      </c>
      <c r="J25" s="285" t="str">
        <f>IF(CONSOLIDADO!AU25="SM","NO APLICA",IF(CONSOLIDADO!AU25&lt;CONSOLIDADO!AK25,"DEFICIENTE",IF(AND(CONSOLIDADO!AU25&gt;=CONSOLIDADO!AK25,CONSOLIDADO!AU25&lt;CONSOLIDADO!AL25),"PROCESO",IF(CONSOLIDADO!AU25&gt;=CONSOLIDADO!AL25,"OPTIMO","NOAPLICA"))))</f>
        <v>OPTIMO</v>
      </c>
      <c r="K25" s="285" t="str">
        <f>IF(CONSOLIDADO!AV25="SM","NO APLICA",IF(CONSOLIDADO!AV25&lt;CONSOLIDADO!AK25,"DEFICIENTE",IF(AND(CONSOLIDADO!AV25&gt;=CONSOLIDADO!AK25,CONSOLIDADO!AV25&lt;CONSOLIDADO!AL25),"PROCESO",IF(CONSOLIDADO!AV25&gt;=CONSOLIDADO!AL25,"OPTIMO","NOAPLICA"))))</f>
        <v>DEFICIENTE</v>
      </c>
      <c r="L25" s="285" t="str">
        <f>IF(CONSOLIDADO!AW25="SM","NO APLICA",IF(CONSOLIDADO!AW25&lt;CONSOLIDADO!AK25,"DEFICIENTE",IF(AND(CONSOLIDADO!AW25&gt;=CONSOLIDADO!AK25,CONSOLIDADO!AW25&lt;CONSOLIDADO!AL25),"PROCESO",IF(CONSOLIDADO!AW25&gt;=CONSOLIDADO!AL25,"OPTIMO","NOAPLICA"))))</f>
        <v>OPTIMO</v>
      </c>
    </row>
    <row r="26" spans="1:12" ht="27" customHeight="1" x14ac:dyDescent="0.25">
      <c r="A26" s="348">
        <f>+CONSOLIDADO!A26</f>
        <v>23</v>
      </c>
      <c r="B26" s="461" t="str">
        <f>+CONSOLIDADO!B26</f>
        <v>MONITOREO DE PARAMETROS DE CAMPOS</v>
      </c>
      <c r="C26" s="462" t="str">
        <f>+CONSOLIDADO!C26</f>
        <v>SALUD COLECTIVA</v>
      </c>
      <c r="D26" s="285" t="str">
        <f>IF(CONSOLIDADO!AO26="SM","NO APLICA",IF(CONSOLIDADO!AO26&lt;CONSOLIDADO!AK26,"DEFICIENTE",IF(AND(CONSOLIDADO!AO26&gt;=CONSOLIDADO!AK26,CONSOLIDADO!AO26&lt;CONSOLIDADO!AL26),"PROCESO",IF(CONSOLIDADO!AO26&gt;=CONSOLIDADO!AL26,"OPTIMO",IF(CONSOLIDADO!AO26="","NOAPLICA")))))</f>
        <v>OPTIMO</v>
      </c>
      <c r="E26" s="285" t="str">
        <f>IF(CONSOLIDADO!AP26="SM","NO APLICA",IF(CONSOLIDADO!AP26&lt;CONSOLIDADO!AK26,"DEFICIENTE",IF(AND(CONSOLIDADO!AP26&gt;=CONSOLIDADO!AK26,CONSOLIDADO!AP26&lt;CONSOLIDADO!AL26),"PROCESO",IF(CONSOLIDADO!AP26&gt;=CONSOLIDADO!AL26,"OPTIMO","NOAPLICA"))))</f>
        <v>OPTIMO</v>
      </c>
      <c r="F26" s="285" t="str">
        <f>IF(CONSOLIDADO!AQ26="SM","NO APLICA",IF(CONSOLIDADO!AQ26&lt;CONSOLIDADO!AK26,"DEFICIENTE",IF(AND(CONSOLIDADO!AQ26&gt;=CONSOLIDADO!AK26,CONSOLIDADO!AQ26&lt;CONSOLIDADO!AL26),"PROCESO",IF(CONSOLIDADO!AQ26&gt;=CONSOLIDADO!AL26,"OPTIMO","NOAPLICA"))))</f>
        <v>OPTIMO</v>
      </c>
      <c r="G26" s="285" t="str">
        <f>IF(CONSOLIDADO!AR26="SM","NO APLICA",IF(CONSOLIDADO!AR26&lt;CONSOLIDADO!AK26,"DEFICIENTE",IF(AND(CONSOLIDADO!AR26&gt;=CONSOLIDADO!AK26,CONSOLIDADO!AR26&lt;CONSOLIDADO!AL26),"PROCESO",IF(CONSOLIDADO!AR26&gt;=CONSOLIDADO!AL26,"OPTIMO","NOAPLICA"))))</f>
        <v>OPTIMO</v>
      </c>
      <c r="H26" s="285" t="str">
        <f>IF(CONSOLIDADO!AS26="SM","NO APLICA",IF(CONSOLIDADO!AS26&lt;CONSOLIDADO!AK26,"DEFICIENTE",IF(AND(CONSOLIDADO!AS26&gt;=CONSOLIDADO!AK26,CONSOLIDADO!AS26&lt;CONSOLIDADO!AL26),"PROCESO",IF(CONSOLIDADO!AS26&gt;=CONSOLIDADO!AL26,"OPTIMO","NOAPLICA"))))</f>
        <v>OPTIMO</v>
      </c>
      <c r="I26" s="285" t="str">
        <f>IF(CONSOLIDADO!AT26="SM","NO APLICA",IF(CONSOLIDADO!AT26&lt;CONSOLIDADO!AK26,"DEFICIENTE",IF(AND(CONSOLIDADO!AT26&gt;=CONSOLIDADO!AK26,CONSOLIDADO!AT26&lt;CONSOLIDADO!AL26),"PROCESO",IF(CONSOLIDADO!AT26&gt;=CONSOLIDADO!AL26,"OPTIMO","NOAPLICA"))))</f>
        <v>OPTIMO</v>
      </c>
      <c r="J26" s="285" t="str">
        <f>IF(CONSOLIDADO!AU26="SM","NO APLICA",IF(CONSOLIDADO!AU26&lt;CONSOLIDADO!AK26,"DEFICIENTE",IF(AND(CONSOLIDADO!AU26&gt;=CONSOLIDADO!AK26,CONSOLIDADO!AU26&lt;CONSOLIDADO!AL26),"PROCESO",IF(CONSOLIDADO!AU26&gt;=CONSOLIDADO!AL26,"OPTIMO","NOAPLICA"))))</f>
        <v>OPTIMO</v>
      </c>
      <c r="K26" s="285" t="str">
        <f>IF(CONSOLIDADO!AV26="SM","NO APLICA",IF(CONSOLIDADO!AV26&lt;CONSOLIDADO!AK26,"DEFICIENTE",IF(AND(CONSOLIDADO!AV26&gt;=CONSOLIDADO!AK26,CONSOLIDADO!AV26&lt;CONSOLIDADO!AL26),"PROCESO",IF(CONSOLIDADO!AV26&gt;=CONSOLIDADO!AL26,"OPTIMO","NOAPLICA"))))</f>
        <v>DEFICIENTE</v>
      </c>
      <c r="L26" s="285" t="str">
        <f>IF(CONSOLIDADO!AW26="SM","NO APLICA",IF(CONSOLIDADO!AW26&lt;CONSOLIDADO!AK26,"DEFICIENTE",IF(AND(CONSOLIDADO!AW26&gt;=CONSOLIDADO!AK26,CONSOLIDADO!AW26&lt;CONSOLIDADO!AL26),"PROCESO",IF(CONSOLIDADO!AW26&gt;=CONSOLIDADO!AL26,"OPTIMO","NOAPLICA"))))</f>
        <v>OPTIMO</v>
      </c>
    </row>
    <row r="27" spans="1:12" ht="27" customHeight="1" x14ac:dyDescent="0.25">
      <c r="A27" s="348">
        <f>+CONSOLIDADO!A27</f>
        <v>24</v>
      </c>
      <c r="B27" s="461" t="str">
        <f>+CONSOLIDADO!B27</f>
        <v>GESTANTE ATENDIDA</v>
      </c>
      <c r="C27" s="462" t="str">
        <f>+CONSOLIDADO!C27</f>
        <v>MATERNO</v>
      </c>
      <c r="D27" s="285" t="str">
        <f>IF(CONSOLIDADO!AO27="SM","NO APLICA",IF(CONSOLIDADO!AO27&lt;CONSOLIDADO!AK27,"DEFICIENTE",IF(AND(CONSOLIDADO!AO27&gt;=CONSOLIDADO!AK27,CONSOLIDADO!AO27&lt;CONSOLIDADO!AL27),"PROCESO",IF(CONSOLIDADO!AO27&gt;=CONSOLIDADO!AL27,"OPTIMO",IF(CONSOLIDADO!AO27="","NOAPLICA")))))</f>
        <v>OPTIMO</v>
      </c>
      <c r="E27" s="285" t="str">
        <f>IF(CONSOLIDADO!AP27="SM","NO APLICA",IF(CONSOLIDADO!AP27&lt;CONSOLIDADO!AK27,"DEFICIENTE",IF(AND(CONSOLIDADO!AP27&gt;=CONSOLIDADO!AK27,CONSOLIDADO!AP27&lt;CONSOLIDADO!AL27),"PROCESO",IF(CONSOLIDADO!AP27&gt;=CONSOLIDADO!AL27,"OPTIMO","NOAPLICA"))))</f>
        <v>OPTIMO</v>
      </c>
      <c r="F27" s="285" t="str">
        <f>IF(CONSOLIDADO!AQ27="SM","NO APLICA",IF(CONSOLIDADO!AQ27&lt;CONSOLIDADO!AK27,"DEFICIENTE",IF(AND(CONSOLIDADO!AQ27&gt;=CONSOLIDADO!AK27,CONSOLIDADO!AQ27&lt;CONSOLIDADO!AL27),"PROCESO",IF(CONSOLIDADO!AQ27&gt;=CONSOLIDADO!AL27,"OPTIMO","NOAPLICA"))))</f>
        <v>OPTIMO</v>
      </c>
      <c r="G27" s="285" t="str">
        <f>IF(CONSOLIDADO!AR27="SM","NO APLICA",IF(CONSOLIDADO!AR27&lt;CONSOLIDADO!AK27,"DEFICIENTE",IF(AND(CONSOLIDADO!AR27&gt;=CONSOLIDADO!AK27,CONSOLIDADO!AR27&lt;CONSOLIDADO!AL27),"PROCESO",IF(CONSOLIDADO!AR27&gt;=CONSOLIDADO!AL27,"OPTIMO","NOAPLICA"))))</f>
        <v>OPTIMO</v>
      </c>
      <c r="H27" s="285" t="str">
        <f>IF(CONSOLIDADO!AS27="SM","NO APLICA",IF(CONSOLIDADO!AS27&lt;CONSOLIDADO!AK27,"DEFICIENTE",IF(AND(CONSOLIDADO!AS27&gt;=CONSOLIDADO!AK27,CONSOLIDADO!AS27&lt;CONSOLIDADO!AL27),"PROCESO",IF(CONSOLIDADO!AS27&gt;=CONSOLIDADO!AL27,"OPTIMO","NOAPLICA"))))</f>
        <v>PROCESO</v>
      </c>
      <c r="I27" s="285" t="str">
        <f>IF(CONSOLIDADO!AT27="SM","NO APLICA",IF(CONSOLIDADO!AT27&lt;CONSOLIDADO!AK27,"DEFICIENTE",IF(AND(CONSOLIDADO!AT27&gt;=CONSOLIDADO!AK27,CONSOLIDADO!AT27&lt;CONSOLIDADO!AL27),"PROCESO",IF(CONSOLIDADO!AT27&gt;=CONSOLIDADO!AL27,"OPTIMO","NOAPLICA"))))</f>
        <v>PROCESO</v>
      </c>
      <c r="J27" s="285" t="str">
        <f>IF(CONSOLIDADO!AU27="SM","NO APLICA",IF(CONSOLIDADO!AU27&lt;CONSOLIDADO!AK27,"DEFICIENTE",IF(AND(CONSOLIDADO!AU27&gt;=CONSOLIDADO!AK27,CONSOLIDADO!AU27&lt;CONSOLIDADO!AL27),"PROCESO",IF(CONSOLIDADO!AU27&gt;=CONSOLIDADO!AL27,"OPTIMO","NOAPLICA"))))</f>
        <v>OPTIMO</v>
      </c>
      <c r="K27" s="285" t="str">
        <f>IF(CONSOLIDADO!AV27="SM","NO APLICA",IF(CONSOLIDADO!AV27&lt;CONSOLIDADO!AK27,"DEFICIENTE",IF(AND(CONSOLIDADO!AV27&gt;=CONSOLIDADO!AK27,CONSOLIDADO!AV27&lt;CONSOLIDADO!AL27),"PROCESO",IF(CONSOLIDADO!AV27&gt;=CONSOLIDADO!AL27,"OPTIMO","NOAPLICA"))))</f>
        <v>OPTIMO</v>
      </c>
      <c r="L27" s="285" t="str">
        <f>IF(CONSOLIDADO!AW27="SM","NO APLICA",IF(CONSOLIDADO!AW27&lt;CONSOLIDADO!AK27,"DEFICIENTE",IF(AND(CONSOLIDADO!AW27&gt;=CONSOLIDADO!AK27,CONSOLIDADO!AW27&lt;CONSOLIDADO!AL27),"PROCESO",IF(CONSOLIDADO!AW27&gt;=CONSOLIDADO!AL27,"OPTIMO","NOAPLICA"))))</f>
        <v>OPTIMO</v>
      </c>
    </row>
    <row r="28" spans="1:12" ht="27" customHeight="1" x14ac:dyDescent="0.25">
      <c r="A28" s="348">
        <f>+CONSOLIDADO!A28</f>
        <v>25</v>
      </c>
      <c r="B28" s="461" t="str">
        <f>+CONSOLIDADO!B28</f>
        <v>GESTANTE PRECOZMENTE ATENDIDA</v>
      </c>
      <c r="C28" s="462" t="str">
        <f>+CONSOLIDADO!C28</f>
        <v>MATERNO</v>
      </c>
      <c r="D28" s="285" t="str">
        <f>IF(CONSOLIDADO!AO28="SM","NO APLICA",IF(CONSOLIDADO!AO28&lt;CONSOLIDADO!AK28,"DEFICIENTE",IF(AND(CONSOLIDADO!AO28&gt;=CONSOLIDADO!AK28,CONSOLIDADO!AO28&lt;CONSOLIDADO!AL28),"PROCESO",IF(CONSOLIDADO!AO28&gt;=CONSOLIDADO!AL28,"OPTIMO",IF(CONSOLIDADO!AO28="","NOAPLICA")))))</f>
        <v>DEFICIENTE</v>
      </c>
      <c r="E28" s="285" t="str">
        <f>IF(CONSOLIDADO!AP28="SM","NO APLICA",IF(CONSOLIDADO!AP28&lt;CONSOLIDADO!AK28,"DEFICIENTE",IF(AND(CONSOLIDADO!AP28&gt;=CONSOLIDADO!AK28,CONSOLIDADO!AP28&lt;CONSOLIDADO!AL28),"PROCESO",IF(CONSOLIDADO!AP28&gt;=CONSOLIDADO!AL28,"OPTIMO","NOAPLICA"))))</f>
        <v>OPTIMO</v>
      </c>
      <c r="F28" s="285" t="str">
        <f>IF(CONSOLIDADO!AQ28="SM","NO APLICA",IF(CONSOLIDADO!AQ28&lt;CONSOLIDADO!AK28,"DEFICIENTE",IF(AND(CONSOLIDADO!AQ28&gt;=CONSOLIDADO!AK28,CONSOLIDADO!AQ28&lt;CONSOLIDADO!AL28),"PROCESO",IF(CONSOLIDADO!AQ28&gt;=CONSOLIDADO!AL28,"OPTIMO","NOAPLICA"))))</f>
        <v>OPTIMO</v>
      </c>
      <c r="G28" s="285" t="str">
        <f>IF(CONSOLIDADO!AR28="SM","NO APLICA",IF(CONSOLIDADO!AR28&lt;CONSOLIDADO!AK28,"DEFICIENTE",IF(AND(CONSOLIDADO!AR28&gt;=CONSOLIDADO!AK28,CONSOLIDADO!AR28&lt;CONSOLIDADO!AL28),"PROCESO",IF(CONSOLIDADO!AR28&gt;=CONSOLIDADO!AL28,"OPTIMO","NOAPLICA"))))</f>
        <v>OPTIMO</v>
      </c>
      <c r="H28" s="285" t="str">
        <f>IF(CONSOLIDADO!AS28="SM","NO APLICA",IF(CONSOLIDADO!AS28&lt;CONSOLIDADO!AK28,"DEFICIENTE",IF(AND(CONSOLIDADO!AS28&gt;=CONSOLIDADO!AK28,CONSOLIDADO!AS28&lt;CONSOLIDADO!AL28),"PROCESO",IF(CONSOLIDADO!AS28&gt;=CONSOLIDADO!AL28,"OPTIMO","NOAPLICA"))))</f>
        <v>OPTIMO</v>
      </c>
      <c r="I28" s="285" t="str">
        <f>IF(CONSOLIDADO!AT28="SM","NO APLICA",IF(CONSOLIDADO!AT28&lt;CONSOLIDADO!AK28,"DEFICIENTE",IF(AND(CONSOLIDADO!AT28&gt;=CONSOLIDADO!AK28,CONSOLIDADO!AT28&lt;CONSOLIDADO!AL28),"PROCESO",IF(CONSOLIDADO!AT28&gt;=CONSOLIDADO!AL28,"OPTIMO","NOAPLICA"))))</f>
        <v>DEFICIENTE</v>
      </c>
      <c r="J28" s="285" t="str">
        <f>IF(CONSOLIDADO!AU28="SM","NO APLICA",IF(CONSOLIDADO!AU28&lt;CONSOLIDADO!AK28,"DEFICIENTE",IF(AND(CONSOLIDADO!AU28&gt;=CONSOLIDADO!AK28,CONSOLIDADO!AU28&lt;CONSOLIDADO!AL28),"PROCESO",IF(CONSOLIDADO!AU28&gt;=CONSOLIDADO!AL28,"OPTIMO","NOAPLICA"))))</f>
        <v>OPTIMO</v>
      </c>
      <c r="K28" s="285" t="str">
        <f>IF(CONSOLIDADO!AV28="SM","NO APLICA",IF(CONSOLIDADO!AV28&lt;CONSOLIDADO!AK28,"DEFICIENTE",IF(AND(CONSOLIDADO!AV28&gt;=CONSOLIDADO!AK28,CONSOLIDADO!AV28&lt;CONSOLIDADO!AL28),"PROCESO",IF(CONSOLIDADO!AV28&gt;=CONSOLIDADO!AL28,"OPTIMO","NOAPLICA"))))</f>
        <v>DEFICIENTE</v>
      </c>
      <c r="L28" s="285" t="str">
        <f>IF(CONSOLIDADO!AW28="SM","NO APLICA",IF(CONSOLIDADO!AW28&lt;CONSOLIDADO!AK28,"DEFICIENTE",IF(AND(CONSOLIDADO!AW28&gt;=CONSOLIDADO!AK28,CONSOLIDADO!AW28&lt;CONSOLIDADO!AL28),"PROCESO",IF(CONSOLIDADO!AW28&gt;=CONSOLIDADO!AL28,"OPTIMO","NOAPLICA"))))</f>
        <v>PROCESO</v>
      </c>
    </row>
    <row r="29" spans="1:12" ht="27" customHeight="1" x14ac:dyDescent="0.25">
      <c r="A29" s="348">
        <f>+CONSOLIDADO!A29</f>
        <v>26</v>
      </c>
      <c r="B29" s="461" t="str">
        <f>+CONSOLIDADO!B29</f>
        <v xml:space="preserve">GESTANTE ADOLESCENTE ATENDIDA </v>
      </c>
      <c r="C29" s="462" t="str">
        <f>+CONSOLIDADO!C29</f>
        <v>MATERNO</v>
      </c>
      <c r="D29" s="285" t="str">
        <f>IF(CONSOLIDADO!AO23&gt;CONSOLIDADO!$AK$23,"DEFICIENTE",IF(AND(CONSOLIDADO!AO23&lt;=CONSOLIDADO!$AK$23,CONSOLIDADO!AO23&gt;CONSOLIDADO!$AL$23),"PROCESO","OPTIMO"))</f>
        <v>DEFICIENTE</v>
      </c>
      <c r="E29" s="285" t="str">
        <f>IF(CONSOLIDADO!AP23&gt;CONSOLIDADO!$AK$23,"DEFICIENTE",IF(AND(CONSOLIDADO!AP23&lt;=CONSOLIDADO!$AK$23,CONSOLIDADO!AP23&gt;CONSOLIDADO!$AL$23),"PROCESO","OPTIMO"))</f>
        <v>DEFICIENTE</v>
      </c>
      <c r="F29" s="285" t="str">
        <f>IF(CONSOLIDADO!AQ23&gt;CONSOLIDADO!$AK$23,"DEFICIENTE",IF(AND(CONSOLIDADO!AQ23&lt;=CONSOLIDADO!$AK$23,CONSOLIDADO!AQ23&gt;CONSOLIDADO!$AL$23),"PROCESO","OPTIMO"))</f>
        <v>DEFICIENTE</v>
      </c>
      <c r="G29" s="285" t="str">
        <f>IF(CONSOLIDADO!AR23&gt;CONSOLIDADO!$AK$23,"DEFICIENTE",IF(AND(CONSOLIDADO!AR23&lt;=CONSOLIDADO!$AK$23,CONSOLIDADO!AR23&gt;CONSOLIDADO!$AL$23),"PROCESO","OPTIMO"))</f>
        <v>DEFICIENTE</v>
      </c>
      <c r="H29" s="285" t="str">
        <f>IF(CONSOLIDADO!AS23&gt;CONSOLIDADO!$AK$23,"DEFICIENTE",IF(AND(CONSOLIDADO!AS23&lt;=CONSOLIDADO!$AK$23,CONSOLIDADO!AS23&gt;CONSOLIDADO!$AL$23),"PROCESO","OPTIMO"))</f>
        <v>DEFICIENTE</v>
      </c>
      <c r="I29" s="285" t="str">
        <f>IF(CONSOLIDADO!AT23&gt;CONSOLIDADO!$AK$23,"DEFICIENTE",IF(AND(CONSOLIDADO!AT23&lt;=CONSOLIDADO!$AK$23,CONSOLIDADO!AT23&gt;CONSOLIDADO!$AL$23),"PROCESO","OPTIMO"))</f>
        <v>DEFICIENTE</v>
      </c>
      <c r="J29" s="285" t="str">
        <f>IF(CONSOLIDADO!AU23&gt;CONSOLIDADO!$AK$23,"DEFICIENTE",IF(AND(CONSOLIDADO!AU23&lt;=CONSOLIDADO!$AK$23,CONSOLIDADO!AU23&gt;CONSOLIDADO!$AL$23),"PROCESO","OPTIMO"))</f>
        <v>DEFICIENTE</v>
      </c>
      <c r="K29" s="285" t="str">
        <f>IF(CONSOLIDADO!AV23&gt;CONSOLIDADO!$AK$23,"DEFICIENTE",IF(AND(CONSOLIDADO!AV23&lt;=CONSOLIDADO!$AK$23,CONSOLIDADO!AV23&gt;CONSOLIDADO!$AL$23),"PROCESO","OPTIMO"))</f>
        <v>DEFICIENTE</v>
      </c>
      <c r="L29" s="285" t="str">
        <f>IF(CONSOLIDADO!AW23&gt;CONSOLIDADO!$AK$23,"DEFICIENTE",IF(AND(CONSOLIDADO!AW23&lt;=CONSOLIDADO!$AK$23,CONSOLIDADO!AW23&gt;CONSOLIDADO!$AL$23),"PROCESO","OPTIMO"))</f>
        <v>DEFICIENTE</v>
      </c>
    </row>
    <row r="30" spans="1:12" ht="27" customHeight="1" x14ac:dyDescent="0.25">
      <c r="A30" s="348">
        <f>+CONSOLIDADO!A30</f>
        <v>27</v>
      </c>
      <c r="B30" s="461" t="str">
        <f>+CONSOLIDADO!B30</f>
        <v>GESTANTE ADOLESCENTE PRECOZMENTE ATENDIDA</v>
      </c>
      <c r="C30" s="462" t="str">
        <f>+CONSOLIDADO!C30</f>
        <v>MATERNO</v>
      </c>
      <c r="D30" s="285" t="str">
        <f>IF(CONSOLIDADO!AO30="SM","NO APLICA",IF(CONSOLIDADO!AO30&lt;CONSOLIDADO!AK30,"DEFICIENTE",IF(AND(CONSOLIDADO!AO30&gt;=CONSOLIDADO!AK30,CONSOLIDADO!AO30&lt;CONSOLIDADO!AL30),"PROCESO",IF(CONSOLIDADO!AO30&gt;=CONSOLIDADO!AL30,"OPTIMO",IF(CONSOLIDADO!AO30="","NOAPLICA")))))</f>
        <v>DEFICIENTE</v>
      </c>
      <c r="E30" s="285" t="str">
        <f>IF(CONSOLIDADO!AP30="SM","NO APLICA",IF(CONSOLIDADO!AP30&lt;CONSOLIDADO!AK30,"DEFICIENTE",IF(AND(CONSOLIDADO!AP30&gt;=CONSOLIDADO!AK30,CONSOLIDADO!AP30&lt;CONSOLIDADO!AL30),"PROCESO",IF(CONSOLIDADO!AP30&gt;=CONSOLIDADO!AL30,"OPTIMO","NOAPLICA"))))</f>
        <v>OPTIMO</v>
      </c>
      <c r="F30" s="285" t="str">
        <f>IF(CONSOLIDADO!AQ30="SM","NO APLICA",IF(CONSOLIDADO!AQ30&lt;CONSOLIDADO!AK30,"DEFICIENTE",IF(AND(CONSOLIDADO!AQ30&gt;=CONSOLIDADO!AK30,CONSOLIDADO!AQ30&lt;CONSOLIDADO!AL30),"PROCESO",IF(CONSOLIDADO!AQ30&gt;=CONSOLIDADO!AL30,"OPTIMO","NOAPLICA"))))</f>
        <v>OPTIMO</v>
      </c>
      <c r="G30" s="285" t="str">
        <f>IF(CONSOLIDADO!AR30="SM","NO APLICA",IF(CONSOLIDADO!AR30&lt;CONSOLIDADO!AK30,"DEFICIENTE",IF(AND(CONSOLIDADO!AR30&gt;=CONSOLIDADO!AK30,CONSOLIDADO!AR30&lt;CONSOLIDADO!AL30),"PROCESO",IF(CONSOLIDADO!AR30&gt;=CONSOLIDADO!AL30,"OPTIMO","NOAPLICA"))))</f>
        <v>OPTIMO</v>
      </c>
      <c r="H30" s="285" t="str">
        <f>IF(CONSOLIDADO!AS30="SM","NO APLICA",IF(CONSOLIDADO!AS30&lt;CONSOLIDADO!AK30,"DEFICIENTE",IF(AND(CONSOLIDADO!AS30&gt;=CONSOLIDADO!AK30,CONSOLIDADO!AS30&lt;CONSOLIDADO!AL30),"PROCESO",IF(CONSOLIDADO!AS30&gt;=CONSOLIDADO!AL30,"OPTIMO","NOAPLICA"))))</f>
        <v>OPTIMO</v>
      </c>
      <c r="I30" s="285" t="str">
        <f>IF(CONSOLIDADO!AT30="SM","NO APLICA",IF(CONSOLIDADO!AT30&lt;CONSOLIDADO!AK30,"DEFICIENTE",IF(AND(CONSOLIDADO!AT30&gt;=CONSOLIDADO!AK30,CONSOLIDADO!AT30&lt;CONSOLIDADO!AL30),"PROCESO",IF(CONSOLIDADO!AT30&gt;=CONSOLIDADO!AL30,"OPTIMO","NOAPLICA"))))</f>
        <v>DEFICIENTE</v>
      </c>
      <c r="J30" s="285" t="str">
        <f>IF(CONSOLIDADO!AU30="SM","NO APLICA",IF(CONSOLIDADO!AU30&lt;CONSOLIDADO!AK30,"DEFICIENTE",IF(AND(CONSOLIDADO!AU30&gt;=CONSOLIDADO!AK30,CONSOLIDADO!AU30&lt;CONSOLIDADO!AL30),"PROCESO",IF(CONSOLIDADO!AU30&gt;=CONSOLIDADO!AL30,"OPTIMO","NOAPLICA"))))</f>
        <v>NO APLICA</v>
      </c>
      <c r="K30" s="285" t="str">
        <f>IF(CONSOLIDADO!AV30="SM","NO APLICA",IF(CONSOLIDADO!AV30&lt;CONSOLIDADO!AK30,"DEFICIENTE",IF(AND(CONSOLIDADO!AV30&gt;=CONSOLIDADO!AK30,CONSOLIDADO!AV30&lt;CONSOLIDADO!AL30),"PROCESO",IF(CONSOLIDADO!AV30&gt;=CONSOLIDADO!AL30,"OPTIMO","NOAPLICA"))))</f>
        <v>DEFICIENTE</v>
      </c>
      <c r="L30" s="285" t="str">
        <f>IF(CONSOLIDADO!AW30="SM","NO APLICA",IF(CONSOLIDADO!AW30&lt;CONSOLIDADO!AK30,"DEFICIENTE",IF(AND(CONSOLIDADO!AW30&gt;=CONSOLIDADO!AK30,CONSOLIDADO!AW30&lt;CONSOLIDADO!AL30),"PROCESO",IF(CONSOLIDADO!AW30&gt;=CONSOLIDADO!AL30,"OPTIMO","NOAPLICA"))))</f>
        <v>DEFICIENTE</v>
      </c>
    </row>
    <row r="31" spans="1:12" ht="27" customHeight="1" x14ac:dyDescent="0.25">
      <c r="A31" s="348">
        <f>+CONSOLIDADO!A31</f>
        <v>28</v>
      </c>
      <c r="B31" s="461" t="str">
        <f>+CONSOLIDADO!B31</f>
        <v>GESTANTE CONTROLADA (6TO CONTROL)</v>
      </c>
      <c r="C31" s="462" t="str">
        <f>+CONSOLIDADO!C31</f>
        <v>MATERNO</v>
      </c>
      <c r="D31" s="285" t="str">
        <f>IF(CONSOLIDADO!AO31="SM","NO APLICA",IF(CONSOLIDADO!AO31&lt;CONSOLIDADO!AK31,"DEFICIENTE",IF(AND(CONSOLIDADO!AO31&gt;=CONSOLIDADO!AK31,CONSOLIDADO!AO31&lt;CONSOLIDADO!AL31),"PROCESO",IF(CONSOLIDADO!AO31&gt;=CONSOLIDADO!AL31,"OPTIMO",IF(CONSOLIDADO!AO31="","NOAPLICA")))))</f>
        <v>PROCESO</v>
      </c>
      <c r="E31" s="285" t="str">
        <f>IF(CONSOLIDADO!AP31="SM","NO APLICA",IF(CONSOLIDADO!AP31&lt;CONSOLIDADO!AK31,"DEFICIENTE",IF(AND(CONSOLIDADO!AP31&gt;=CONSOLIDADO!AK31,CONSOLIDADO!AP31&lt;CONSOLIDADO!AL31),"PROCESO",IF(CONSOLIDADO!AP31&gt;=CONSOLIDADO!AL31,"OPTIMO","NOAPLICA"))))</f>
        <v>PROCESO</v>
      </c>
      <c r="F31" s="285" t="str">
        <f>IF(CONSOLIDADO!AQ31="SM","NO APLICA",IF(CONSOLIDADO!AQ31&lt;CONSOLIDADO!AK31,"DEFICIENTE",IF(AND(CONSOLIDADO!AQ31&gt;=CONSOLIDADO!AK31,CONSOLIDADO!AQ31&lt;CONSOLIDADO!AL31),"PROCESO",IF(CONSOLIDADO!AQ31&gt;=CONSOLIDADO!AL31,"OPTIMO","NOAPLICA"))))</f>
        <v>OPTIMO</v>
      </c>
      <c r="G31" s="285" t="str">
        <f>IF(CONSOLIDADO!AR31="SM","NO APLICA",IF(CONSOLIDADO!AR31&lt;CONSOLIDADO!AK31,"DEFICIENTE",IF(AND(CONSOLIDADO!AR31&gt;=CONSOLIDADO!AK31,CONSOLIDADO!AR31&lt;CONSOLIDADO!AL31),"PROCESO",IF(CONSOLIDADO!AR31&gt;=CONSOLIDADO!AL31,"OPTIMO","NOAPLICA"))))</f>
        <v>OPTIMO</v>
      </c>
      <c r="H31" s="285" t="str">
        <f>IF(CONSOLIDADO!AS31="SM","NO APLICA",IF(CONSOLIDADO!AS31&lt;CONSOLIDADO!AK31,"DEFICIENTE",IF(AND(CONSOLIDADO!AS31&gt;=CONSOLIDADO!AK31,CONSOLIDADO!AS31&lt;CONSOLIDADO!AL31),"PROCESO",IF(CONSOLIDADO!AS31&gt;=CONSOLIDADO!AL31,"OPTIMO","NOAPLICA"))))</f>
        <v>OPTIMO</v>
      </c>
      <c r="I31" s="285" t="str">
        <f>IF(CONSOLIDADO!AT31="SM","NO APLICA",IF(CONSOLIDADO!AT31&lt;CONSOLIDADO!AK31,"DEFICIENTE",IF(AND(CONSOLIDADO!AT31&gt;=CONSOLIDADO!AK31,CONSOLIDADO!AT31&lt;CONSOLIDADO!AL31),"PROCESO",IF(CONSOLIDADO!AT31&gt;=CONSOLIDADO!AL31,"OPTIMO","NOAPLICA"))))</f>
        <v>OPTIMO</v>
      </c>
      <c r="J31" s="285" t="str">
        <f>IF(CONSOLIDADO!AU31="SM","NO APLICA",IF(CONSOLIDADO!AU31&lt;CONSOLIDADO!AK31,"DEFICIENTE",IF(AND(CONSOLIDADO!AU31&gt;=CONSOLIDADO!AK31,CONSOLIDADO!AU31&lt;CONSOLIDADO!AL31),"PROCESO",IF(CONSOLIDADO!AU31&gt;=CONSOLIDADO!AL31,"OPTIMO","NOAPLICA"))))</f>
        <v>OPTIMO</v>
      </c>
      <c r="K31" s="285" t="str">
        <f>IF(CONSOLIDADO!AV31="SM","NO APLICA",IF(CONSOLIDADO!AV31&lt;CONSOLIDADO!AK31,"DEFICIENTE",IF(AND(CONSOLIDADO!AV31&gt;=CONSOLIDADO!AK31,CONSOLIDADO!AV31&lt;CONSOLIDADO!AL31),"PROCESO",IF(CONSOLIDADO!AV31&gt;=CONSOLIDADO!AL31,"OPTIMO","NOAPLICA"))))</f>
        <v>PROCESO</v>
      </c>
      <c r="L31" s="285" t="str">
        <f>IF(CONSOLIDADO!AW31="SM","NO APLICA",IF(CONSOLIDADO!AW31&lt;CONSOLIDADO!AK31,"DEFICIENTE",IF(AND(CONSOLIDADO!AW31&gt;=CONSOLIDADO!AK31,CONSOLIDADO!AW31&lt;CONSOLIDADO!AL31),"PROCESO",IF(CONSOLIDADO!AW31&gt;=CONSOLIDADO!AL31,"OPTIMO","NOAPLICA"))))</f>
        <v>OPTIMO</v>
      </c>
    </row>
    <row r="32" spans="1:12" ht="27" customHeight="1" x14ac:dyDescent="0.25">
      <c r="A32" s="348">
        <f>+CONSOLIDADO!A32</f>
        <v>29</v>
      </c>
      <c r="B32" s="461" t="str">
        <f>+CONSOLIDADO!B32</f>
        <v>GESTANTE SUPLEMENTADA CON HIERRO (6)</v>
      </c>
      <c r="C32" s="462" t="str">
        <f>+CONSOLIDADO!C32</f>
        <v>MATERNO</v>
      </c>
      <c r="D32" s="285" t="str">
        <f>IF(CONSOLIDADO!AO32="SM","NO APLICA",IF(CONSOLIDADO!AO32&lt;CONSOLIDADO!AK32,"DEFICIENTE",IF(AND(CONSOLIDADO!AO32&gt;=CONSOLIDADO!AK32,CONSOLIDADO!AO32&lt;CONSOLIDADO!AL32),"PROCESO",IF(CONSOLIDADO!AO32&gt;=CONSOLIDADO!AL32,"OPTIMO",IF(CONSOLIDADO!AO32="","NOAPLICA")))))</f>
        <v>DEFICIENTE</v>
      </c>
      <c r="E32" s="285" t="str">
        <f>IF(CONSOLIDADO!AP32="SM","NO APLICA",IF(CONSOLIDADO!AP32&lt;CONSOLIDADO!AK32,"DEFICIENTE",IF(AND(CONSOLIDADO!AP32&gt;=CONSOLIDADO!AK32,CONSOLIDADO!AP32&lt;CONSOLIDADO!AL32),"PROCESO",IF(CONSOLIDADO!AP32&gt;=CONSOLIDADO!AL32,"OPTIMO","NOAPLICA"))))</f>
        <v>DEFICIENTE</v>
      </c>
      <c r="F32" s="285" t="str">
        <f>IF(CONSOLIDADO!AQ32="SM","NO APLICA",IF(CONSOLIDADO!AQ32&lt;CONSOLIDADO!AK32,"DEFICIENTE",IF(AND(CONSOLIDADO!AQ32&gt;=CONSOLIDADO!AK32,CONSOLIDADO!AQ32&lt;CONSOLIDADO!AL32),"PROCESO",IF(CONSOLIDADO!AQ32&gt;=CONSOLIDADO!AL32,"OPTIMO","NOAPLICA"))))</f>
        <v>DEFICIENTE</v>
      </c>
      <c r="G32" s="285" t="str">
        <f>IF(CONSOLIDADO!AR32="SM","NO APLICA",IF(CONSOLIDADO!AR32&lt;CONSOLIDADO!AK32,"DEFICIENTE",IF(AND(CONSOLIDADO!AR32&gt;=CONSOLIDADO!AK32,CONSOLIDADO!AR32&lt;CONSOLIDADO!AL32),"PROCESO",IF(CONSOLIDADO!AR32&gt;=CONSOLIDADO!AL32,"OPTIMO","NOAPLICA"))))</f>
        <v>DEFICIENTE</v>
      </c>
      <c r="H32" s="285" t="str">
        <f>IF(CONSOLIDADO!AS32="SM","NO APLICA",IF(CONSOLIDADO!AS32&lt;CONSOLIDADO!AK32,"DEFICIENTE",IF(AND(CONSOLIDADO!AS32&gt;=CONSOLIDADO!AK32,CONSOLIDADO!AS32&lt;CONSOLIDADO!AL32),"PROCESO",IF(CONSOLIDADO!AS32&gt;=CONSOLIDADO!AL32,"OPTIMO","NOAPLICA"))))</f>
        <v>PROCESO</v>
      </c>
      <c r="I32" s="285" t="str">
        <f>IF(CONSOLIDADO!AT32="SM","NO APLICA",IF(CONSOLIDADO!AT32&lt;CONSOLIDADO!AK32,"DEFICIENTE",IF(AND(CONSOLIDADO!AT32&gt;=CONSOLIDADO!AK32,CONSOLIDADO!AT32&lt;CONSOLIDADO!AL32),"PROCESO",IF(CONSOLIDADO!AT32&gt;=CONSOLIDADO!AL32,"OPTIMO","NOAPLICA"))))</f>
        <v>DEFICIENTE</v>
      </c>
      <c r="J32" s="285" t="str">
        <f>IF(CONSOLIDADO!AU32="SM","NO APLICA",IF(CONSOLIDADO!AU32&lt;CONSOLIDADO!AK32,"DEFICIENTE",IF(AND(CONSOLIDADO!AU32&gt;=CONSOLIDADO!AK32,CONSOLIDADO!AU32&lt;CONSOLIDADO!AL32),"PROCESO",IF(CONSOLIDADO!AU32&gt;=CONSOLIDADO!AL32,"OPTIMO","NOAPLICA"))))</f>
        <v>DEFICIENTE</v>
      </c>
      <c r="K32" s="285" t="str">
        <f>IF(CONSOLIDADO!AV32="SM","NO APLICA",IF(CONSOLIDADO!AV32&lt;CONSOLIDADO!AK32,"DEFICIENTE",IF(AND(CONSOLIDADO!AV32&gt;=CONSOLIDADO!AK32,CONSOLIDADO!AV32&lt;CONSOLIDADO!AL32),"PROCESO",IF(CONSOLIDADO!AV32&gt;=CONSOLIDADO!AL32,"OPTIMO","NOAPLICA"))))</f>
        <v>DEFICIENTE</v>
      </c>
      <c r="L32" s="285" t="str">
        <f>IF(CONSOLIDADO!AW32="SM","NO APLICA",IF(CONSOLIDADO!AW32&lt;CONSOLIDADO!AK32,"DEFICIENTE",IF(AND(CONSOLIDADO!AW32&gt;=CONSOLIDADO!AK32,CONSOLIDADO!AW32&lt;CONSOLIDADO!AL32),"PROCESO",IF(CONSOLIDADO!AW32&gt;=CONSOLIDADO!AL32,"OPTIMO","NOAPLICA"))))</f>
        <v>DEFICIENTE</v>
      </c>
    </row>
    <row r="33" spans="1:12" ht="27" customHeight="1" x14ac:dyDescent="0.25">
      <c r="A33" s="348">
        <f>+CONSOLIDADO!A33</f>
        <v>30</v>
      </c>
      <c r="B33" s="461" t="str">
        <f>+CONSOLIDADO!B33</f>
        <v>GESTANTE CON PAQUETE PREVENTIVO</v>
      </c>
      <c r="C33" s="462" t="str">
        <f>+CONSOLIDADO!C33</f>
        <v>MATERNO</v>
      </c>
      <c r="D33" s="285" t="str">
        <f>IF(CONSOLIDADO!AO33="SM","NO APLICA",IF(CONSOLIDADO!AO33&lt;CONSOLIDADO!AK33,"DEFICIENTE",IF(AND(CONSOLIDADO!AO33&gt;=CONSOLIDADO!AK33,CONSOLIDADO!AO33&lt;CONSOLIDADO!AL33),"PROCESO",IF(CONSOLIDADO!AO33&gt;=CONSOLIDADO!AL33,"OPTIMO",IF(CONSOLIDADO!AO33="","NOAPLICA")))))</f>
        <v>DEFICIENTE</v>
      </c>
      <c r="E33" s="285" t="str">
        <f>IF(CONSOLIDADO!AP33="SM","NO APLICA",IF(CONSOLIDADO!AP33&lt;CONSOLIDADO!AK33,"DEFICIENTE",IF(AND(CONSOLIDADO!AP33&gt;=CONSOLIDADO!AK33,CONSOLIDADO!AP33&lt;CONSOLIDADO!AL33),"PROCESO",IF(CONSOLIDADO!AP33&gt;=CONSOLIDADO!AL33,"OPTIMO","NOAPLICA"))))</f>
        <v>DEFICIENTE</v>
      </c>
      <c r="F33" s="285" t="str">
        <f>IF(CONSOLIDADO!AQ33="SM","NO APLICA",IF(CONSOLIDADO!AQ33&lt;CONSOLIDADO!AK33,"DEFICIENTE",IF(AND(CONSOLIDADO!AQ33&gt;=CONSOLIDADO!AK33,CONSOLIDADO!AQ33&lt;CONSOLIDADO!AL33),"PROCESO",IF(CONSOLIDADO!AQ33&gt;=CONSOLIDADO!AL33,"OPTIMO","NOAPLICA"))))</f>
        <v>OPTIMO</v>
      </c>
      <c r="G33" s="285" t="str">
        <f>IF(CONSOLIDADO!AR33="SM","NO APLICA",IF(CONSOLIDADO!AR33&lt;CONSOLIDADO!AK33,"DEFICIENTE",IF(AND(CONSOLIDADO!AR33&gt;=CONSOLIDADO!AK33,CONSOLIDADO!AR33&lt;CONSOLIDADO!AL33),"PROCESO",IF(CONSOLIDADO!AR33&gt;=CONSOLIDADO!AL33,"OPTIMO","NOAPLICA"))))</f>
        <v>DEFICIENTE</v>
      </c>
      <c r="H33" s="285" t="str">
        <f>IF(CONSOLIDADO!AS33="SM","NO APLICA",IF(CONSOLIDADO!AS33&lt;CONSOLIDADO!AK33,"DEFICIENTE",IF(AND(CONSOLIDADO!AS33&gt;=CONSOLIDADO!AK33,CONSOLIDADO!AS33&lt;CONSOLIDADO!AL33),"PROCESO",IF(CONSOLIDADO!AS33&gt;=CONSOLIDADO!AL33,"OPTIMO","NOAPLICA"))))</f>
        <v>DEFICIENTE</v>
      </c>
      <c r="I33" s="285" t="str">
        <f>IF(CONSOLIDADO!AT33="SM","NO APLICA",IF(CONSOLIDADO!AT33&lt;CONSOLIDADO!AK33,"DEFICIENTE",IF(AND(CONSOLIDADO!AT33&gt;=CONSOLIDADO!AK33,CONSOLIDADO!AT33&lt;CONSOLIDADO!AL33),"PROCESO",IF(CONSOLIDADO!AT33&gt;=CONSOLIDADO!AL33,"OPTIMO","NOAPLICA"))))</f>
        <v>DEFICIENTE</v>
      </c>
      <c r="J33" s="285" t="str">
        <f>IF(CONSOLIDADO!AU33="SM","NO APLICA",IF(CONSOLIDADO!AU33&lt;CONSOLIDADO!AK33,"DEFICIENTE",IF(AND(CONSOLIDADO!AU33&gt;=CONSOLIDADO!AK33,CONSOLIDADO!AU33&lt;CONSOLIDADO!AL33),"PROCESO",IF(CONSOLIDADO!AU33&gt;=CONSOLIDADO!AL33,"OPTIMO","NOAPLICA"))))</f>
        <v>OPTIMO</v>
      </c>
      <c r="K33" s="285" t="str">
        <f>IF(CONSOLIDADO!AV33="SM","NO APLICA",IF(CONSOLIDADO!AV33&lt;CONSOLIDADO!AK33,"DEFICIENTE",IF(AND(CONSOLIDADO!AV33&gt;=CONSOLIDADO!AK33,CONSOLIDADO!AV33&lt;CONSOLIDADO!AL33),"PROCESO",IF(CONSOLIDADO!AV33&gt;=CONSOLIDADO!AL33,"OPTIMO","NOAPLICA"))))</f>
        <v>DEFICIENTE</v>
      </c>
      <c r="L33" s="285" t="str">
        <f>IF(CONSOLIDADO!AW33="SM","NO APLICA",IF(CONSOLIDADO!AW33&lt;CONSOLIDADO!AK33,"DEFICIENTE",IF(AND(CONSOLIDADO!AW33&gt;=CONSOLIDADO!AK33,CONSOLIDADO!AW33&lt;CONSOLIDADO!AL33),"PROCESO",IF(CONSOLIDADO!AW33&gt;=CONSOLIDADO!AL33,"OPTIMO","NOAPLICA"))))</f>
        <v>DEFICIENTE</v>
      </c>
    </row>
    <row r="34" spans="1:12" ht="27" customHeight="1" x14ac:dyDescent="0.25">
      <c r="A34" s="348">
        <f>+CONSOLIDADO!A34</f>
        <v>31</v>
      </c>
      <c r="B34" s="461" t="str">
        <f>+CONSOLIDADO!B34</f>
        <v>PUERPERAS CONTROLADAS</v>
      </c>
      <c r="C34" s="462" t="str">
        <f>+CONSOLIDADO!C34</f>
        <v>MATERNO</v>
      </c>
      <c r="D34" s="285" t="str">
        <f>IF(CONSOLIDADO!AO34="SM","NO APLICA",IF(CONSOLIDADO!AO34&lt;CONSOLIDADO!AK34,"DEFICIENTE",IF(AND(CONSOLIDADO!AO34&gt;=CONSOLIDADO!AK34,CONSOLIDADO!AO34&lt;CONSOLIDADO!AL34),"PROCESO",IF(CONSOLIDADO!AO34&gt;=CONSOLIDADO!AL34,"OPTIMO",IF(CONSOLIDADO!AO34="","NOAPLICA")))))</f>
        <v>OPTIMO</v>
      </c>
      <c r="E34" s="285" t="str">
        <f>IF(CONSOLIDADO!AP34="SM","NO APLICA",IF(CONSOLIDADO!AP34&lt;CONSOLIDADO!AK34,"DEFICIENTE",IF(AND(CONSOLIDADO!AP34&gt;=CONSOLIDADO!AK34,CONSOLIDADO!AP34&lt;CONSOLIDADO!AL34),"PROCESO",IF(CONSOLIDADO!AP34&gt;=CONSOLIDADO!AL34,"OPTIMO","NOAPLICA"))))</f>
        <v>OPTIMO</v>
      </c>
      <c r="F34" s="285" t="str">
        <f>IF(CONSOLIDADO!AQ34="SM","NO APLICA",IF(CONSOLIDADO!AQ34&lt;CONSOLIDADO!AK34,"DEFICIENTE",IF(AND(CONSOLIDADO!AQ34&gt;=CONSOLIDADO!AK34,CONSOLIDADO!AQ34&lt;CONSOLIDADO!AL34),"PROCESO",IF(CONSOLIDADO!AQ34&gt;=CONSOLIDADO!AL34,"OPTIMO","NOAPLICA"))))</f>
        <v>OPTIMO</v>
      </c>
      <c r="G34" s="285" t="str">
        <f>IF(CONSOLIDADO!AR34="SM","NO APLICA",IF(CONSOLIDADO!AR34&lt;CONSOLIDADO!AK34,"DEFICIENTE",IF(AND(CONSOLIDADO!AR34&gt;=CONSOLIDADO!AK34,CONSOLIDADO!AR34&lt;CONSOLIDADO!AL34),"PROCESO",IF(CONSOLIDADO!AR34&gt;=CONSOLIDADO!AL34,"OPTIMO","NOAPLICA"))))</f>
        <v>DEFICIENTE</v>
      </c>
      <c r="H34" s="285" t="str">
        <f>IF(CONSOLIDADO!AS34="SM","NO APLICA",IF(CONSOLIDADO!AS34&lt;CONSOLIDADO!AK34,"DEFICIENTE",IF(AND(CONSOLIDADO!AS34&gt;=CONSOLIDADO!AK34,CONSOLIDADO!AS34&lt;CONSOLIDADO!AL34),"PROCESO",IF(CONSOLIDADO!AS34&gt;=CONSOLIDADO!AL34,"OPTIMO","NOAPLICA"))))</f>
        <v>DEFICIENTE</v>
      </c>
      <c r="I34" s="285" t="str">
        <f>IF(CONSOLIDADO!AT34="SM","NO APLICA",IF(CONSOLIDADO!AT34&lt;CONSOLIDADO!AK34,"DEFICIENTE",IF(AND(CONSOLIDADO!AT34&gt;=CONSOLIDADO!AK34,CONSOLIDADO!AT34&lt;CONSOLIDADO!AL34),"PROCESO",IF(CONSOLIDADO!AT34&gt;=CONSOLIDADO!AL34,"OPTIMO","NOAPLICA"))))</f>
        <v>OPTIMO</v>
      </c>
      <c r="J34" s="285" t="str">
        <f>IF(CONSOLIDADO!AU34="SM","NO APLICA",IF(CONSOLIDADO!AU34&lt;CONSOLIDADO!AK34,"DEFICIENTE",IF(AND(CONSOLIDADO!AU34&gt;=CONSOLIDADO!AK34,CONSOLIDADO!AU34&lt;CONSOLIDADO!AL34),"PROCESO",IF(CONSOLIDADO!AU34&gt;=CONSOLIDADO!AL34,"OPTIMO","NOAPLICA"))))</f>
        <v>OPTIMO</v>
      </c>
      <c r="K34" s="285" t="str">
        <f>IF(CONSOLIDADO!AV34="SM","NO APLICA",IF(CONSOLIDADO!AV34&lt;CONSOLIDADO!AK34,"DEFICIENTE",IF(AND(CONSOLIDADO!AV34&gt;=CONSOLIDADO!AK34,CONSOLIDADO!AV34&lt;CONSOLIDADO!AL34),"PROCESO",IF(CONSOLIDADO!AV34&gt;=CONSOLIDADO!AL34,"OPTIMO","NOAPLICA"))))</f>
        <v>OPTIMO</v>
      </c>
      <c r="L34" s="285" t="str">
        <f>IF(CONSOLIDADO!AW34="SM","NO APLICA",IF(CONSOLIDADO!AW34&lt;CONSOLIDADO!AK34,"DEFICIENTE",IF(AND(CONSOLIDADO!AW34&gt;=CONSOLIDADO!AK34,CONSOLIDADO!AW34&lt;CONSOLIDADO!AL34),"PROCESO",IF(CONSOLIDADO!AW34&gt;=CONSOLIDADO!AL34,"OPTIMO","NOAPLICA"))))</f>
        <v>OPTIMO</v>
      </c>
    </row>
    <row r="35" spans="1:12" ht="27" customHeight="1" x14ac:dyDescent="0.25">
      <c r="A35" s="348">
        <f>+CONSOLIDADO!A35</f>
        <v>32</v>
      </c>
      <c r="B35" s="461" t="str">
        <f>+CONSOLIDADO!B35</f>
        <v xml:space="preserve">GESTANTE CON VACUNA DE INFLUENCIA ADULTO </v>
      </c>
      <c r="C35" s="462" t="str">
        <f>+CONSOLIDADO!C35</f>
        <v>MATERNO</v>
      </c>
      <c r="D35" s="285" t="str">
        <f>IF(CONSOLIDADO!AO35="SM","NO APLICA",IF(CONSOLIDADO!AO35&lt;CONSOLIDADO!AK35,"DEFICIENTE",IF(AND(CONSOLIDADO!AO35&gt;=CONSOLIDADO!AK35,CONSOLIDADO!AO35&lt;CONSOLIDADO!AL35),"PROCESO",IF(CONSOLIDADO!AO35&gt;=CONSOLIDADO!AL35,"OPTIMO",IF(CONSOLIDADO!AO35="","NOAPLICA")))))</f>
        <v>DEFICIENTE</v>
      </c>
      <c r="E35" s="285" t="str">
        <f>IF(CONSOLIDADO!AP35="SM","NO APLICA",IF(CONSOLIDADO!AP35&lt;CONSOLIDADO!AK35,"DEFICIENTE",IF(AND(CONSOLIDADO!AP35&gt;=CONSOLIDADO!AK35,CONSOLIDADO!AP35&lt;CONSOLIDADO!AL35),"PROCESO",IF(CONSOLIDADO!AP35&gt;=CONSOLIDADO!AL35,"OPTIMO","NOAPLICA"))))</f>
        <v>DEFICIENTE</v>
      </c>
      <c r="F35" s="285" t="str">
        <f>IF(CONSOLIDADO!AQ35="SM","NO APLICA",IF(CONSOLIDADO!AQ35&lt;CONSOLIDADO!AK35,"DEFICIENTE",IF(AND(CONSOLIDADO!AQ35&gt;=CONSOLIDADO!AK35,CONSOLIDADO!AQ35&lt;CONSOLIDADO!AL35),"PROCESO",IF(CONSOLIDADO!AQ35&gt;=CONSOLIDADO!AL35,"OPTIMO","NOAPLICA"))))</f>
        <v>PROCESO</v>
      </c>
      <c r="G35" s="285" t="str">
        <f>IF(CONSOLIDADO!AR35="SM","NO APLICA",IF(CONSOLIDADO!AR35&lt;CONSOLIDADO!AK35,"DEFICIENTE",IF(AND(CONSOLIDADO!AR35&gt;=CONSOLIDADO!AK35,CONSOLIDADO!AR35&lt;CONSOLIDADO!AL35),"PROCESO",IF(CONSOLIDADO!AR35&gt;=CONSOLIDADO!AL35,"OPTIMO","NOAPLICA"))))</f>
        <v>DEFICIENTE</v>
      </c>
      <c r="H35" s="285" t="str">
        <f>IF(CONSOLIDADO!AS35="SM","NO APLICA",IF(CONSOLIDADO!AS35&lt;CONSOLIDADO!AK35,"DEFICIENTE",IF(AND(CONSOLIDADO!AS35&gt;=CONSOLIDADO!AK35,CONSOLIDADO!AS35&lt;CONSOLIDADO!AL35),"PROCESO",IF(CONSOLIDADO!AS35&gt;=CONSOLIDADO!AL35,"OPTIMO","NOAPLICA"))))</f>
        <v>DEFICIENTE</v>
      </c>
      <c r="I35" s="285" t="str">
        <f>IF(CONSOLIDADO!AT35="SM","NO APLICA",IF(CONSOLIDADO!AT35&lt;CONSOLIDADO!AK35,"DEFICIENTE",IF(AND(CONSOLIDADO!AT35&gt;=CONSOLIDADO!AK35,CONSOLIDADO!AT35&lt;CONSOLIDADO!AL35),"PROCESO",IF(CONSOLIDADO!AT35&gt;=CONSOLIDADO!AL35,"OPTIMO","NOAPLICA"))))</f>
        <v>DEFICIENTE</v>
      </c>
      <c r="J35" s="285" t="str">
        <f>IF(CONSOLIDADO!AU35="SM","NO APLICA",IF(CONSOLIDADO!AU35&lt;CONSOLIDADO!AK35,"DEFICIENTE",IF(AND(CONSOLIDADO!AU35&gt;=CONSOLIDADO!AK35,CONSOLIDADO!AU35&lt;CONSOLIDADO!AL35),"PROCESO",IF(CONSOLIDADO!AU35&gt;=CONSOLIDADO!AL35,"OPTIMO","NOAPLICA"))))</f>
        <v>DEFICIENTE</v>
      </c>
      <c r="K35" s="285" t="str">
        <f>IF(CONSOLIDADO!AV35="SM","NO APLICA",IF(CONSOLIDADO!AV35&lt;CONSOLIDADO!AK35,"DEFICIENTE",IF(AND(CONSOLIDADO!AV35&gt;=CONSOLIDADO!AK35,CONSOLIDADO!AV35&lt;CONSOLIDADO!AL35),"PROCESO",IF(CONSOLIDADO!AV35&gt;=CONSOLIDADO!AL35,"OPTIMO","NOAPLICA"))))</f>
        <v>DEFICIENTE</v>
      </c>
      <c r="L35" s="285" t="str">
        <f>IF(CONSOLIDADO!AW35="SM","NO APLICA",IF(CONSOLIDADO!AW35&lt;CONSOLIDADO!AK35,"DEFICIENTE",IF(AND(CONSOLIDADO!AW35&gt;=CONSOLIDADO!AK35,CONSOLIDADO!AW35&lt;CONSOLIDADO!AL35),"PROCESO",IF(CONSOLIDADO!AW35&gt;=CONSOLIDADO!AL35,"OPTIMO","NOAPLICA"))))</f>
        <v>DEFICIENTE</v>
      </c>
    </row>
    <row r="36" spans="1:12" ht="27" customHeight="1" x14ac:dyDescent="0.25">
      <c r="A36" s="348">
        <f>+CONSOLIDADO!A36</f>
        <v>33</v>
      </c>
      <c r="B36" s="461" t="str">
        <f>+CONSOLIDADO!B36</f>
        <v>GESTANTE CON VACUNA DPTA</v>
      </c>
      <c r="C36" s="462" t="str">
        <f>+CONSOLIDADO!C36</f>
        <v>MATERNO</v>
      </c>
      <c r="D36" s="285" t="str">
        <f>IF(CONSOLIDADO!AO36="SM","NO APLICA",IF(CONSOLIDADO!AO36&lt;CONSOLIDADO!AK36,"DEFICIENTE",IF(AND(CONSOLIDADO!AO36&gt;=CONSOLIDADO!AK36,CONSOLIDADO!AO36&lt;CONSOLIDADO!AL36),"PROCESO",IF(CONSOLIDADO!AO36&gt;=CONSOLIDADO!AL36,"OPTIMO",IF(CONSOLIDADO!AO36="","NOAPLICA")))))</f>
        <v>OPTIMO</v>
      </c>
      <c r="E36" s="285" t="str">
        <f>IF(CONSOLIDADO!AP36="SM","NO APLICA",IF(CONSOLIDADO!AP36&lt;CONSOLIDADO!AK36,"DEFICIENTE",IF(AND(CONSOLIDADO!AP36&gt;=CONSOLIDADO!AK36,CONSOLIDADO!AP36&lt;CONSOLIDADO!AL36),"PROCESO",IF(CONSOLIDADO!AP36&gt;=CONSOLIDADO!AL36,"OPTIMO","NOAPLICA"))))</f>
        <v>OPTIMO</v>
      </c>
      <c r="F36" s="285" t="str">
        <f>IF(CONSOLIDADO!AQ36="SM","NO APLICA",IF(CONSOLIDADO!AQ36&lt;CONSOLIDADO!AK36,"DEFICIENTE",IF(AND(CONSOLIDADO!AQ36&gt;=CONSOLIDADO!AK36,CONSOLIDADO!AQ36&lt;CONSOLIDADO!AL36),"PROCESO",IF(CONSOLIDADO!AQ36&gt;=CONSOLIDADO!AL36,"OPTIMO","NOAPLICA"))))</f>
        <v>OPTIMO</v>
      </c>
      <c r="G36" s="285" t="str">
        <f>IF(CONSOLIDADO!AR36="SM","NO APLICA",IF(CONSOLIDADO!AR36&lt;CONSOLIDADO!AK36,"DEFICIENTE",IF(AND(CONSOLIDADO!AR36&gt;=CONSOLIDADO!AK36,CONSOLIDADO!AR36&lt;CONSOLIDADO!AL36),"PROCESO",IF(CONSOLIDADO!AR36&gt;=CONSOLIDADO!AL36,"OPTIMO","NOAPLICA"))))</f>
        <v>DEFICIENTE</v>
      </c>
      <c r="H36" s="285" t="str">
        <f>IF(CONSOLIDADO!AS36="SM","NO APLICA",IF(CONSOLIDADO!AS36&lt;CONSOLIDADO!AK36,"DEFICIENTE",IF(AND(CONSOLIDADO!AS36&gt;=CONSOLIDADO!AK36,CONSOLIDADO!AS36&lt;CONSOLIDADO!AL36),"PROCESO",IF(CONSOLIDADO!AS36&gt;=CONSOLIDADO!AL36,"OPTIMO","NOAPLICA"))))</f>
        <v>DEFICIENTE</v>
      </c>
      <c r="I36" s="285" t="str">
        <f>IF(CONSOLIDADO!AT36="SM","NO APLICA",IF(CONSOLIDADO!AT36&lt;CONSOLIDADO!AK36,"DEFICIENTE",IF(AND(CONSOLIDADO!AT36&gt;=CONSOLIDADO!AK36,CONSOLIDADO!AT36&lt;CONSOLIDADO!AL36),"PROCESO",IF(CONSOLIDADO!AT36&gt;=CONSOLIDADO!AL36,"OPTIMO","NOAPLICA"))))</f>
        <v>OPTIMO</v>
      </c>
      <c r="J36" s="285" t="str">
        <f>IF(CONSOLIDADO!AU36="SM","NO APLICA",IF(CONSOLIDADO!AU36&lt;CONSOLIDADO!AK36,"DEFICIENTE",IF(AND(CONSOLIDADO!AU36&gt;=CONSOLIDADO!AK36,CONSOLIDADO!AU36&lt;CONSOLIDADO!AL36),"PROCESO",IF(CONSOLIDADO!AU36&gt;=CONSOLIDADO!AL36,"OPTIMO","NOAPLICA"))))</f>
        <v>OPTIMO</v>
      </c>
      <c r="K36" s="285" t="str">
        <f>IF(CONSOLIDADO!AV36="SM","NO APLICA",IF(CONSOLIDADO!AV36&lt;CONSOLIDADO!AK36,"DEFICIENTE",IF(AND(CONSOLIDADO!AV36&gt;=CONSOLIDADO!AK36,CONSOLIDADO!AV36&lt;CONSOLIDADO!AL36),"PROCESO",IF(CONSOLIDADO!AV36&gt;=CONSOLIDADO!AL36,"OPTIMO","NOAPLICA"))))</f>
        <v>DEFICIENTE</v>
      </c>
      <c r="L36" s="285" t="str">
        <f>IF(CONSOLIDADO!AW36="SM","NO APLICA",IF(CONSOLIDADO!AW36&lt;CONSOLIDADO!AK36,"DEFICIENTE",IF(AND(CONSOLIDADO!AW36&gt;=CONSOLIDADO!AK36,CONSOLIDADO!AW36&lt;CONSOLIDADO!AL36),"PROCESO",IF(CONSOLIDADO!AW36&gt;=CONSOLIDADO!AL36,"OPTIMO","NOAPLICA"))))</f>
        <v>OPTIMO</v>
      </c>
    </row>
    <row r="37" spans="1:12" ht="27" customHeight="1" x14ac:dyDescent="0.25">
      <c r="A37" s="348">
        <f>+CONSOLIDADO!A37</f>
        <v>34</v>
      </c>
      <c r="B37" s="461" t="str">
        <f>+CONSOLIDADO!B37</f>
        <v>PAREJAS PROTEGIDAS CON METODOS DE PLANIFICACION FAMILIAR</v>
      </c>
      <c r="C37" s="462" t="str">
        <f>+CONSOLIDADO!C37</f>
        <v>PLANIFICACION</v>
      </c>
      <c r="D37" s="285" t="str">
        <f>IF(CONSOLIDADO!AO37="SM","NO APLICA",IF(CONSOLIDADO!AO37&lt;CONSOLIDADO!AK37,"DEFICIENTE",IF(AND(CONSOLIDADO!AO37&gt;=CONSOLIDADO!AK37,CONSOLIDADO!AO37&lt;CONSOLIDADO!AL37),"PROCESO",IF(CONSOLIDADO!AO37&gt;=CONSOLIDADO!AL37,"OPTIMO",IF(CONSOLIDADO!AO37="","NOAPLICA")))))</f>
        <v>DEFICIENTE</v>
      </c>
      <c r="E37" s="285" t="str">
        <f>IF(CONSOLIDADO!AP37="SM","NO APLICA",IF(CONSOLIDADO!AP37&lt;CONSOLIDADO!AK37,"DEFICIENTE",IF(AND(CONSOLIDADO!AP37&gt;=CONSOLIDADO!AK37,CONSOLIDADO!AP37&lt;CONSOLIDADO!AL37),"PROCESO",IF(CONSOLIDADO!AP37&gt;=CONSOLIDADO!AL37,"OPTIMO","NOAPLICA"))))</f>
        <v>OPTIMO</v>
      </c>
      <c r="F37" s="285" t="str">
        <f>IF(CONSOLIDADO!AQ37="SM","NO APLICA",IF(CONSOLIDADO!AQ37&lt;CONSOLIDADO!AK37,"DEFICIENTE",IF(AND(CONSOLIDADO!AQ37&gt;=CONSOLIDADO!AK37,CONSOLIDADO!AQ37&lt;CONSOLIDADO!AL37),"PROCESO",IF(CONSOLIDADO!AQ37&gt;=CONSOLIDADO!AL37,"OPTIMO","NOAPLICA"))))</f>
        <v>OPTIMO</v>
      </c>
      <c r="G37" s="285" t="str">
        <f>IF(CONSOLIDADO!AR37="SM","NO APLICA",IF(CONSOLIDADO!AR37&lt;CONSOLIDADO!AK37,"DEFICIENTE",IF(AND(CONSOLIDADO!AR37&gt;=CONSOLIDADO!AK37,CONSOLIDADO!AR37&lt;CONSOLIDADO!AL37),"PROCESO",IF(CONSOLIDADO!AR37&gt;=CONSOLIDADO!AL37,"OPTIMO","NOAPLICA"))))</f>
        <v>DEFICIENTE</v>
      </c>
      <c r="H37" s="285" t="str">
        <f>IF(CONSOLIDADO!AS37="SM","NO APLICA",IF(CONSOLIDADO!AS37&lt;CONSOLIDADO!AK37,"DEFICIENTE",IF(AND(CONSOLIDADO!AS37&gt;=CONSOLIDADO!AK37,CONSOLIDADO!AS37&lt;CONSOLIDADO!AL37),"PROCESO",IF(CONSOLIDADO!AS37&gt;=CONSOLIDADO!AL37,"OPTIMO","NOAPLICA"))))</f>
        <v>PROCESO</v>
      </c>
      <c r="I37" s="285" t="str">
        <f>IF(CONSOLIDADO!AT37="SM","NO APLICA",IF(CONSOLIDADO!AT37&lt;CONSOLIDADO!AK37,"DEFICIENTE",IF(AND(CONSOLIDADO!AT37&gt;=CONSOLIDADO!AK37,CONSOLIDADO!AT37&lt;CONSOLIDADO!AL37),"PROCESO",IF(CONSOLIDADO!AT37&gt;=CONSOLIDADO!AL37,"OPTIMO","NOAPLICA"))))</f>
        <v>OPTIMO</v>
      </c>
      <c r="J37" s="285" t="str">
        <f>IF(CONSOLIDADO!AU37="SM","NO APLICA",IF(CONSOLIDADO!AU37&lt;CONSOLIDADO!AK37,"DEFICIENTE",IF(AND(CONSOLIDADO!AU37&gt;=CONSOLIDADO!AK37,CONSOLIDADO!AU37&lt;CONSOLIDADO!AL37),"PROCESO",IF(CONSOLIDADO!AU37&gt;=CONSOLIDADO!AL37,"OPTIMO","NOAPLICA"))))</f>
        <v>OPTIMO</v>
      </c>
      <c r="K37" s="285" t="str">
        <f>IF(CONSOLIDADO!AV37="SM","NO APLICA",IF(CONSOLIDADO!AV37&lt;CONSOLIDADO!AK37,"DEFICIENTE",IF(AND(CONSOLIDADO!AV37&gt;=CONSOLIDADO!AK37,CONSOLIDADO!AV37&lt;CONSOLIDADO!AL37),"PROCESO",IF(CONSOLIDADO!AV37&gt;=CONSOLIDADO!AL37,"OPTIMO","NOAPLICA"))))</f>
        <v>DEFICIENTE</v>
      </c>
      <c r="L37" s="285" t="str">
        <f>IF(CONSOLIDADO!AW37="SM","NO APLICA",IF(CONSOLIDADO!AW37&lt;CONSOLIDADO!AK37,"DEFICIENTE",IF(AND(CONSOLIDADO!AW37&gt;=CONSOLIDADO!AK37,CONSOLIDADO!AW37&lt;CONSOLIDADO!AL37),"PROCESO",IF(CONSOLIDADO!AW37&gt;=CONSOLIDADO!AL37,"OPTIMO","NOAPLICA"))))</f>
        <v>DEFICIENTE</v>
      </c>
    </row>
    <row r="38" spans="1:12" ht="27" customHeight="1" x14ac:dyDescent="0.25">
      <c r="A38" s="348">
        <f>+CONSOLIDADO!A38</f>
        <v>35</v>
      </c>
      <c r="B38" s="461" t="str">
        <f>+CONSOLIDADO!B38</f>
        <v>PERSONAS PROTEGIDAS CON METODOS MODERNOS</v>
      </c>
      <c r="C38" s="462" t="str">
        <f>+CONSOLIDADO!C38</f>
        <v>PLANIFICACION</v>
      </c>
      <c r="D38" s="285" t="str">
        <f>IF(CONSOLIDADO!AO38="SM","NO APLICA",IF(CONSOLIDADO!AO38&lt;CONSOLIDADO!AK38,"DEFICIENTE",IF(AND(CONSOLIDADO!AO38&gt;=CONSOLIDADO!AK38,CONSOLIDADO!AO38&lt;CONSOLIDADO!AL38),"PROCESO",IF(CONSOLIDADO!AO38&gt;=CONSOLIDADO!AL38,"OPTIMO",IF(CONSOLIDADO!AO38="","NOAPLICA")))))</f>
        <v>OPTIMO</v>
      </c>
      <c r="E38" s="285" t="str">
        <f>IF(CONSOLIDADO!AP38="SM","NO APLICA",IF(CONSOLIDADO!AP38&lt;CONSOLIDADO!AK38,"DEFICIENTE",IF(AND(CONSOLIDADO!AP38&gt;=CONSOLIDADO!AK38,CONSOLIDADO!AP38&lt;CONSOLIDADO!AL38),"PROCESO",IF(CONSOLIDADO!AP38&gt;=CONSOLIDADO!AL38,"OPTIMO","NOAPLICA"))))</f>
        <v>PROCESO</v>
      </c>
      <c r="F38" s="285" t="str">
        <f>IF(CONSOLIDADO!AQ38="SM","NO APLICA",IF(CONSOLIDADO!AQ38&lt;CONSOLIDADO!AK38,"DEFICIENTE",IF(AND(CONSOLIDADO!AQ38&gt;=CONSOLIDADO!AK38,CONSOLIDADO!AQ38&lt;CONSOLIDADO!AL38),"PROCESO",IF(CONSOLIDADO!AQ38&gt;=CONSOLIDADO!AL38,"OPTIMO","NOAPLICA"))))</f>
        <v>OPTIMO</v>
      </c>
      <c r="G38" s="285" t="str">
        <f>IF(CONSOLIDADO!AR38="SM","NO APLICA",IF(CONSOLIDADO!AR38&lt;CONSOLIDADO!AK38,"DEFICIENTE",IF(AND(CONSOLIDADO!AR38&gt;=CONSOLIDADO!AK38,CONSOLIDADO!AR38&lt;CONSOLIDADO!AL38),"PROCESO",IF(CONSOLIDADO!AR38&gt;=CONSOLIDADO!AL38,"OPTIMO","NOAPLICA"))))</f>
        <v>DEFICIENTE</v>
      </c>
      <c r="H38" s="285" t="str">
        <f>IF(CONSOLIDADO!AS38="SM","NO APLICA",IF(CONSOLIDADO!AS38&lt;CONSOLIDADO!AK38,"DEFICIENTE",IF(AND(CONSOLIDADO!AS38&gt;=CONSOLIDADO!AK38,CONSOLIDADO!AS38&lt;CONSOLIDADO!AL38),"PROCESO",IF(CONSOLIDADO!AS38&gt;=CONSOLIDADO!AL38,"OPTIMO","NOAPLICA"))))</f>
        <v>DEFICIENTE</v>
      </c>
      <c r="I38" s="285" t="str">
        <f>IF(CONSOLIDADO!AT38="SM","NO APLICA",IF(CONSOLIDADO!AT38&lt;CONSOLIDADO!AK38,"DEFICIENTE",IF(AND(CONSOLIDADO!AT38&gt;=CONSOLIDADO!AK38,CONSOLIDADO!AT38&lt;CONSOLIDADO!AL38),"PROCESO",IF(CONSOLIDADO!AT38&gt;=CONSOLIDADO!AL38,"OPTIMO","NOAPLICA"))))</f>
        <v>OPTIMO</v>
      </c>
      <c r="J38" s="285" t="str">
        <f>IF(CONSOLIDADO!AU38="SM","NO APLICA",IF(CONSOLIDADO!AU38&lt;CONSOLIDADO!AK38,"DEFICIENTE",IF(AND(CONSOLIDADO!AU38&gt;=CONSOLIDADO!AK38,CONSOLIDADO!AU38&lt;CONSOLIDADO!AL38),"PROCESO",IF(CONSOLIDADO!AU38&gt;=CONSOLIDADO!AL38,"OPTIMO","NOAPLICA"))))</f>
        <v>PROCESO</v>
      </c>
      <c r="K38" s="285" t="str">
        <f>IF(CONSOLIDADO!AV38="SM","NO APLICA",IF(CONSOLIDADO!AV38&lt;CONSOLIDADO!AK38,"DEFICIENTE",IF(AND(CONSOLIDADO!AV38&gt;=CONSOLIDADO!AK38,CONSOLIDADO!AV38&lt;CONSOLIDADO!AL38),"PROCESO",IF(CONSOLIDADO!AV38&gt;=CONSOLIDADO!AL38,"OPTIMO","NOAPLICA"))))</f>
        <v>DEFICIENTE</v>
      </c>
      <c r="L38" s="285" t="str">
        <f>IF(CONSOLIDADO!AW38="SM","NO APLICA",IF(CONSOLIDADO!AW38&lt;CONSOLIDADO!AK38,"DEFICIENTE",IF(AND(CONSOLIDADO!AW38&gt;=CONSOLIDADO!AK38,CONSOLIDADO!AW38&lt;CONSOLIDADO!AL38),"PROCESO",IF(CONSOLIDADO!AW38&gt;=CONSOLIDADO!AL38,"OPTIMO","NOAPLICA"))))</f>
        <v>PROCESO</v>
      </c>
    </row>
    <row r="39" spans="1:12" ht="27" customHeight="1" x14ac:dyDescent="0.25">
      <c r="A39" s="348">
        <f>+CONSOLIDADO!A39</f>
        <v>36</v>
      </c>
      <c r="B39" s="461" t="str">
        <f>+CONSOLIDADO!B39</f>
        <v>ADOLESCENTE CON SUPLEMENTO DE ACIDO FOLICO+ SULFATO FERROSO</v>
      </c>
      <c r="C39" s="462" t="str">
        <f>+CONSOLIDADO!C39</f>
        <v>ADOLESCENTE</v>
      </c>
      <c r="D39" s="285" t="str">
        <f>IF(CONSOLIDADO!AO39="SM","NO APLICA",IF(CONSOLIDADO!AO39&lt;CONSOLIDADO!AK39,"DEFICIENTE",IF(AND(CONSOLIDADO!AO39&gt;=CONSOLIDADO!AK39,CONSOLIDADO!AO39&lt;CONSOLIDADO!AL39),"PROCESO",IF(CONSOLIDADO!AO39&gt;=CONSOLIDADO!AL39,"OPTIMO",IF(CONSOLIDADO!AO39="","NOAPLICA")))))</f>
        <v>DEFICIENTE</v>
      </c>
      <c r="E39" s="285" t="str">
        <f>IF(CONSOLIDADO!AP39="SM","NO APLICA",IF(CONSOLIDADO!AP39&lt;CONSOLIDADO!AK39,"DEFICIENTE",IF(AND(CONSOLIDADO!AP39&gt;=CONSOLIDADO!AK39,CONSOLIDADO!AP39&lt;CONSOLIDADO!AL39),"PROCESO",IF(CONSOLIDADO!AP39&gt;=CONSOLIDADO!AL39,"OPTIMO","NOAPLICA"))))</f>
        <v>DEFICIENTE</v>
      </c>
      <c r="F39" s="285" t="str">
        <f>IF(CONSOLIDADO!AQ39="SM","NO APLICA",IF(CONSOLIDADO!AQ39&lt;CONSOLIDADO!AK39,"DEFICIENTE",IF(AND(CONSOLIDADO!AQ39&gt;=CONSOLIDADO!AK39,CONSOLIDADO!AQ39&lt;CONSOLIDADO!AL39),"PROCESO",IF(CONSOLIDADO!AQ39&gt;=CONSOLIDADO!AL39,"OPTIMO","NOAPLICA"))))</f>
        <v>DEFICIENTE</v>
      </c>
      <c r="G39" s="285" t="str">
        <f>IF(CONSOLIDADO!AR39="SM","NO APLICA",IF(CONSOLIDADO!AR39&lt;CONSOLIDADO!AK39,"DEFICIENTE",IF(AND(CONSOLIDADO!AR39&gt;=CONSOLIDADO!AK39,CONSOLIDADO!AR39&lt;CONSOLIDADO!AL39),"PROCESO",IF(CONSOLIDADO!AR39&gt;=CONSOLIDADO!AL39,"OPTIMO","NOAPLICA"))))</f>
        <v>DEFICIENTE</v>
      </c>
      <c r="H39" s="285" t="str">
        <f>IF(CONSOLIDADO!AS39="SM","NO APLICA",IF(CONSOLIDADO!AS39&lt;CONSOLIDADO!AK39,"DEFICIENTE",IF(AND(CONSOLIDADO!AS39&gt;=CONSOLIDADO!AK39,CONSOLIDADO!AS39&lt;CONSOLIDADO!AL39),"PROCESO",IF(CONSOLIDADO!AS39&gt;=CONSOLIDADO!AL39,"OPTIMO","NOAPLICA"))))</f>
        <v>OPTIMO</v>
      </c>
      <c r="I39" s="285" t="str">
        <f>IF(CONSOLIDADO!AT39="SM","NO APLICA",IF(CONSOLIDADO!AT39&lt;CONSOLIDADO!AK39,"DEFICIENTE",IF(AND(CONSOLIDADO!AT39&gt;=CONSOLIDADO!AK39,CONSOLIDADO!AT39&lt;CONSOLIDADO!AL39),"PROCESO",IF(CONSOLIDADO!AT39&gt;=CONSOLIDADO!AL39,"OPTIMO","NOAPLICA"))))</f>
        <v>DEFICIENTE</v>
      </c>
      <c r="J39" s="285" t="str">
        <f>IF(CONSOLIDADO!AU39="SM","NO APLICA",IF(CONSOLIDADO!AU39&lt;CONSOLIDADO!AK39,"DEFICIENTE",IF(AND(CONSOLIDADO!AU39&gt;=CONSOLIDADO!AK39,CONSOLIDADO!AU39&lt;CONSOLIDADO!AL39),"PROCESO",IF(CONSOLIDADO!AU39&gt;=CONSOLIDADO!AL39,"OPTIMO","NOAPLICA"))))</f>
        <v>DEFICIENTE</v>
      </c>
      <c r="K39" s="285" t="str">
        <f>IF(CONSOLIDADO!AV39="SM","NO APLICA",IF(CONSOLIDADO!AV39&lt;CONSOLIDADO!AK39,"DEFICIENTE",IF(AND(CONSOLIDADO!AV39&gt;=CONSOLIDADO!AK39,CONSOLIDADO!AV39&lt;CONSOLIDADO!AL39),"PROCESO",IF(CONSOLIDADO!AV39&gt;=CONSOLIDADO!AL39,"OPTIMO","NOAPLICA"))))</f>
        <v>DEFICIENTE</v>
      </c>
      <c r="L39" s="285" t="str">
        <f>IF(CONSOLIDADO!AW39="SM","NO APLICA",IF(CONSOLIDADO!AW39&lt;CONSOLIDADO!AK39,"DEFICIENTE",IF(AND(CONSOLIDADO!AW39&gt;=CONSOLIDADO!AK39,CONSOLIDADO!AW39&lt;CONSOLIDADO!AL39),"PROCESO",IF(CONSOLIDADO!AW39&gt;=CONSOLIDADO!AL39,"OPTIMO","NOAPLICA"))))</f>
        <v>DEFICIENTE</v>
      </c>
    </row>
    <row r="40" spans="1:12" ht="27" customHeight="1" x14ac:dyDescent="0.25">
      <c r="A40" s="348">
        <f>+CONSOLIDADO!A40</f>
        <v>37</v>
      </c>
      <c r="B40" s="461" t="str">
        <f>+CONSOLIDADO!B40</f>
        <v xml:space="preserve">ADOLESCENTE CON DOSAJE DE HEMOGLOBINA </v>
      </c>
      <c r="C40" s="462" t="str">
        <f>+CONSOLIDADO!C40</f>
        <v>ADOLESCENTE</v>
      </c>
      <c r="D40" s="285" t="str">
        <f>IF(CONSOLIDADO!AO40="SM","NO APLICA",IF(CONSOLIDADO!AO40&lt;CONSOLIDADO!AK40,"DEFICIENTE",IF(AND(CONSOLIDADO!AO40&gt;=CONSOLIDADO!AK40,CONSOLIDADO!AO40&lt;CONSOLIDADO!AL40),"PROCESO",IF(CONSOLIDADO!AO40&gt;=CONSOLIDADO!AL40,"OPTIMO",IF(CONSOLIDADO!AO40="","NOAPLICA")))))</f>
        <v>OPTIMO</v>
      </c>
      <c r="E40" s="285" t="str">
        <f>IF(CONSOLIDADO!AP40="SM","NO APLICA",IF(CONSOLIDADO!AP40&lt;CONSOLIDADO!AK40,"DEFICIENTE",IF(AND(CONSOLIDADO!AP40&gt;=CONSOLIDADO!AK40,CONSOLIDADO!AP40&lt;CONSOLIDADO!AL40),"PROCESO",IF(CONSOLIDADO!AP40&gt;=CONSOLIDADO!AL40,"OPTIMO","NOAPLICA"))))</f>
        <v>OPTIMO</v>
      </c>
      <c r="F40" s="285" t="str">
        <f>IF(CONSOLIDADO!AQ40="SM","NO APLICA",IF(CONSOLIDADO!AQ40&lt;CONSOLIDADO!AK40,"DEFICIENTE",IF(AND(CONSOLIDADO!AQ40&gt;=CONSOLIDADO!AK40,CONSOLIDADO!AQ40&lt;CONSOLIDADO!AL40),"PROCESO",IF(CONSOLIDADO!AQ40&gt;=CONSOLIDADO!AL40,"OPTIMO","NOAPLICA"))))</f>
        <v>OPTIMO</v>
      </c>
      <c r="G40" s="285" t="str">
        <f>IF(CONSOLIDADO!AR40="SM","NO APLICA",IF(CONSOLIDADO!AR40&lt;CONSOLIDADO!AK40,"DEFICIENTE",IF(AND(CONSOLIDADO!AR40&gt;=CONSOLIDADO!AK40,CONSOLIDADO!AR40&lt;CONSOLIDADO!AL40),"PROCESO",IF(CONSOLIDADO!AR40&gt;=CONSOLIDADO!AL40,"OPTIMO","NOAPLICA"))))</f>
        <v>OPTIMO</v>
      </c>
      <c r="H40" s="285" t="str">
        <f>IF(CONSOLIDADO!AS40="SM","NO APLICA",IF(CONSOLIDADO!AS40&lt;CONSOLIDADO!AK40,"DEFICIENTE",IF(AND(CONSOLIDADO!AS40&gt;=CONSOLIDADO!AK40,CONSOLIDADO!AS40&lt;CONSOLIDADO!AL40),"PROCESO",IF(CONSOLIDADO!AS40&gt;=CONSOLIDADO!AL40,"OPTIMO","NOAPLICA"))))</f>
        <v>OPTIMO</v>
      </c>
      <c r="I40" s="285" t="str">
        <f>IF(CONSOLIDADO!AT40="SM","NO APLICA",IF(CONSOLIDADO!AT40&lt;CONSOLIDADO!AK40,"DEFICIENTE",IF(AND(CONSOLIDADO!AT40&gt;=CONSOLIDADO!AK40,CONSOLIDADO!AT40&lt;CONSOLIDADO!AL40),"PROCESO",IF(CONSOLIDADO!AT40&gt;=CONSOLIDADO!AL40,"OPTIMO","NOAPLICA"))))</f>
        <v>OPTIMO</v>
      </c>
      <c r="J40" s="285" t="str">
        <f>IF(CONSOLIDADO!AU40="SM","NO APLICA",IF(CONSOLIDADO!AU40&lt;CONSOLIDADO!AK40,"DEFICIENTE",IF(AND(CONSOLIDADO!AU40&gt;=CONSOLIDADO!AK40,CONSOLIDADO!AU40&lt;CONSOLIDADO!AL40),"PROCESO",IF(CONSOLIDADO!AU40&gt;=CONSOLIDADO!AL40,"OPTIMO","NOAPLICA"))))</f>
        <v>OPTIMO</v>
      </c>
      <c r="K40" s="285" t="str">
        <f>IF(CONSOLIDADO!AV40="SM","NO APLICA",IF(CONSOLIDADO!AV40&lt;CONSOLIDADO!AK40,"DEFICIENTE",IF(AND(CONSOLIDADO!AV40&gt;=CONSOLIDADO!AK40,CONSOLIDADO!AV40&lt;CONSOLIDADO!AL40),"PROCESO",IF(CONSOLIDADO!AV40&gt;=CONSOLIDADO!AL40,"OPTIMO","NOAPLICA"))))</f>
        <v>OPTIMO</v>
      </c>
      <c r="L40" s="285" t="str">
        <f>IF(CONSOLIDADO!AW40="SM","NO APLICA",IF(CONSOLIDADO!AW40&lt;CONSOLIDADO!AK40,"DEFICIENTE",IF(AND(CONSOLIDADO!AW40&gt;=CONSOLIDADO!AK40,CONSOLIDADO!AW40&lt;CONSOLIDADO!AL40),"PROCESO",IF(CONSOLIDADO!AW40&gt;=CONSOLIDADO!AL40,"OPTIMO","NOAPLICA"))))</f>
        <v>OPTIMO</v>
      </c>
    </row>
    <row r="41" spans="1:12" ht="27" customHeight="1" x14ac:dyDescent="0.25">
      <c r="A41" s="348">
        <f>+CONSOLIDADO!A41</f>
        <v>38</v>
      </c>
      <c r="B41" s="461" t="str">
        <f>+CONSOLIDADO!B41</f>
        <v xml:space="preserve">ADOLESCENTE CON PAQUETE BASICO COMPLETO DE CUIDADO INTEGRAL </v>
      </c>
      <c r="C41" s="462" t="str">
        <f>+CONSOLIDADO!C41</f>
        <v>ADOLESCENTE</v>
      </c>
      <c r="D41" s="285" t="str">
        <f>IF(CONSOLIDADO!AO41="SM","NO APLICA",IF(CONSOLIDADO!AO41&lt;CONSOLIDADO!AK41,"DEFICIENTE",IF(AND(CONSOLIDADO!AO41&gt;=CONSOLIDADO!AK41,CONSOLIDADO!AO41&lt;CONSOLIDADO!AL41),"PROCESO",IF(CONSOLIDADO!AO41&gt;=CONSOLIDADO!AL41,"OPTIMO",IF(CONSOLIDADO!AO41="","NOAPLICA")))))</f>
        <v>DEFICIENTE</v>
      </c>
      <c r="E41" s="285" t="str">
        <f>IF(CONSOLIDADO!AP41="SM","NO APLICA",IF(CONSOLIDADO!AP41&lt;CONSOLIDADO!AK41,"DEFICIENTE",IF(AND(CONSOLIDADO!AP41&gt;=CONSOLIDADO!AK41,CONSOLIDADO!AP41&lt;CONSOLIDADO!AL41),"PROCESO",IF(CONSOLIDADO!AP41&gt;=CONSOLIDADO!AL41,"OPTIMO","NOAPLICA"))))</f>
        <v>DEFICIENTE</v>
      </c>
      <c r="F41" s="285" t="str">
        <f>IF(CONSOLIDADO!AQ41="SM","NO APLICA",IF(CONSOLIDADO!AQ41&lt;CONSOLIDADO!AK41,"DEFICIENTE",IF(AND(CONSOLIDADO!AQ41&gt;=CONSOLIDADO!AK41,CONSOLIDADO!AQ41&lt;CONSOLIDADO!AL41),"PROCESO",IF(CONSOLIDADO!AQ41&gt;=CONSOLIDADO!AL41,"OPTIMO","NOAPLICA"))))</f>
        <v>DEFICIENTE</v>
      </c>
      <c r="G41" s="285" t="str">
        <f>IF(CONSOLIDADO!AR41="SM","NO APLICA",IF(CONSOLIDADO!AR41&lt;CONSOLIDADO!AK41,"DEFICIENTE",IF(AND(CONSOLIDADO!AR41&gt;=CONSOLIDADO!AK41,CONSOLIDADO!AR41&lt;CONSOLIDADO!AL41),"PROCESO",IF(CONSOLIDADO!AR41&gt;=CONSOLIDADO!AL41,"OPTIMO","NOAPLICA"))))</f>
        <v>DEFICIENTE</v>
      </c>
      <c r="H41" s="285" t="str">
        <f>IF(CONSOLIDADO!AS41="SM","NO APLICA",IF(CONSOLIDADO!AS41&lt;CONSOLIDADO!AK41,"DEFICIENTE",IF(AND(CONSOLIDADO!AS41&gt;=CONSOLIDADO!AK41,CONSOLIDADO!AS41&lt;CONSOLIDADO!AL41),"PROCESO",IF(CONSOLIDADO!AS41&gt;=CONSOLIDADO!AL41,"OPTIMO","NOAPLICA"))))</f>
        <v>DEFICIENTE</v>
      </c>
      <c r="I41" s="285" t="str">
        <f>IF(CONSOLIDADO!AT41="SM","NO APLICA",IF(CONSOLIDADO!AT41&lt;CONSOLIDADO!AK41,"DEFICIENTE",IF(AND(CONSOLIDADO!AT41&gt;=CONSOLIDADO!AK41,CONSOLIDADO!AT41&lt;CONSOLIDADO!AL41),"PROCESO",IF(CONSOLIDADO!AT41&gt;=CONSOLIDADO!AL41,"OPTIMO","NOAPLICA"))))</f>
        <v>DEFICIENTE</v>
      </c>
      <c r="J41" s="285" t="str">
        <f>IF(CONSOLIDADO!AU41="SM","NO APLICA",IF(CONSOLIDADO!AU41&lt;CONSOLIDADO!AK41,"DEFICIENTE",IF(AND(CONSOLIDADO!AU41&gt;=CONSOLIDADO!AK41,CONSOLIDADO!AU41&lt;CONSOLIDADO!AL41),"PROCESO",IF(CONSOLIDADO!AU41&gt;=CONSOLIDADO!AL41,"OPTIMO","NOAPLICA"))))</f>
        <v>DEFICIENTE</v>
      </c>
      <c r="K41" s="285" t="str">
        <f>IF(CONSOLIDADO!AV41="SM","NO APLICA",IF(CONSOLIDADO!AV41&lt;CONSOLIDADO!AK41,"DEFICIENTE",IF(AND(CONSOLIDADO!AV41&gt;=CONSOLIDADO!AK41,CONSOLIDADO!AV41&lt;CONSOLIDADO!AL41),"PROCESO",IF(CONSOLIDADO!AV41&gt;=CONSOLIDADO!AL41,"OPTIMO","NOAPLICA"))))</f>
        <v>DEFICIENTE</v>
      </c>
      <c r="L41" s="285" t="str">
        <f>IF(CONSOLIDADO!AW41="SM","NO APLICA",IF(CONSOLIDADO!AW41&lt;CONSOLIDADO!AK41,"DEFICIENTE",IF(AND(CONSOLIDADO!AW41&gt;=CONSOLIDADO!AK41,CONSOLIDADO!AW41&lt;CONSOLIDADO!AL41),"PROCESO",IF(CONSOLIDADO!AW41&gt;=CONSOLIDADO!AL41,"OPTIMO","NOAPLICA"))))</f>
        <v>DEFICIENTE</v>
      </c>
    </row>
    <row r="42" spans="1:12" ht="27" customHeight="1" x14ac:dyDescent="0.25">
      <c r="A42" s="348">
        <f>+CONSOLIDADO!A42</f>
        <v>39</v>
      </c>
      <c r="B42" s="461" t="str">
        <f>+CONSOLIDADO!B42</f>
        <v>PERSONA ADULTO MAYOR DE 60 AÑOS A MAS CON VACUNA NEUMOCOCO</v>
      </c>
      <c r="C42" s="462" t="str">
        <f>+CONSOLIDADO!C42</f>
        <v>EVAM</v>
      </c>
      <c r="D42" s="285" t="str">
        <f>IF(CONSOLIDADO!AO42="SM","NO APLICA",IF(CONSOLIDADO!AO42&lt;CONSOLIDADO!AK42,"DEFICIENTE",IF(AND(CONSOLIDADO!AO42&gt;=CONSOLIDADO!AK42,CONSOLIDADO!AO42&lt;CONSOLIDADO!AL42),"PROCESO",IF(CONSOLIDADO!AO42&gt;=CONSOLIDADO!AL42,"OPTIMO",IF(CONSOLIDADO!AO42="","NOAPLICA")))))</f>
        <v>DEFICIENTE</v>
      </c>
      <c r="E42" s="285" t="str">
        <f>IF(CONSOLIDADO!AP42="SM","NO APLICA",IF(CONSOLIDADO!AP42&lt;CONSOLIDADO!AK42,"DEFICIENTE",IF(AND(CONSOLIDADO!AP42&gt;=CONSOLIDADO!AK42,CONSOLIDADO!AP42&lt;CONSOLIDADO!AL42),"PROCESO",IF(CONSOLIDADO!AP42&gt;=CONSOLIDADO!AL42,"OPTIMO","NOAPLICA"))))</f>
        <v>DEFICIENTE</v>
      </c>
      <c r="F42" s="285" t="str">
        <f>IF(CONSOLIDADO!AQ42="SM","NO APLICA",IF(CONSOLIDADO!AQ42&lt;CONSOLIDADO!AK42,"DEFICIENTE",IF(AND(CONSOLIDADO!AQ42&gt;=CONSOLIDADO!AK42,CONSOLIDADO!AQ42&lt;CONSOLIDADO!AL42),"PROCESO",IF(CONSOLIDADO!AQ42&gt;=CONSOLIDADO!AL42,"OPTIMO","NOAPLICA"))))</f>
        <v>DEFICIENTE</v>
      </c>
      <c r="G42" s="285" t="str">
        <f>IF(CONSOLIDADO!AR42="SM","NO APLICA",IF(CONSOLIDADO!AR42&lt;CONSOLIDADO!AK42,"DEFICIENTE",IF(AND(CONSOLIDADO!AR42&gt;=CONSOLIDADO!AK42,CONSOLIDADO!AR42&lt;CONSOLIDADO!AL42),"PROCESO",IF(CONSOLIDADO!AR42&gt;=CONSOLIDADO!AL42,"OPTIMO","NOAPLICA"))))</f>
        <v>DEFICIENTE</v>
      </c>
      <c r="H42" s="285" t="str">
        <f>IF(CONSOLIDADO!AS42="SM","NO APLICA",IF(CONSOLIDADO!AS42&lt;CONSOLIDADO!AK42,"DEFICIENTE",IF(AND(CONSOLIDADO!AS42&gt;=CONSOLIDADO!AK42,CONSOLIDADO!AS42&lt;CONSOLIDADO!AL42),"PROCESO",IF(CONSOLIDADO!AS42&gt;=CONSOLIDADO!AL42,"OPTIMO","NOAPLICA"))))</f>
        <v>OPTIMO</v>
      </c>
      <c r="I42" s="285" t="str">
        <f>IF(CONSOLIDADO!AT42="SM","NO APLICA",IF(CONSOLIDADO!AT42&lt;CONSOLIDADO!AK42,"DEFICIENTE",IF(AND(CONSOLIDADO!AT42&gt;=CONSOLIDADO!AK42,CONSOLIDADO!AT42&lt;CONSOLIDADO!AL42),"PROCESO",IF(CONSOLIDADO!AT42&gt;=CONSOLIDADO!AL42,"OPTIMO","NOAPLICA"))))</f>
        <v>OPTIMO</v>
      </c>
      <c r="J42" s="285" t="str">
        <f>IF(CONSOLIDADO!AU42="SM","NO APLICA",IF(CONSOLIDADO!AU42&lt;CONSOLIDADO!AK42,"DEFICIENTE",IF(AND(CONSOLIDADO!AU42&gt;=CONSOLIDADO!AK42,CONSOLIDADO!AU42&lt;CONSOLIDADO!AL42),"PROCESO",IF(CONSOLIDADO!AU42&gt;=CONSOLIDADO!AL42,"OPTIMO","NOAPLICA"))))</f>
        <v>OPTIMO</v>
      </c>
      <c r="K42" s="285" t="str">
        <f>IF(CONSOLIDADO!AV42="SM","NO APLICA",IF(CONSOLIDADO!AV42&lt;CONSOLIDADO!AK42,"DEFICIENTE",IF(AND(CONSOLIDADO!AV42&gt;=CONSOLIDADO!AK42,CONSOLIDADO!AV42&lt;CONSOLIDADO!AL42),"PROCESO",IF(CONSOLIDADO!AV42&gt;=CONSOLIDADO!AL42,"OPTIMO","NOAPLICA"))))</f>
        <v>DEFICIENTE</v>
      </c>
      <c r="L42" s="285" t="str">
        <f>IF(CONSOLIDADO!AW42="SM","NO APLICA",IF(CONSOLIDADO!AW42&lt;CONSOLIDADO!AK42,"DEFICIENTE",IF(AND(CONSOLIDADO!AW42&gt;=CONSOLIDADO!AK42,CONSOLIDADO!AW42&lt;CONSOLIDADO!AL42),"PROCESO",IF(CONSOLIDADO!AW42&gt;=CONSOLIDADO!AL42,"OPTIMO","NOAPLICA"))))</f>
        <v>DEFICIENTE</v>
      </c>
    </row>
    <row r="43" spans="1:12" ht="27" customHeight="1" x14ac:dyDescent="0.25">
      <c r="A43" s="348">
        <f>+CONSOLIDADO!A43</f>
        <v>40</v>
      </c>
      <c r="B43" s="461" t="str">
        <f>+CONSOLIDADO!B43</f>
        <v>PERSONA ADULTO MAYOR DE 60 AÑOS A MAS CON VACUNA INFLUENZA</v>
      </c>
      <c r="C43" s="462" t="str">
        <f>+CONSOLIDADO!C43</f>
        <v>EVAM</v>
      </c>
      <c r="D43" s="285" t="str">
        <f>IF(CONSOLIDADO!AO43="SM","NO APLICA",IF(CONSOLIDADO!AO43&lt;CONSOLIDADO!AK43,"DEFICIENTE",IF(AND(CONSOLIDADO!AO43&gt;=CONSOLIDADO!AK43,CONSOLIDADO!AO43&lt;CONSOLIDADO!AL43),"PROCESO",IF(CONSOLIDADO!AO43&gt;=CONSOLIDADO!AL43,"OPTIMO",IF(CONSOLIDADO!AO43="","NOAPLICA")))))</f>
        <v>DEFICIENTE</v>
      </c>
      <c r="E43" s="285" t="str">
        <f>IF(CONSOLIDADO!AP43="SM","NO APLICA",IF(CONSOLIDADO!AP43&lt;CONSOLIDADO!AK43,"DEFICIENTE",IF(AND(CONSOLIDADO!AP43&gt;=CONSOLIDADO!AK43,CONSOLIDADO!AP43&lt;CONSOLIDADO!AL43),"PROCESO",IF(CONSOLIDADO!AP43&gt;=CONSOLIDADO!AL43,"OPTIMO","NOAPLICA"))))</f>
        <v>OPTIMO</v>
      </c>
      <c r="F43" s="285" t="str">
        <f>IF(CONSOLIDADO!AQ43="SM","NO APLICA",IF(CONSOLIDADO!AQ43&lt;CONSOLIDADO!AK43,"DEFICIENTE",IF(AND(CONSOLIDADO!AQ43&gt;=CONSOLIDADO!AK43,CONSOLIDADO!AQ43&lt;CONSOLIDADO!AL43),"PROCESO",IF(CONSOLIDADO!AQ43&gt;=CONSOLIDADO!AL43,"OPTIMO","NOAPLICA"))))</f>
        <v>DEFICIENTE</v>
      </c>
      <c r="G43" s="285" t="str">
        <f>IF(CONSOLIDADO!AR43="SM","NO APLICA",IF(CONSOLIDADO!AR43&lt;CONSOLIDADO!AK43,"DEFICIENTE",IF(AND(CONSOLIDADO!AR43&gt;=CONSOLIDADO!AK43,CONSOLIDADO!AR43&lt;CONSOLIDADO!AL43),"PROCESO",IF(CONSOLIDADO!AR43&gt;=CONSOLIDADO!AL43,"OPTIMO","NOAPLICA"))))</f>
        <v>DEFICIENTE</v>
      </c>
      <c r="H43" s="285" t="str">
        <f>IF(CONSOLIDADO!AS43="SM","NO APLICA",IF(CONSOLIDADO!AS43&lt;CONSOLIDADO!AK43,"DEFICIENTE",IF(AND(CONSOLIDADO!AS43&gt;=CONSOLIDADO!AK43,CONSOLIDADO!AS43&lt;CONSOLIDADO!AL43),"PROCESO",IF(CONSOLIDADO!AS43&gt;=CONSOLIDADO!AL43,"OPTIMO","NOAPLICA"))))</f>
        <v>OPTIMO</v>
      </c>
      <c r="I43" s="285" t="str">
        <f>IF(CONSOLIDADO!AT43="SM","NO APLICA",IF(CONSOLIDADO!AT43&lt;CONSOLIDADO!AK43,"DEFICIENTE",IF(AND(CONSOLIDADO!AT43&gt;=CONSOLIDADO!AK43,CONSOLIDADO!AT43&lt;CONSOLIDADO!AL43),"PROCESO",IF(CONSOLIDADO!AT43&gt;=CONSOLIDADO!AL43,"OPTIMO","NOAPLICA"))))</f>
        <v>OPTIMO</v>
      </c>
      <c r="J43" s="285" t="str">
        <f>IF(CONSOLIDADO!AU43="SM","NO APLICA",IF(CONSOLIDADO!AU43&lt;CONSOLIDADO!AK43,"DEFICIENTE",IF(AND(CONSOLIDADO!AU43&gt;=CONSOLIDADO!AK43,CONSOLIDADO!AU43&lt;CONSOLIDADO!AL43),"PROCESO",IF(CONSOLIDADO!AU43&gt;=CONSOLIDADO!AL43,"OPTIMO","NOAPLICA"))))</f>
        <v>DEFICIENTE</v>
      </c>
      <c r="K43" s="285" t="str">
        <f>IF(CONSOLIDADO!AV43="SM","NO APLICA",IF(CONSOLIDADO!AV43&lt;CONSOLIDADO!AK43,"DEFICIENTE",IF(AND(CONSOLIDADO!AV43&gt;=CONSOLIDADO!AK43,CONSOLIDADO!AV43&lt;CONSOLIDADO!AL43),"PROCESO",IF(CONSOLIDADO!AV43&gt;=CONSOLIDADO!AL43,"OPTIMO","NOAPLICA"))))</f>
        <v>DEFICIENTE</v>
      </c>
      <c r="L43" s="285" t="str">
        <f>IF(CONSOLIDADO!AW43="SM","NO APLICA",IF(CONSOLIDADO!AW43&lt;CONSOLIDADO!AK43,"DEFICIENTE",IF(AND(CONSOLIDADO!AW43&gt;=CONSOLIDADO!AK43,CONSOLIDADO!AW43&lt;CONSOLIDADO!AL43),"PROCESO",IF(CONSOLIDADO!AW43&gt;=CONSOLIDADO!AL43,"OPTIMO","NOAPLICA"))))</f>
        <v>DEFICIENTE</v>
      </c>
    </row>
    <row r="44" spans="1:12" ht="27" customHeight="1" x14ac:dyDescent="0.25">
      <c r="A44" s="348">
        <f>+CONSOLIDADO!A44</f>
        <v>41</v>
      </c>
      <c r="B44" s="461" t="str">
        <f>+CONSOLIDADO!B44</f>
        <v>PERSONA ADULTO MAYOR DE 60 AÑOS CON VALORACION CLINICA</v>
      </c>
      <c r="C44" s="462" t="str">
        <f>+CONSOLIDADO!C44</f>
        <v>EVAM</v>
      </c>
      <c r="D44" s="285" t="str">
        <f>IF(CONSOLIDADO!AO44="SM","NO APLICA",IF(CONSOLIDADO!AO44&lt;CONSOLIDADO!AK44,"DEFICIENTE",IF(AND(CONSOLIDADO!AO44&gt;=CONSOLIDADO!AK44,CONSOLIDADO!AO44&lt;CONSOLIDADO!AL44),"PROCESO",IF(CONSOLIDADO!AO44&gt;=CONSOLIDADO!AL44,"OPTIMO",IF(CONSOLIDADO!AO44="","NOAPLICA")))))</f>
        <v>OPTIMO</v>
      </c>
      <c r="E44" s="285" t="str">
        <f>IF(CONSOLIDADO!AP44="SM","NO APLICA",IF(CONSOLIDADO!AP44&lt;CONSOLIDADO!AK44,"DEFICIENTE",IF(AND(CONSOLIDADO!AP44&gt;=CONSOLIDADO!AK44,CONSOLIDADO!AP44&lt;CONSOLIDADO!AL44),"PROCESO",IF(CONSOLIDADO!AP44&gt;=CONSOLIDADO!AL44,"OPTIMO","NOAPLICA"))))</f>
        <v>OPTIMO</v>
      </c>
      <c r="F44" s="285" t="str">
        <f>IF(CONSOLIDADO!AQ44="SM","NO APLICA",IF(CONSOLIDADO!AQ44&lt;CONSOLIDADO!AK44,"DEFICIENTE",IF(AND(CONSOLIDADO!AQ44&gt;=CONSOLIDADO!AK44,CONSOLIDADO!AQ44&lt;CONSOLIDADO!AL44),"PROCESO",IF(CONSOLIDADO!AQ44&gt;=CONSOLIDADO!AL44,"OPTIMO","NOAPLICA"))))</f>
        <v>DEFICIENTE</v>
      </c>
      <c r="G44" s="285" t="str">
        <f>IF(CONSOLIDADO!AR44="SM","NO APLICA",IF(CONSOLIDADO!AR44&lt;CONSOLIDADO!AK44,"DEFICIENTE",IF(AND(CONSOLIDADO!AR44&gt;=CONSOLIDADO!AK44,CONSOLIDADO!AR44&lt;CONSOLIDADO!AL44),"PROCESO",IF(CONSOLIDADO!AR44&gt;=CONSOLIDADO!AL44,"OPTIMO","NOAPLICA"))))</f>
        <v>OPTIMO</v>
      </c>
      <c r="H44" s="285" t="str">
        <f>IF(CONSOLIDADO!AS44="SM","NO APLICA",IF(CONSOLIDADO!AS44&lt;CONSOLIDADO!AK44,"DEFICIENTE",IF(AND(CONSOLIDADO!AS44&gt;=CONSOLIDADO!AK44,CONSOLIDADO!AS44&lt;CONSOLIDADO!AL44),"PROCESO",IF(CONSOLIDADO!AS44&gt;=CONSOLIDADO!AL44,"OPTIMO","NOAPLICA"))))</f>
        <v>DEFICIENTE</v>
      </c>
      <c r="I44" s="285" t="str">
        <f>IF(CONSOLIDADO!AT44="SM","NO APLICA",IF(CONSOLIDADO!AT44&lt;CONSOLIDADO!AK44,"DEFICIENTE",IF(AND(CONSOLIDADO!AT44&gt;=CONSOLIDADO!AK44,CONSOLIDADO!AT44&lt;CONSOLIDADO!AL44),"PROCESO",IF(CONSOLIDADO!AT44&gt;=CONSOLIDADO!AL44,"OPTIMO","NOAPLICA"))))</f>
        <v>DEFICIENTE</v>
      </c>
      <c r="J44" s="285" t="str">
        <f>IF(CONSOLIDADO!AU44="SM","NO APLICA",IF(CONSOLIDADO!AU44&lt;CONSOLIDADO!AK44,"DEFICIENTE",IF(AND(CONSOLIDADO!AU44&gt;=CONSOLIDADO!AK44,CONSOLIDADO!AU44&lt;CONSOLIDADO!AL44),"PROCESO",IF(CONSOLIDADO!AU44&gt;=CONSOLIDADO!AL44,"OPTIMO","NOAPLICA"))))</f>
        <v>OPTIMO</v>
      </c>
      <c r="K44" s="285" t="str">
        <f>IF(CONSOLIDADO!AV44="SM","NO APLICA",IF(CONSOLIDADO!AV44&lt;CONSOLIDADO!AK44,"DEFICIENTE",IF(AND(CONSOLIDADO!AV44&gt;=CONSOLIDADO!AK44,CONSOLIDADO!AV44&lt;CONSOLIDADO!AL44),"PROCESO",IF(CONSOLIDADO!AV44&gt;=CONSOLIDADO!AL44,"OPTIMO","NOAPLICA"))))</f>
        <v>OPTIMO</v>
      </c>
      <c r="L44" s="285" t="str">
        <f>IF(CONSOLIDADO!AW44="SM","NO APLICA",IF(CONSOLIDADO!AW44&lt;CONSOLIDADO!AK44,"DEFICIENTE",IF(AND(CONSOLIDADO!AW44&gt;=CONSOLIDADO!AK44,CONSOLIDADO!AW44&lt;CONSOLIDADO!AL44),"PROCESO",IF(CONSOLIDADO!AW44&gt;=CONSOLIDADO!AL44,"OPTIMO","NOAPLICA"))))</f>
        <v>OPTIMO</v>
      </c>
    </row>
    <row r="45" spans="1:12" ht="27" customHeight="1" x14ac:dyDescent="0.25">
      <c r="A45" s="348">
        <f>+CONSOLIDADO!A45</f>
        <v>42</v>
      </c>
      <c r="B45" s="461" t="str">
        <f>+CONSOLIDADO!B45</f>
        <v>PERSONA CON DISCAPACIDAD QUE RECIBE ATENCION PARA SU CERTIFICACIÓN.</v>
      </c>
      <c r="C45" s="462" t="str">
        <f>+CONSOLIDADO!C45</f>
        <v>DISCAPACIDAD</v>
      </c>
      <c r="D45" s="285" t="str">
        <f>IF(CONSOLIDADO!AO45="SM","NO APLICA",IF(CONSOLIDADO!AO45&lt;CONSOLIDADO!AK45,"DEFICIENTE",IF(AND(CONSOLIDADO!AO45&gt;=CONSOLIDADO!AK45,CONSOLIDADO!AO45&lt;CONSOLIDADO!AL45),"PROCESO",IF(CONSOLIDADO!AO45&gt;=CONSOLIDADO!AL45,"OPTIMO",IF(CONSOLIDADO!AO45="","NOAPLICA")))))</f>
        <v>DEFICIENTE</v>
      </c>
      <c r="E45" s="285" t="str">
        <f>IF(CONSOLIDADO!AP45="SM","NO APLICA",IF(CONSOLIDADO!AP45&lt;CONSOLIDADO!AK45,"DEFICIENTE",IF(AND(CONSOLIDADO!AP45&gt;=CONSOLIDADO!AK45,CONSOLIDADO!AP45&lt;CONSOLIDADO!AL45),"PROCESO",IF(CONSOLIDADO!AP45&gt;=CONSOLIDADO!AL45,"OPTIMO","NOAPLICA"))))</f>
        <v>DEFICIENTE</v>
      </c>
      <c r="F45" s="285" t="str">
        <f>IF(CONSOLIDADO!AQ45="SM","NO APLICA",IF(CONSOLIDADO!AQ45&lt;CONSOLIDADO!AK45,"DEFICIENTE",IF(AND(CONSOLIDADO!AQ45&gt;=CONSOLIDADO!AK45,CONSOLIDADO!AQ45&lt;CONSOLIDADO!AL45),"PROCESO",IF(CONSOLIDADO!AQ45&gt;=CONSOLIDADO!AL45,"OPTIMO","NOAPLICA"))))</f>
        <v>DEFICIENTE</v>
      </c>
      <c r="G45" s="285" t="str">
        <f>IF(CONSOLIDADO!AR45="SM","NO APLICA",IF(CONSOLIDADO!AR45&lt;CONSOLIDADO!AK45,"DEFICIENTE",IF(AND(CONSOLIDADO!AR45&gt;=CONSOLIDADO!AK45,CONSOLIDADO!AR45&lt;CONSOLIDADO!AL45),"PROCESO",IF(CONSOLIDADO!AR45&gt;=CONSOLIDADO!AL45,"OPTIMO","NOAPLICA"))))</f>
        <v>DEFICIENTE</v>
      </c>
      <c r="H45" s="285" t="str">
        <f>IF(CONSOLIDADO!AS45="SM","NO APLICA",IF(CONSOLIDADO!AS45&lt;CONSOLIDADO!AK45,"DEFICIENTE",IF(AND(CONSOLIDADO!AS45&gt;=CONSOLIDADO!AK45,CONSOLIDADO!AS45&lt;CONSOLIDADO!AL45),"PROCESO",IF(CONSOLIDADO!AS45&gt;=CONSOLIDADO!AL45,"OPTIMO","NOAPLICA"))))</f>
        <v>OPTIMO</v>
      </c>
      <c r="I45" s="285" t="str">
        <f>IF(CONSOLIDADO!AT45="SM","NO APLICA",IF(CONSOLIDADO!AT45&lt;CONSOLIDADO!AK45,"DEFICIENTE",IF(AND(CONSOLIDADO!AT45&gt;=CONSOLIDADO!AK45,CONSOLIDADO!AT45&lt;CONSOLIDADO!AL45),"PROCESO",IF(CONSOLIDADO!AT45&gt;=CONSOLIDADO!AL45,"OPTIMO","NOAPLICA"))))</f>
        <v>DEFICIENTE</v>
      </c>
      <c r="J45" s="285" t="str">
        <f>IF(CONSOLIDADO!AU45="SM","NO APLICA",IF(CONSOLIDADO!AU45&lt;CONSOLIDADO!AK45,"DEFICIENTE",IF(AND(CONSOLIDADO!AU45&gt;=CONSOLIDADO!AK45,CONSOLIDADO!AU45&lt;CONSOLIDADO!AL45),"PROCESO",IF(CONSOLIDADO!AU45&gt;=CONSOLIDADO!AL45,"OPTIMO","NOAPLICA"))))</f>
        <v>DEFICIENTE</v>
      </c>
      <c r="K45" s="285" t="str">
        <f>IF(CONSOLIDADO!AV45="SM","NO APLICA",IF(CONSOLIDADO!AV45&lt;CONSOLIDADO!AK45,"DEFICIENTE",IF(AND(CONSOLIDADO!AV45&gt;=CONSOLIDADO!AK45,CONSOLIDADO!AV45&lt;CONSOLIDADO!AL45),"PROCESO",IF(CONSOLIDADO!AV45&gt;=CONSOLIDADO!AL45,"OPTIMO","NOAPLICA"))))</f>
        <v>DEFICIENTE</v>
      </c>
      <c r="L45" s="285" t="str">
        <f>IF(CONSOLIDADO!AW45="SM","NO APLICA",IF(CONSOLIDADO!AW45&lt;CONSOLIDADO!AK45,"DEFICIENTE",IF(AND(CONSOLIDADO!AW45&gt;=CONSOLIDADO!AK45,CONSOLIDADO!AW45&lt;CONSOLIDADO!AL45),"PROCESO",IF(CONSOLIDADO!AW45&gt;=CONSOLIDADO!AL45,"OPTIMO","NOAPLICA"))))</f>
        <v>DEFICIENTE</v>
      </c>
    </row>
    <row r="46" spans="1:12" ht="27" customHeight="1" x14ac:dyDescent="0.25">
      <c r="A46" s="348">
        <f>+CONSOLIDADO!A46</f>
        <v>43</v>
      </c>
      <c r="B46" s="461" t="str">
        <f>+CONSOLIDADO!B46</f>
        <v>VISITAS A LAS FAMILIAS PARA REHABILITACION BASADA EN LA COMUNIDAD 3</v>
      </c>
      <c r="C46" s="462" t="str">
        <f>+CONSOLIDADO!C46</f>
        <v>DISCAPACIDAD</v>
      </c>
      <c r="D46" s="285" t="str">
        <f>IF(CONSOLIDADO!AO46="SM","NO APLICA",IF(CONSOLIDADO!AO46&lt;CONSOLIDADO!AK46,"DEFICIENTE",IF(AND(CONSOLIDADO!AO46&gt;=CONSOLIDADO!AK46,CONSOLIDADO!AO46&lt;CONSOLIDADO!AL46),"PROCESO",IF(CONSOLIDADO!AO46&gt;=CONSOLIDADO!AL46,"OPTIMO",IF(CONSOLIDADO!AO46="","NOAPLICA")))))</f>
        <v>DEFICIENTE</v>
      </c>
      <c r="E46" s="285" t="str">
        <f>IF(CONSOLIDADO!AP46="SM","NO APLICA",IF(CONSOLIDADO!AP46&lt;CONSOLIDADO!AK46,"DEFICIENTE",IF(AND(CONSOLIDADO!AP46&gt;=CONSOLIDADO!AK46,CONSOLIDADO!AP46&lt;CONSOLIDADO!AL46),"PROCESO",IF(CONSOLIDADO!AP46&gt;=CONSOLIDADO!AL46,"OPTIMO","NOAPLICA"))))</f>
        <v>DEFICIENTE</v>
      </c>
      <c r="F46" s="285" t="str">
        <f>IF(CONSOLIDADO!AQ46="SM","NO APLICA",IF(CONSOLIDADO!AQ46&lt;CONSOLIDADO!AK46,"DEFICIENTE",IF(AND(CONSOLIDADO!AQ46&gt;=CONSOLIDADO!AK46,CONSOLIDADO!AQ46&lt;CONSOLIDADO!AL46),"PROCESO",IF(CONSOLIDADO!AQ46&gt;=CONSOLIDADO!AL46,"OPTIMO","NOAPLICA"))))</f>
        <v>DEFICIENTE</v>
      </c>
      <c r="G46" s="285" t="str">
        <f>IF(CONSOLIDADO!AR46="SM","NO APLICA",IF(CONSOLIDADO!AR46&lt;CONSOLIDADO!AK46,"DEFICIENTE",IF(AND(CONSOLIDADO!AR46&gt;=CONSOLIDADO!AK46,CONSOLIDADO!AR46&lt;CONSOLIDADO!AL46),"PROCESO",IF(CONSOLIDADO!AR46&gt;=CONSOLIDADO!AL46,"OPTIMO","NOAPLICA"))))</f>
        <v>DEFICIENTE</v>
      </c>
      <c r="H46" s="285" t="str">
        <f>IF(CONSOLIDADO!AS46="SM","NO APLICA",IF(CONSOLIDADO!AS46&lt;CONSOLIDADO!AK46,"DEFICIENTE",IF(AND(CONSOLIDADO!AS46&gt;=CONSOLIDADO!AK46,CONSOLIDADO!AS46&lt;CONSOLIDADO!AL46),"PROCESO",IF(CONSOLIDADO!AS46&gt;=CONSOLIDADO!AL46,"OPTIMO","NOAPLICA"))))</f>
        <v>DEFICIENTE</v>
      </c>
      <c r="I46" s="285" t="str">
        <f>IF(CONSOLIDADO!AT46="SM","NO APLICA",IF(CONSOLIDADO!AT46&lt;CONSOLIDADO!AK46,"DEFICIENTE",IF(AND(CONSOLIDADO!AT46&gt;=CONSOLIDADO!AK46,CONSOLIDADO!AT46&lt;CONSOLIDADO!AL46),"PROCESO",IF(CONSOLIDADO!AT46&gt;=CONSOLIDADO!AL46,"OPTIMO","NOAPLICA"))))</f>
        <v>DEFICIENTE</v>
      </c>
      <c r="J46" s="285" t="str">
        <f>IF(CONSOLIDADO!AU46="SM","NO APLICA",IF(CONSOLIDADO!AU46&lt;CONSOLIDADO!AK46,"DEFICIENTE",IF(AND(CONSOLIDADO!AU46&gt;=CONSOLIDADO!AK46,CONSOLIDADO!AU46&lt;CONSOLIDADO!AL46),"PROCESO",IF(CONSOLIDADO!AU46&gt;=CONSOLIDADO!AL46,"OPTIMO","NOAPLICA"))))</f>
        <v>PROCESO</v>
      </c>
      <c r="K46" s="285" t="str">
        <f>IF(CONSOLIDADO!AV46="SM","NO APLICA",IF(CONSOLIDADO!AV46&lt;CONSOLIDADO!AK46,"DEFICIENTE",IF(AND(CONSOLIDADO!AV46&gt;=CONSOLIDADO!AK46,CONSOLIDADO!AV46&lt;CONSOLIDADO!AL46),"PROCESO",IF(CONSOLIDADO!AV46&gt;=CONSOLIDADO!AL46,"OPTIMO","NOAPLICA"))))</f>
        <v>DEFICIENTE</v>
      </c>
      <c r="L46" s="285" t="str">
        <f>IF(CONSOLIDADO!AW46="SM","NO APLICA",IF(CONSOLIDADO!AW46&lt;CONSOLIDADO!AK46,"DEFICIENTE",IF(AND(CONSOLIDADO!AW46&gt;=CONSOLIDADO!AK46,CONSOLIDADO!AW46&lt;CONSOLIDADO!AL46),"PROCESO",IF(CONSOLIDADO!AW46&gt;=CONSOLIDADO!AL46,"OPTIMO","NOAPLICA"))))</f>
        <v>DEFICIENTE</v>
      </c>
    </row>
    <row r="47" spans="1:12" ht="27" customHeight="1" x14ac:dyDescent="0.25">
      <c r="A47" s="348">
        <f>+CONSOLIDADO!A47</f>
        <v>44</v>
      </c>
      <c r="B47" s="461" t="str">
        <f>+CONSOLIDADO!B47</f>
        <v>CAPACITACION A ACTORES SOCIALES PARA LA APLICACION DE LA ESTRATEGIA RBC</v>
      </c>
      <c r="C47" s="462" t="str">
        <f>+CONSOLIDADO!C47</f>
        <v>DISCAPACIDAD</v>
      </c>
      <c r="D47" s="285" t="str">
        <f>IF(CONSOLIDADO!AO47="SM","NO APLICA",IF(CONSOLIDADO!AO47&lt;CONSOLIDADO!AK47,"DEFICIENTE",IF(AND(CONSOLIDADO!AO47&gt;=CONSOLIDADO!AK47,CONSOLIDADO!AO47&lt;CONSOLIDADO!AL47),"PROCESO",IF(CONSOLIDADO!AO47&gt;=CONSOLIDADO!AL47,"OPTIMO",IF(CONSOLIDADO!AO47="","NOAPLICA")))))</f>
        <v>DEFICIENTE</v>
      </c>
      <c r="E47" s="285" t="str">
        <f>IF(CONSOLIDADO!AP47="SM","NO APLICA",IF(CONSOLIDADO!AP47&lt;CONSOLIDADO!AK47,"DEFICIENTE",IF(AND(CONSOLIDADO!AP47&gt;=CONSOLIDADO!AK47,CONSOLIDADO!AP47&lt;CONSOLIDADO!AL47),"PROCESO",IF(CONSOLIDADO!AP47&gt;=CONSOLIDADO!AL47,"OPTIMO","NOAPLICA"))))</f>
        <v>DEFICIENTE</v>
      </c>
      <c r="F47" s="285" t="str">
        <f>IF(CONSOLIDADO!AQ47="SM","NO APLICA",IF(CONSOLIDADO!AQ47&lt;CONSOLIDADO!AK47,"DEFICIENTE",IF(AND(CONSOLIDADO!AQ47&gt;=CONSOLIDADO!AK47,CONSOLIDADO!AQ47&lt;CONSOLIDADO!AL47),"PROCESO",IF(CONSOLIDADO!AQ47&gt;=CONSOLIDADO!AL47,"OPTIMO","NOAPLICA"))))</f>
        <v>DEFICIENTE</v>
      </c>
      <c r="G47" s="285" t="str">
        <f>IF(CONSOLIDADO!AR47="SM","NO APLICA",IF(CONSOLIDADO!AR47&lt;CONSOLIDADO!AK47,"DEFICIENTE",IF(AND(CONSOLIDADO!AR47&gt;=CONSOLIDADO!AK47,CONSOLIDADO!AR47&lt;CONSOLIDADO!AL47),"PROCESO",IF(CONSOLIDADO!AR47&gt;=CONSOLIDADO!AL47,"OPTIMO","NOAPLICA"))))</f>
        <v>DEFICIENTE</v>
      </c>
      <c r="H47" s="285" t="str">
        <f>IF(CONSOLIDADO!AS47="SM","NO APLICA",IF(CONSOLIDADO!AS47&lt;CONSOLIDADO!AK47,"DEFICIENTE",IF(AND(CONSOLIDADO!AS47&gt;=CONSOLIDADO!AK47,CONSOLIDADO!AS47&lt;CONSOLIDADO!AL47),"PROCESO",IF(CONSOLIDADO!AS47&gt;=CONSOLIDADO!AL47,"OPTIMO","NOAPLICA"))))</f>
        <v>DEFICIENTE</v>
      </c>
      <c r="I47" s="285" t="str">
        <f>IF(CONSOLIDADO!AT47="SM","NO APLICA",IF(CONSOLIDADO!AT47&lt;CONSOLIDADO!AK47,"DEFICIENTE",IF(AND(CONSOLIDADO!AT47&gt;=CONSOLIDADO!AK47,CONSOLIDADO!AT47&lt;CONSOLIDADO!AL47),"PROCESO",IF(CONSOLIDADO!AT47&gt;=CONSOLIDADO!AL47,"OPTIMO","NOAPLICA"))))</f>
        <v>DEFICIENTE</v>
      </c>
      <c r="J47" s="285" t="str">
        <f>IF(CONSOLIDADO!AU47="SM","NO APLICA",IF(CONSOLIDADO!AU47&lt;CONSOLIDADO!AK47,"DEFICIENTE",IF(AND(CONSOLIDADO!AU47&gt;=CONSOLIDADO!AK47,CONSOLIDADO!AU47&lt;CONSOLIDADO!AL47),"PROCESO",IF(CONSOLIDADO!AU47&gt;=CONSOLIDADO!AL47,"OPTIMO","NOAPLICA"))))</f>
        <v>DEFICIENTE</v>
      </c>
      <c r="K47" s="285" t="str">
        <f>IF(CONSOLIDADO!AV47="SM","NO APLICA",IF(CONSOLIDADO!AV47&lt;CONSOLIDADO!AK47,"DEFICIENTE",IF(AND(CONSOLIDADO!AV47&gt;=CONSOLIDADO!AK47,CONSOLIDADO!AV47&lt;CONSOLIDADO!AL47),"PROCESO",IF(CONSOLIDADO!AV47&gt;=CONSOLIDADO!AL47,"OPTIMO","NOAPLICA"))))</f>
        <v>DEFICIENTE</v>
      </c>
      <c r="L47" s="285" t="str">
        <f>IF(CONSOLIDADO!AW47="SM","NO APLICA",IF(CONSOLIDADO!AW47&lt;CONSOLIDADO!AK47,"DEFICIENTE",IF(AND(CONSOLIDADO!AW47&gt;=CONSOLIDADO!AK47,CONSOLIDADO!AW47&lt;CONSOLIDADO!AL47),"PROCESO",IF(CONSOLIDADO!AW47&gt;=CONSOLIDADO!AL47,"OPTIMO","NOAPLICA"))))</f>
        <v>DEFICIENTE</v>
      </c>
    </row>
    <row r="48" spans="1:12" ht="27" customHeight="1" x14ac:dyDescent="0.25">
      <c r="A48" s="348">
        <f>+CONSOLIDADO!A48</f>
        <v>45</v>
      </c>
      <c r="B48" s="461" t="str">
        <f>+CONSOLIDADO!B48</f>
        <v xml:space="preserve">NIÑOS Y NIÑAS EN  DE 3 A 17 AÑOS DESPARASITADOS II.EE </v>
      </c>
      <c r="C48" s="462" t="str">
        <f>+CONSOLIDADO!C48</f>
        <v>EDUC. SALUD</v>
      </c>
      <c r="D48" s="285" t="str">
        <f>IF(CONSOLIDADO!AO48="SM","NO APLICA",IF(CONSOLIDADO!AO48&lt;CONSOLIDADO!AK48,"DEFICIENTE",IF(AND(CONSOLIDADO!AO48&gt;=CONSOLIDADO!AK48,CONSOLIDADO!AO48&lt;CONSOLIDADO!AL48),"PROCESO",IF(CONSOLIDADO!AO48&gt;=CONSOLIDADO!AL48,"OPTIMO",IF(CONSOLIDADO!AO48="","NOAPLICA")))))</f>
        <v>DEFICIENTE</v>
      </c>
      <c r="E48" s="285" t="str">
        <f>IF(CONSOLIDADO!AP48="SM","NO APLICA",IF(CONSOLIDADO!AP48&lt;CONSOLIDADO!AK48,"DEFICIENTE",IF(AND(CONSOLIDADO!AP48&gt;=CONSOLIDADO!AK48,CONSOLIDADO!AP48&lt;CONSOLIDADO!AL48),"PROCESO",IF(CONSOLIDADO!AP48&gt;=CONSOLIDADO!AL48,"OPTIMO","NOAPLICA"))))</f>
        <v>DEFICIENTE</v>
      </c>
      <c r="F48" s="285" t="str">
        <f>IF(CONSOLIDADO!AQ48="SM","NO APLICA",IF(CONSOLIDADO!AQ48&lt;CONSOLIDADO!AK48,"DEFICIENTE",IF(AND(CONSOLIDADO!AQ48&gt;=CONSOLIDADO!AK48,CONSOLIDADO!AQ48&lt;CONSOLIDADO!AL48),"PROCESO",IF(CONSOLIDADO!AQ48&gt;=CONSOLIDADO!AL48,"OPTIMO","NOAPLICA"))))</f>
        <v>DEFICIENTE</v>
      </c>
      <c r="G48" s="285" t="str">
        <f>IF(CONSOLIDADO!AR48="SM","NO APLICA",IF(CONSOLIDADO!AR48&lt;CONSOLIDADO!AK48,"DEFICIENTE",IF(AND(CONSOLIDADO!AR48&gt;=CONSOLIDADO!AK48,CONSOLIDADO!AR48&lt;CONSOLIDADO!AL48),"PROCESO",IF(CONSOLIDADO!AR48&gt;=CONSOLIDADO!AL48,"OPTIMO","NOAPLICA"))))</f>
        <v>DEFICIENTE</v>
      </c>
      <c r="H48" s="285" t="str">
        <f>IF(CONSOLIDADO!AS48="SM","NO APLICA",IF(CONSOLIDADO!AS48&lt;CONSOLIDADO!AK48,"DEFICIENTE",IF(AND(CONSOLIDADO!AS48&gt;=CONSOLIDADO!AK48,CONSOLIDADO!AS48&lt;CONSOLIDADO!AL48),"PROCESO",IF(CONSOLIDADO!AS48&gt;=CONSOLIDADO!AL48,"OPTIMO","NOAPLICA"))))</f>
        <v>DEFICIENTE</v>
      </c>
      <c r="I48" s="285" t="str">
        <f>IF(CONSOLIDADO!AT48="SM","NO APLICA",IF(CONSOLIDADO!AT48&lt;CONSOLIDADO!AK48,"DEFICIENTE",IF(AND(CONSOLIDADO!AT48&gt;=CONSOLIDADO!AK48,CONSOLIDADO!AT48&lt;CONSOLIDADO!AL48),"PROCESO",IF(CONSOLIDADO!AT48&gt;=CONSOLIDADO!AL48,"OPTIMO","NOAPLICA"))))</f>
        <v>DEFICIENTE</v>
      </c>
      <c r="J48" s="285" t="str">
        <f>IF(CONSOLIDADO!AU48="SM","NO APLICA",IF(CONSOLIDADO!AU48&lt;CONSOLIDADO!AK48,"DEFICIENTE",IF(AND(CONSOLIDADO!AU48&gt;=CONSOLIDADO!AK48,CONSOLIDADO!AU48&lt;CONSOLIDADO!AL48),"PROCESO",IF(CONSOLIDADO!AU48&gt;=CONSOLIDADO!AL48,"OPTIMO","NOAPLICA"))))</f>
        <v>DEFICIENTE</v>
      </c>
      <c r="K48" s="285" t="str">
        <f>IF(CONSOLIDADO!AV48="SM","NO APLICA",IF(CONSOLIDADO!AV48&lt;CONSOLIDADO!AK48,"DEFICIENTE",IF(AND(CONSOLIDADO!AV48&gt;=CONSOLIDADO!AK48,CONSOLIDADO!AV48&lt;CONSOLIDADO!AL48),"PROCESO",IF(CONSOLIDADO!AV48&gt;=CONSOLIDADO!AL48,"OPTIMO","NOAPLICA"))))</f>
        <v>DEFICIENTE</v>
      </c>
      <c r="L48" s="285" t="str">
        <f>IF(CONSOLIDADO!AW48="SM","NO APLICA",IF(CONSOLIDADO!AW48&lt;CONSOLIDADO!AK48,"DEFICIENTE",IF(AND(CONSOLIDADO!AW48&gt;=CONSOLIDADO!AK48,CONSOLIDADO!AW48&lt;CONSOLIDADO!AL48),"PROCESO",IF(CONSOLIDADO!AW48&gt;=CONSOLIDADO!AL48,"OPTIMO","NOAPLICA"))))</f>
        <v>DEFICIENTE</v>
      </c>
    </row>
    <row r="49" spans="1:12" ht="27" customHeight="1" x14ac:dyDescent="0.25">
      <c r="A49" s="348">
        <f>+CONSOLIDADO!A49</f>
        <v>46</v>
      </c>
      <c r="B49" s="461" t="str">
        <f>+CONSOLIDADO!B49</f>
        <v xml:space="preserve">NIÑOS Y NIÑAS DE 9 AÑOS DE EDAD  VACUNADOS  CONTRA EL VPH EN II.EE </v>
      </c>
      <c r="C49" s="462" t="str">
        <f>+CONSOLIDADO!C49</f>
        <v>EDUC. SALUD</v>
      </c>
      <c r="D49" s="285" t="str">
        <f>IF(CONSOLIDADO!AO49="SM","NO APLICA",IF(CONSOLIDADO!AO49&lt;CONSOLIDADO!AK49,"DEFICIENTE",IF(AND(CONSOLIDADO!AO49&gt;=CONSOLIDADO!AK49,CONSOLIDADO!AO49&lt;CONSOLIDADO!AL49),"PROCESO",IF(CONSOLIDADO!AO49&gt;=CONSOLIDADO!AL49,"OPTIMO",IF(CONSOLIDADO!AO49="","NOAPLICA")))))</f>
        <v>DEFICIENTE</v>
      </c>
      <c r="E49" s="285" t="str">
        <f>IF(CONSOLIDADO!AP49="SM","NO APLICA",IF(CONSOLIDADO!AP49&lt;CONSOLIDADO!AK49,"DEFICIENTE",IF(AND(CONSOLIDADO!AP49&gt;=CONSOLIDADO!AK49,CONSOLIDADO!AP49&lt;CONSOLIDADO!AL49),"PROCESO",IF(CONSOLIDADO!AP49&gt;=CONSOLIDADO!AL49,"OPTIMO","NOAPLICA"))))</f>
        <v>DEFICIENTE</v>
      </c>
      <c r="F49" s="285" t="str">
        <f>IF(CONSOLIDADO!AQ49="SM","NO APLICA",IF(CONSOLIDADO!AQ49&lt;CONSOLIDADO!AK49,"DEFICIENTE",IF(AND(CONSOLIDADO!AQ49&gt;=CONSOLIDADO!AK49,CONSOLIDADO!AQ49&lt;CONSOLIDADO!AL49),"PROCESO",IF(CONSOLIDADO!AQ49&gt;=CONSOLIDADO!AL49,"OPTIMO","NOAPLICA"))))</f>
        <v>DEFICIENTE</v>
      </c>
      <c r="G49" s="285" t="str">
        <f>IF(CONSOLIDADO!AR49="SM","NO APLICA",IF(CONSOLIDADO!AR49&lt;CONSOLIDADO!AK49,"DEFICIENTE",IF(AND(CONSOLIDADO!AR49&gt;=CONSOLIDADO!AK49,CONSOLIDADO!AR49&lt;CONSOLIDADO!AL49),"PROCESO",IF(CONSOLIDADO!AR49&gt;=CONSOLIDADO!AL49,"OPTIMO","NOAPLICA"))))</f>
        <v>DEFICIENTE</v>
      </c>
      <c r="H49" s="285" t="str">
        <f>IF(CONSOLIDADO!AS49="SM","NO APLICA",IF(CONSOLIDADO!AS49&lt;CONSOLIDADO!AK49,"DEFICIENTE",IF(AND(CONSOLIDADO!AS49&gt;=CONSOLIDADO!AK49,CONSOLIDADO!AS49&lt;CONSOLIDADO!AL49),"PROCESO",IF(CONSOLIDADO!AS49&gt;=CONSOLIDADO!AL49,"OPTIMO","NOAPLICA"))))</f>
        <v>DEFICIENTE</v>
      </c>
      <c r="I49" s="285" t="str">
        <f>IF(CONSOLIDADO!AT49="SM","NO APLICA",IF(CONSOLIDADO!AT49&lt;CONSOLIDADO!AK49,"DEFICIENTE",IF(AND(CONSOLIDADO!AT49&gt;=CONSOLIDADO!AK49,CONSOLIDADO!AT49&lt;CONSOLIDADO!AL49),"PROCESO",IF(CONSOLIDADO!AT49&gt;=CONSOLIDADO!AL49,"OPTIMO","NOAPLICA"))))</f>
        <v>DEFICIENTE</v>
      </c>
      <c r="J49" s="285" t="str">
        <f>IF(CONSOLIDADO!AU49="SM","NO APLICA",IF(CONSOLIDADO!AU49&lt;CONSOLIDADO!AK49,"DEFICIENTE",IF(AND(CONSOLIDADO!AU49&gt;=CONSOLIDADO!AK49,CONSOLIDADO!AU49&lt;CONSOLIDADO!AL49),"PROCESO",IF(CONSOLIDADO!AU49&gt;=CONSOLIDADO!AL49,"OPTIMO","NOAPLICA"))))</f>
        <v>DEFICIENTE</v>
      </c>
      <c r="K49" s="285" t="str">
        <f>IF(CONSOLIDADO!AV49="SM","NO APLICA",IF(CONSOLIDADO!AV49&lt;CONSOLIDADO!AK49,"DEFICIENTE",IF(AND(CONSOLIDADO!AV49&gt;=CONSOLIDADO!AK49,CONSOLIDADO!AV49&lt;CONSOLIDADO!AL49),"PROCESO",IF(CONSOLIDADO!AV49&gt;=CONSOLIDADO!AL49,"OPTIMO","NOAPLICA"))))</f>
        <v>DEFICIENTE</v>
      </c>
      <c r="L49" s="285" t="str">
        <f>IF(CONSOLIDADO!AW49="SM","NO APLICA",IF(CONSOLIDADO!AW49&lt;CONSOLIDADO!AK49,"DEFICIENTE",IF(AND(CONSOLIDADO!AW49&gt;=CONSOLIDADO!AK49,CONSOLIDADO!AW49&lt;CONSOLIDADO!AL49),"PROCESO",IF(CONSOLIDADO!AW49&gt;=CONSOLIDADO!AL49,"OPTIMO","NOAPLICA"))))</f>
        <v>DEFICIENTE</v>
      </c>
    </row>
    <row r="50" spans="1:12" ht="27" customHeight="1" x14ac:dyDescent="0.25">
      <c r="A50" s="348">
        <f>+CONSOLIDADO!A50</f>
        <v>47</v>
      </c>
      <c r="B50" s="461" t="str">
        <f>+CONSOLIDADO!B50</f>
        <v xml:space="preserve">NIÑOS Y NIÑAS DE 10 A 13  AÑOS DE EDAD  VACUNADOS  CONTRA EL VPH EN II.EE </v>
      </c>
      <c r="C50" s="462" t="str">
        <f>+CONSOLIDADO!C50</f>
        <v>EDUC. SALUD</v>
      </c>
      <c r="D50" s="285" t="str">
        <f>IF(CONSOLIDADO!AO50="SM","NO APLICA",IF(CONSOLIDADO!AO50&lt;CONSOLIDADO!AK50,"DEFICIENTE",IF(AND(CONSOLIDADO!AO50&gt;=CONSOLIDADO!AK50,CONSOLIDADO!AO50&lt;CONSOLIDADO!AL50),"PROCESO",IF(CONSOLIDADO!AO50&gt;=CONSOLIDADO!AL50,"OPTIMO",IF(CONSOLIDADO!AO50="","NOAPLICA")))))</f>
        <v>DEFICIENTE</v>
      </c>
      <c r="E50" s="285" t="str">
        <f>IF(CONSOLIDADO!AP50="SM","NO APLICA",IF(CONSOLIDADO!AP50&lt;CONSOLIDADO!AK50,"DEFICIENTE",IF(AND(CONSOLIDADO!AP50&gt;=CONSOLIDADO!AK50,CONSOLIDADO!AP50&lt;CONSOLIDADO!AL50),"PROCESO",IF(CONSOLIDADO!AP50&gt;=CONSOLIDADO!AL50,"OPTIMO","NOAPLICA"))))</f>
        <v>DEFICIENTE</v>
      </c>
      <c r="F50" s="285" t="str">
        <f>IF(CONSOLIDADO!AQ50="SM","NO APLICA",IF(CONSOLIDADO!AQ50&lt;CONSOLIDADO!AK50,"DEFICIENTE",IF(AND(CONSOLIDADO!AQ50&gt;=CONSOLIDADO!AK50,CONSOLIDADO!AQ50&lt;CONSOLIDADO!AL50),"PROCESO",IF(CONSOLIDADO!AQ50&gt;=CONSOLIDADO!AL50,"OPTIMO","NOAPLICA"))))</f>
        <v>DEFICIENTE</v>
      </c>
      <c r="G50" s="285" t="str">
        <f>IF(CONSOLIDADO!AR50="SM","NO APLICA",IF(CONSOLIDADO!AR50&lt;CONSOLIDADO!AK50,"DEFICIENTE",IF(AND(CONSOLIDADO!AR50&gt;=CONSOLIDADO!AK50,CONSOLIDADO!AR50&lt;CONSOLIDADO!AL50),"PROCESO",IF(CONSOLIDADO!AR50&gt;=CONSOLIDADO!AL50,"OPTIMO","NOAPLICA"))))</f>
        <v>DEFICIENTE</v>
      </c>
      <c r="H50" s="285" t="str">
        <f>IF(CONSOLIDADO!AS50="SM","NO APLICA",IF(CONSOLIDADO!AS50&lt;CONSOLIDADO!AK50,"DEFICIENTE",IF(AND(CONSOLIDADO!AS50&gt;=CONSOLIDADO!AK50,CONSOLIDADO!AS50&lt;CONSOLIDADO!AL50),"PROCESO",IF(CONSOLIDADO!AS50&gt;=CONSOLIDADO!AL50,"OPTIMO","NOAPLICA"))))</f>
        <v>DEFICIENTE</v>
      </c>
      <c r="I50" s="285" t="str">
        <f>IF(CONSOLIDADO!AT50="SM","NO APLICA",IF(CONSOLIDADO!AT50&lt;CONSOLIDADO!AK50,"DEFICIENTE",IF(AND(CONSOLIDADO!AT50&gt;=CONSOLIDADO!AK50,CONSOLIDADO!AT50&lt;CONSOLIDADO!AL50),"PROCESO",IF(CONSOLIDADO!AT50&gt;=CONSOLIDADO!AL50,"OPTIMO","NOAPLICA"))))</f>
        <v>DEFICIENTE</v>
      </c>
      <c r="J50" s="285" t="str">
        <f>IF(CONSOLIDADO!AU50="SM","NO APLICA",IF(CONSOLIDADO!AU50&lt;CONSOLIDADO!AK50,"DEFICIENTE",IF(AND(CONSOLIDADO!AU50&gt;=CONSOLIDADO!AK50,CONSOLIDADO!AU50&lt;CONSOLIDADO!AL50),"PROCESO",IF(CONSOLIDADO!AU50&gt;=CONSOLIDADO!AL50,"OPTIMO","NOAPLICA"))))</f>
        <v>DEFICIENTE</v>
      </c>
      <c r="K50" s="285" t="str">
        <f>IF(CONSOLIDADO!AV50="SM","NO APLICA",IF(CONSOLIDADO!AV50&lt;CONSOLIDADO!AK50,"DEFICIENTE",IF(AND(CONSOLIDADO!AV50&gt;=CONSOLIDADO!AK50,CONSOLIDADO!AV50&lt;CONSOLIDADO!AL50),"PROCESO",IF(CONSOLIDADO!AV50&gt;=CONSOLIDADO!AL50,"OPTIMO","NOAPLICA"))))</f>
        <v>DEFICIENTE</v>
      </c>
      <c r="L50" s="285" t="str">
        <f>IF(CONSOLIDADO!AW50="SM","NO APLICA",IF(CONSOLIDADO!AW50&lt;CONSOLIDADO!AK50,"DEFICIENTE",IF(AND(CONSOLIDADO!AW50&gt;=CONSOLIDADO!AK50,CONSOLIDADO!AW50&lt;CONSOLIDADO!AL50),"PROCESO",IF(CONSOLIDADO!AW50&gt;=CONSOLIDADO!AL50,"OPTIMO","NOAPLICA"))))</f>
        <v>DEFICIENTE</v>
      </c>
    </row>
    <row r="51" spans="1:12" ht="27" customHeight="1" x14ac:dyDescent="0.25">
      <c r="A51" s="348">
        <f>+CONSOLIDADO!A51</f>
        <v>48</v>
      </c>
      <c r="B51" s="461" t="str">
        <f>+CONSOLIDADO!B51</f>
        <v xml:space="preserve">ADOLESCENTES DE 14 A 17  AÑOS DE EDAD  VACUNADOS  CONTRA EL VPH EN II.EE </v>
      </c>
      <c r="C51" s="462" t="str">
        <f>+CONSOLIDADO!C51</f>
        <v>EDUC. SALUD</v>
      </c>
      <c r="D51" s="285" t="str">
        <f>IF(CONSOLIDADO!AO51="SM","NO APLICA",IF(CONSOLIDADO!AO51&lt;CONSOLIDADO!AK51,"DEFICIENTE",IF(AND(CONSOLIDADO!AO51&gt;=CONSOLIDADO!AK51,CONSOLIDADO!AO51&lt;CONSOLIDADO!AL51),"PROCESO",IF(CONSOLIDADO!AO51&gt;=CONSOLIDADO!AL51,"OPTIMO",IF(CONSOLIDADO!AO51="","NOAPLICA")))))</f>
        <v>DEFICIENTE</v>
      </c>
      <c r="E51" s="285" t="str">
        <f>IF(CONSOLIDADO!AP51="SM","NO APLICA",IF(CONSOLIDADO!AP51&lt;CONSOLIDADO!AK51,"DEFICIENTE",IF(AND(CONSOLIDADO!AP51&gt;=CONSOLIDADO!AK51,CONSOLIDADO!AP51&lt;CONSOLIDADO!AL51),"PROCESO",IF(CONSOLIDADO!AP51&gt;=CONSOLIDADO!AL51,"OPTIMO","NOAPLICA"))))</f>
        <v>DEFICIENTE</v>
      </c>
      <c r="F51" s="285" t="str">
        <f>IF(CONSOLIDADO!AQ51="SM","NO APLICA",IF(CONSOLIDADO!AQ51&lt;CONSOLIDADO!AK51,"DEFICIENTE",IF(AND(CONSOLIDADO!AQ51&gt;=CONSOLIDADO!AK51,CONSOLIDADO!AQ51&lt;CONSOLIDADO!AL51),"PROCESO",IF(CONSOLIDADO!AQ51&gt;=CONSOLIDADO!AL51,"OPTIMO","NOAPLICA"))))</f>
        <v>DEFICIENTE</v>
      </c>
      <c r="G51" s="285" t="str">
        <f>IF(CONSOLIDADO!AR51="SM","NO APLICA",IF(CONSOLIDADO!AR51&lt;CONSOLIDADO!AK51,"DEFICIENTE",IF(AND(CONSOLIDADO!AR51&gt;=CONSOLIDADO!AK51,CONSOLIDADO!AR51&lt;CONSOLIDADO!AL51),"PROCESO",IF(CONSOLIDADO!AR51&gt;=CONSOLIDADO!AL51,"OPTIMO","NOAPLICA"))))</f>
        <v>DEFICIENTE</v>
      </c>
      <c r="H51" s="285" t="str">
        <f>IF(CONSOLIDADO!AS51="SM","NO APLICA",IF(CONSOLIDADO!AS51&lt;CONSOLIDADO!AK51,"DEFICIENTE",IF(AND(CONSOLIDADO!AS51&gt;=CONSOLIDADO!AK51,CONSOLIDADO!AS51&lt;CONSOLIDADO!AL51),"PROCESO",IF(CONSOLIDADO!AS51&gt;=CONSOLIDADO!AL51,"OPTIMO","NOAPLICA"))))</f>
        <v>DEFICIENTE</v>
      </c>
      <c r="I51" s="285" t="str">
        <f>IF(CONSOLIDADO!AT51="SM","NO APLICA",IF(CONSOLIDADO!AT51&lt;CONSOLIDADO!AK51,"DEFICIENTE",IF(AND(CONSOLIDADO!AT51&gt;=CONSOLIDADO!AK51,CONSOLIDADO!AT51&lt;CONSOLIDADO!AL51),"PROCESO",IF(CONSOLIDADO!AT51&gt;=CONSOLIDADO!AL51,"OPTIMO","NOAPLICA"))))</f>
        <v>DEFICIENTE</v>
      </c>
      <c r="J51" s="285" t="str">
        <f>IF(CONSOLIDADO!AU51="SM","NO APLICA",IF(CONSOLIDADO!AU51&lt;CONSOLIDADO!AK51,"DEFICIENTE",IF(AND(CONSOLIDADO!AU51&gt;=CONSOLIDADO!AK51,CONSOLIDADO!AU51&lt;CONSOLIDADO!AL51),"PROCESO",IF(CONSOLIDADO!AU51&gt;=CONSOLIDADO!AL51,"OPTIMO","NOAPLICA"))))</f>
        <v>DEFICIENTE</v>
      </c>
      <c r="K51" s="285" t="str">
        <f>IF(CONSOLIDADO!AV51="SM","NO APLICA",IF(CONSOLIDADO!AV51&lt;CONSOLIDADO!AK51,"DEFICIENTE",IF(AND(CONSOLIDADO!AV51&gt;=CONSOLIDADO!AK51,CONSOLIDADO!AV51&lt;CONSOLIDADO!AL51),"PROCESO",IF(CONSOLIDADO!AV51&gt;=CONSOLIDADO!AL51,"OPTIMO","NOAPLICA"))))</f>
        <v>DEFICIENTE</v>
      </c>
      <c r="L51" s="285" t="str">
        <f>IF(CONSOLIDADO!AW51="SM","NO APLICA",IF(CONSOLIDADO!AW51&lt;CONSOLIDADO!AK51,"DEFICIENTE",IF(AND(CONSOLIDADO!AW51&gt;=CONSOLIDADO!AK51,CONSOLIDADO!AW51&lt;CONSOLIDADO!AL51),"PROCESO",IF(CONSOLIDADO!AW51&gt;=CONSOLIDADO!AL51,"OPTIMO","NOAPLICA"))))</f>
        <v>DEFICIENTE</v>
      </c>
    </row>
    <row r="52" spans="1:12" ht="27" customHeight="1" x14ac:dyDescent="0.25">
      <c r="A52" s="348">
        <f>+CONSOLIDADO!A52</f>
        <v>49</v>
      </c>
      <c r="B52" s="461" t="str">
        <f>+CONSOLIDADO!B52</f>
        <v>TAMIZAJE DE ERRORES REFEACTARIOS EN NIÑOS Y NIÑAS DE 3 A 11 AÑOS DE EDAD EN II.EE</v>
      </c>
      <c r="C52" s="462" t="str">
        <f>+CONSOLIDADO!C52</f>
        <v>EDUC. SALUD</v>
      </c>
      <c r="D52" s="285" t="str">
        <f>IF(CONSOLIDADO!AO52="SM","NO APLICA",IF(CONSOLIDADO!AO52&lt;CONSOLIDADO!AK52,"DEFICIENTE",IF(AND(CONSOLIDADO!AO52&gt;=CONSOLIDADO!AK52,CONSOLIDADO!AO52&lt;CONSOLIDADO!AL52),"PROCESO",IF(CONSOLIDADO!AO52&gt;=CONSOLIDADO!AL52,"OPTIMO",IF(CONSOLIDADO!AO52="","NOAPLICA")))))</f>
        <v>DEFICIENTE</v>
      </c>
      <c r="E52" s="285" t="str">
        <f>IF(CONSOLIDADO!AP52="SM","NO APLICA",IF(CONSOLIDADO!AP52&lt;CONSOLIDADO!AK52,"DEFICIENTE",IF(AND(CONSOLIDADO!AP52&gt;=CONSOLIDADO!AK52,CONSOLIDADO!AP52&lt;CONSOLIDADO!AL52),"PROCESO",IF(CONSOLIDADO!AP52&gt;=CONSOLIDADO!AL52,"OPTIMO","NOAPLICA"))))</f>
        <v>DEFICIENTE</v>
      </c>
      <c r="F52" s="285" t="str">
        <f>IF(CONSOLIDADO!AQ52="SM","NO APLICA",IF(CONSOLIDADO!AQ52&lt;CONSOLIDADO!AK52,"DEFICIENTE",IF(AND(CONSOLIDADO!AQ52&gt;=CONSOLIDADO!AK52,CONSOLIDADO!AQ52&lt;CONSOLIDADO!AL52),"PROCESO",IF(CONSOLIDADO!AQ52&gt;=CONSOLIDADO!AL52,"OPTIMO","NOAPLICA"))))</f>
        <v>DEFICIENTE</v>
      </c>
      <c r="G52" s="285" t="str">
        <f>IF(CONSOLIDADO!AR52="SM","NO APLICA",IF(CONSOLIDADO!AR52&lt;CONSOLIDADO!AK52,"DEFICIENTE",IF(AND(CONSOLIDADO!AR52&gt;=CONSOLIDADO!AK52,CONSOLIDADO!AR52&lt;CONSOLIDADO!AL52),"PROCESO",IF(CONSOLIDADO!AR52&gt;=CONSOLIDADO!AL52,"OPTIMO","NOAPLICA"))))</f>
        <v>DEFICIENTE</v>
      </c>
      <c r="H52" s="285" t="str">
        <f>IF(CONSOLIDADO!AS52="SM","NO APLICA",IF(CONSOLIDADO!AS52&lt;CONSOLIDADO!AK52,"DEFICIENTE",IF(AND(CONSOLIDADO!AS52&gt;=CONSOLIDADO!AK52,CONSOLIDADO!AS52&lt;CONSOLIDADO!AL52),"PROCESO",IF(CONSOLIDADO!AS52&gt;=CONSOLIDADO!AL52,"OPTIMO","NOAPLICA"))))</f>
        <v>DEFICIENTE</v>
      </c>
      <c r="I52" s="285" t="str">
        <f>IF(CONSOLIDADO!AT52="SM","NO APLICA",IF(CONSOLIDADO!AT52&lt;CONSOLIDADO!AK52,"DEFICIENTE",IF(AND(CONSOLIDADO!AT52&gt;=CONSOLIDADO!AK52,CONSOLIDADO!AT52&lt;CONSOLIDADO!AL52),"PROCESO",IF(CONSOLIDADO!AT52&gt;=CONSOLIDADO!AL52,"OPTIMO","NOAPLICA"))))</f>
        <v>DEFICIENTE</v>
      </c>
      <c r="J52" s="285" t="str">
        <f>IF(CONSOLIDADO!AU52="SM","NO APLICA",IF(CONSOLIDADO!AU52&lt;CONSOLIDADO!AK52,"DEFICIENTE",IF(AND(CONSOLIDADO!AU52&gt;=CONSOLIDADO!AK52,CONSOLIDADO!AU52&lt;CONSOLIDADO!AL52),"PROCESO",IF(CONSOLIDADO!AU52&gt;=CONSOLIDADO!AL52,"OPTIMO","NOAPLICA"))))</f>
        <v>DEFICIENTE</v>
      </c>
      <c r="K52" s="285" t="str">
        <f>IF(CONSOLIDADO!AV52="SM","NO APLICA",IF(CONSOLIDADO!AV52&lt;CONSOLIDADO!AK52,"DEFICIENTE",IF(AND(CONSOLIDADO!AV52&gt;=CONSOLIDADO!AK52,CONSOLIDADO!AV52&lt;CONSOLIDADO!AL52),"PROCESO",IF(CONSOLIDADO!AV52&gt;=CONSOLIDADO!AL52,"OPTIMO","NOAPLICA"))))</f>
        <v>DEFICIENTE</v>
      </c>
      <c r="L52" s="285" t="str">
        <f>IF(CONSOLIDADO!AW52="SM","NO APLICA",IF(CONSOLIDADO!AW52&lt;CONSOLIDADO!AK52,"DEFICIENTE",IF(AND(CONSOLIDADO!AW52&gt;=CONSOLIDADO!AK52,CONSOLIDADO!AW52&lt;CONSOLIDADO!AL52),"PROCESO",IF(CONSOLIDADO!AW52&gt;=CONSOLIDADO!AL52,"OPTIMO","NOAPLICA"))))</f>
        <v>DEFICIENTE</v>
      </c>
    </row>
    <row r="53" spans="1:12" ht="27" customHeight="1" x14ac:dyDescent="0.25">
      <c r="A53" s="348">
        <f>+CONSOLIDADO!A53</f>
        <v>50</v>
      </c>
      <c r="B53" s="461" t="str">
        <f>+CONSOLIDADO!B53</f>
        <v>ADOLESCENTE MUJERES CON SUPLEMENTO DE ACIDO FOLICO +SULFATO FERROSO</v>
      </c>
      <c r="C53" s="462" t="str">
        <f>+CONSOLIDADO!C53</f>
        <v>EDUC. SALUD</v>
      </c>
      <c r="D53" s="285" t="str">
        <f>IF(CONSOLIDADO!AO53="SM","NO APLICA",IF(CONSOLIDADO!AO53&lt;CONSOLIDADO!AK53,"DEFICIENTE",IF(AND(CONSOLIDADO!AO53&gt;=CONSOLIDADO!AK53,CONSOLIDADO!AO53&lt;CONSOLIDADO!AL53),"PROCESO",IF(CONSOLIDADO!AO53&gt;=CONSOLIDADO!AL53,"OPTIMO",IF(CONSOLIDADO!AO53="","NOAPLICA")))))</f>
        <v>DEFICIENTE</v>
      </c>
      <c r="E53" s="285" t="str">
        <f>IF(CONSOLIDADO!AP53="SM","NO APLICA",IF(CONSOLIDADO!AP53&lt;CONSOLIDADO!AK53,"DEFICIENTE",IF(AND(CONSOLIDADO!AP53&gt;=CONSOLIDADO!AK53,CONSOLIDADO!AP53&lt;CONSOLIDADO!AL53),"PROCESO",IF(CONSOLIDADO!AP53&gt;=CONSOLIDADO!AL53,"OPTIMO","NOAPLICA"))))</f>
        <v>DEFICIENTE</v>
      </c>
      <c r="F53" s="285" t="str">
        <f>IF(CONSOLIDADO!AQ53="SM","NO APLICA",IF(CONSOLIDADO!AQ53&lt;CONSOLIDADO!AK53,"DEFICIENTE",IF(AND(CONSOLIDADO!AQ53&gt;=CONSOLIDADO!AK53,CONSOLIDADO!AQ53&lt;CONSOLIDADO!AL53),"PROCESO",IF(CONSOLIDADO!AQ53&gt;=CONSOLIDADO!AL53,"OPTIMO","NOAPLICA"))))</f>
        <v>DEFICIENTE</v>
      </c>
      <c r="G53" s="285" t="str">
        <f>IF(CONSOLIDADO!AR53="SM","NO APLICA",IF(CONSOLIDADO!AR53&lt;CONSOLIDADO!AK53,"DEFICIENTE",IF(AND(CONSOLIDADO!AR53&gt;=CONSOLIDADO!AK53,CONSOLIDADO!AR53&lt;CONSOLIDADO!AL53),"PROCESO",IF(CONSOLIDADO!AR53&gt;=CONSOLIDADO!AL53,"OPTIMO","NOAPLICA"))))</f>
        <v>DEFICIENTE</v>
      </c>
      <c r="H53" s="285" t="str">
        <f>IF(CONSOLIDADO!AS53="SM","NO APLICA",IF(CONSOLIDADO!AS53&lt;CONSOLIDADO!AK53,"DEFICIENTE",IF(AND(CONSOLIDADO!AS53&gt;=CONSOLIDADO!AK53,CONSOLIDADO!AS53&lt;CONSOLIDADO!AL53),"PROCESO",IF(CONSOLIDADO!AS53&gt;=CONSOLIDADO!AL53,"OPTIMO","NOAPLICA"))))</f>
        <v>OPTIMO</v>
      </c>
      <c r="I53" s="285" t="str">
        <f>IF(CONSOLIDADO!AT53="SM","NO APLICA",IF(CONSOLIDADO!AT53&lt;CONSOLIDADO!AK53,"DEFICIENTE",IF(AND(CONSOLIDADO!AT53&gt;=CONSOLIDADO!AK53,CONSOLIDADO!AT53&lt;CONSOLIDADO!AL53),"PROCESO",IF(CONSOLIDADO!AT53&gt;=CONSOLIDADO!AL53,"OPTIMO","NOAPLICA"))))</f>
        <v>DEFICIENTE</v>
      </c>
      <c r="J53" s="285" t="str">
        <f>IF(CONSOLIDADO!AU53="SM","NO APLICA",IF(CONSOLIDADO!AU53&lt;CONSOLIDADO!AK53,"DEFICIENTE",IF(AND(CONSOLIDADO!AU53&gt;=CONSOLIDADO!AK53,CONSOLIDADO!AU53&lt;CONSOLIDADO!AL53),"PROCESO",IF(CONSOLIDADO!AU53&gt;=CONSOLIDADO!AL53,"OPTIMO","NOAPLICA"))))</f>
        <v>DEFICIENTE</v>
      </c>
      <c r="K53" s="285" t="str">
        <f>IF(CONSOLIDADO!AV53="SM","NO APLICA",IF(CONSOLIDADO!AV53&lt;CONSOLIDADO!AK53,"DEFICIENTE",IF(AND(CONSOLIDADO!AV53&gt;=CONSOLIDADO!AK53,CONSOLIDADO!AV53&lt;CONSOLIDADO!AL53),"PROCESO",IF(CONSOLIDADO!AV53&gt;=CONSOLIDADO!AL53,"OPTIMO","NOAPLICA"))))</f>
        <v>DEFICIENTE</v>
      </c>
      <c r="L53" s="285" t="str">
        <f>IF(CONSOLIDADO!AW53="SM","NO APLICA",IF(CONSOLIDADO!AW53&lt;CONSOLIDADO!AK53,"DEFICIENTE",IF(AND(CONSOLIDADO!AW53&gt;=CONSOLIDADO!AK53,CONSOLIDADO!AW53&lt;CONSOLIDADO!AL53),"PROCESO",IF(CONSOLIDADO!AW53&gt;=CONSOLIDADO!AL53,"OPTIMO","NOAPLICA"))))</f>
        <v>DEFICIENTE</v>
      </c>
    </row>
    <row r="54" spans="1:12" ht="27" customHeight="1" x14ac:dyDescent="0.25">
      <c r="B54" s="225"/>
    </row>
    <row r="55" spans="1:12" x14ac:dyDescent="0.25">
      <c r="C55" s="355" t="s">
        <v>629</v>
      </c>
      <c r="D55" s="274" t="str">
        <f>+D3</f>
        <v>LLUI</v>
      </c>
      <c r="E55" s="274" t="str">
        <f>+E3</f>
        <v>JER</v>
      </c>
      <c r="F55" s="274" t="str">
        <f>+F3</f>
        <v>YAN</v>
      </c>
      <c r="G55" s="274" t="str">
        <f>+G3</f>
        <v>SOR</v>
      </c>
      <c r="H55" s="274" t="str">
        <f>+H3</f>
        <v>JEP</v>
      </c>
      <c r="I55" s="274" t="str">
        <f>+I3</f>
        <v>ROQ</v>
      </c>
      <c r="J55" s="274" t="str">
        <f>+J3</f>
        <v>CAL</v>
      </c>
      <c r="K55" s="274" t="str">
        <f>+K3</f>
        <v>PUE</v>
      </c>
      <c r="L55" s="274" t="str">
        <f>+L3</f>
        <v>RED</v>
      </c>
    </row>
    <row r="56" spans="1:12" ht="18.75" x14ac:dyDescent="0.25">
      <c r="C56" s="155" t="s">
        <v>626</v>
      </c>
      <c r="D56" s="351">
        <f>COUNTIF(D4:D53,"=DEFICIENTE")</f>
        <v>33</v>
      </c>
      <c r="E56" s="351">
        <f t="shared" ref="E56:L56" si="0">COUNTIF(E4:E53,"=DEFICIENTE")</f>
        <v>20</v>
      </c>
      <c r="F56" s="351">
        <f t="shared" si="0"/>
        <v>24</v>
      </c>
      <c r="G56" s="351">
        <f t="shared" si="0"/>
        <v>34</v>
      </c>
      <c r="H56" s="351">
        <f t="shared" si="0"/>
        <v>28</v>
      </c>
      <c r="I56" s="351">
        <f t="shared" si="0"/>
        <v>32</v>
      </c>
      <c r="J56" s="351">
        <f t="shared" si="0"/>
        <v>19</v>
      </c>
      <c r="K56" s="351">
        <f t="shared" si="0"/>
        <v>35</v>
      </c>
      <c r="L56" s="351">
        <f t="shared" si="0"/>
        <v>31</v>
      </c>
    </row>
    <row r="57" spans="1:12" ht="18.75" x14ac:dyDescent="0.25">
      <c r="C57" s="155" t="s">
        <v>627</v>
      </c>
      <c r="D57" s="352">
        <f>COUNTIF(D4:D53,"=PROCESO")</f>
        <v>2</v>
      </c>
      <c r="E57" s="352">
        <f t="shared" ref="E57:L57" si="1">COUNTIF(E4:E53,"=PROCESO")</f>
        <v>4</v>
      </c>
      <c r="F57" s="352">
        <f t="shared" si="1"/>
        <v>3</v>
      </c>
      <c r="G57" s="352">
        <f t="shared" si="1"/>
        <v>2</v>
      </c>
      <c r="H57" s="352">
        <f t="shared" si="1"/>
        <v>3</v>
      </c>
      <c r="I57" s="352">
        <f t="shared" si="1"/>
        <v>1</v>
      </c>
      <c r="J57" s="352">
        <f t="shared" si="1"/>
        <v>3</v>
      </c>
      <c r="K57" s="352">
        <f t="shared" si="1"/>
        <v>1</v>
      </c>
      <c r="L57" s="352">
        <f t="shared" si="1"/>
        <v>2</v>
      </c>
    </row>
    <row r="58" spans="1:12" ht="18.75" x14ac:dyDescent="0.25">
      <c r="C58" s="155" t="s">
        <v>628</v>
      </c>
      <c r="D58" s="353">
        <f>COUNTIF(D4:D53,"=OPTIMO")</f>
        <v>11</v>
      </c>
      <c r="E58" s="353">
        <f t="shared" ref="E58:L58" si="2">COUNTIF(E4:E53,"=OPTIMO")</f>
        <v>21</v>
      </c>
      <c r="F58" s="353">
        <f t="shared" si="2"/>
        <v>18</v>
      </c>
      <c r="G58" s="353">
        <f t="shared" si="2"/>
        <v>10</v>
      </c>
      <c r="H58" s="353">
        <f t="shared" si="2"/>
        <v>15</v>
      </c>
      <c r="I58" s="353">
        <f t="shared" si="2"/>
        <v>12</v>
      </c>
      <c r="J58" s="353">
        <f t="shared" si="2"/>
        <v>22</v>
      </c>
      <c r="K58" s="353">
        <f t="shared" si="2"/>
        <v>8</v>
      </c>
      <c r="L58" s="353">
        <f t="shared" si="2"/>
        <v>13</v>
      </c>
    </row>
    <row r="59" spans="1:12" ht="18.75" x14ac:dyDescent="0.25">
      <c r="C59" s="463" t="s">
        <v>705</v>
      </c>
      <c r="D59" s="464">
        <f>SUM(D56:D58)</f>
        <v>46</v>
      </c>
      <c r="E59" s="464">
        <f t="shared" ref="E59:L59" si="3">SUM(E56:E58)</f>
        <v>45</v>
      </c>
      <c r="F59" s="464">
        <f t="shared" si="3"/>
        <v>45</v>
      </c>
      <c r="G59" s="464">
        <f t="shared" si="3"/>
        <v>46</v>
      </c>
      <c r="H59" s="464">
        <f t="shared" si="3"/>
        <v>46</v>
      </c>
      <c r="I59" s="464">
        <f t="shared" si="3"/>
        <v>45</v>
      </c>
      <c r="J59" s="464">
        <f t="shared" si="3"/>
        <v>44</v>
      </c>
      <c r="K59" s="464">
        <f t="shared" si="3"/>
        <v>44</v>
      </c>
      <c r="L59" s="464">
        <f t="shared" si="3"/>
        <v>46</v>
      </c>
    </row>
    <row r="60" spans="1:12" x14ac:dyDescent="0.25">
      <c r="C60"/>
      <c r="D60"/>
      <c r="E60"/>
      <c r="F60"/>
      <c r="G60"/>
      <c r="H60"/>
      <c r="I60"/>
      <c r="J60"/>
      <c r="K60"/>
      <c r="L60"/>
    </row>
    <row r="61" spans="1:12" ht="15.75" x14ac:dyDescent="0.25">
      <c r="C61" s="504" t="s">
        <v>713</v>
      </c>
      <c r="D61" s="504"/>
      <c r="E61" s="504"/>
      <c r="F61" s="504"/>
      <c r="G61" s="504"/>
      <c r="H61" s="504"/>
      <c r="I61" s="504"/>
      <c r="J61" s="504"/>
      <c r="K61" s="504"/>
      <c r="L61" s="504"/>
    </row>
    <row r="62" spans="1:12" x14ac:dyDescent="0.25">
      <c r="C62" s="355" t="str">
        <f>+C55</f>
        <v>ESTADO</v>
      </c>
      <c r="D62" s="355" t="str">
        <f t="shared" ref="D62:L62" si="4">+D55</f>
        <v>LLUI</v>
      </c>
      <c r="E62" s="355" t="str">
        <f t="shared" si="4"/>
        <v>JER</v>
      </c>
      <c r="F62" s="355" t="str">
        <f t="shared" si="4"/>
        <v>YAN</v>
      </c>
      <c r="G62" s="355" t="str">
        <f t="shared" si="4"/>
        <v>SOR</v>
      </c>
      <c r="H62" s="355" t="str">
        <f t="shared" si="4"/>
        <v>JEP</v>
      </c>
      <c r="I62" s="355" t="str">
        <f t="shared" si="4"/>
        <v>ROQ</v>
      </c>
      <c r="J62" s="355" t="str">
        <f t="shared" si="4"/>
        <v>CAL</v>
      </c>
      <c r="K62" s="355" t="str">
        <f t="shared" si="4"/>
        <v>PUE</v>
      </c>
      <c r="L62" s="355" t="str">
        <f t="shared" si="4"/>
        <v>RED</v>
      </c>
    </row>
    <row r="63" spans="1:12" ht="15.75" x14ac:dyDescent="0.25">
      <c r="C63" s="155" t="str">
        <f t="shared" ref="C63" si="5">+C56</f>
        <v>DEFICIENTE</v>
      </c>
      <c r="D63" s="466">
        <f>+D56*100/D$59</f>
        <v>71.739130434782609</v>
      </c>
      <c r="E63" s="466">
        <f t="shared" ref="E63:L63" si="6">+E56*100/E$59</f>
        <v>44.444444444444443</v>
      </c>
      <c r="F63" s="466">
        <f t="shared" si="6"/>
        <v>53.333333333333336</v>
      </c>
      <c r="G63" s="466">
        <f t="shared" si="6"/>
        <v>73.913043478260875</v>
      </c>
      <c r="H63" s="466">
        <f>+H56*100/H$59</f>
        <v>60.869565217391305</v>
      </c>
      <c r="I63" s="466">
        <f t="shared" si="6"/>
        <v>71.111111111111114</v>
      </c>
      <c r="J63" s="466">
        <f t="shared" si="6"/>
        <v>43.18181818181818</v>
      </c>
      <c r="K63" s="466">
        <f t="shared" si="6"/>
        <v>79.545454545454547</v>
      </c>
      <c r="L63" s="466">
        <f t="shared" si="6"/>
        <v>67.391304347826093</v>
      </c>
    </row>
    <row r="64" spans="1:12" ht="15.75" x14ac:dyDescent="0.25">
      <c r="C64" s="155" t="str">
        <f t="shared" ref="C64" si="7">+C57</f>
        <v>PROCESO</v>
      </c>
      <c r="D64" s="467">
        <f t="shared" ref="D64:L65" si="8">+D57*100/D$59</f>
        <v>4.3478260869565215</v>
      </c>
      <c r="E64" s="467">
        <f t="shared" si="8"/>
        <v>8.8888888888888893</v>
      </c>
      <c r="F64" s="467">
        <f t="shared" si="8"/>
        <v>6.666666666666667</v>
      </c>
      <c r="G64" s="467">
        <f t="shared" si="8"/>
        <v>4.3478260869565215</v>
      </c>
      <c r="H64" s="467">
        <f t="shared" si="8"/>
        <v>6.5217391304347823</v>
      </c>
      <c r="I64" s="467">
        <f t="shared" si="8"/>
        <v>2.2222222222222223</v>
      </c>
      <c r="J64" s="467">
        <f t="shared" si="8"/>
        <v>6.8181818181818183</v>
      </c>
      <c r="K64" s="467">
        <f t="shared" si="8"/>
        <v>2.2727272727272729</v>
      </c>
      <c r="L64" s="467">
        <f t="shared" si="8"/>
        <v>4.3478260869565215</v>
      </c>
    </row>
    <row r="65" spans="3:12" ht="15.75" x14ac:dyDescent="0.25">
      <c r="C65" s="155" t="str">
        <f t="shared" ref="C65" si="9">+C58</f>
        <v>OPTIMO</v>
      </c>
      <c r="D65" s="465">
        <f>+D58*100/D$59</f>
        <v>23.913043478260871</v>
      </c>
      <c r="E65" s="465">
        <f t="shared" si="8"/>
        <v>46.666666666666664</v>
      </c>
      <c r="F65" s="465">
        <f t="shared" si="8"/>
        <v>40</v>
      </c>
      <c r="G65" s="465">
        <f t="shared" si="8"/>
        <v>21.739130434782609</v>
      </c>
      <c r="H65" s="465">
        <f t="shared" si="8"/>
        <v>32.608695652173914</v>
      </c>
      <c r="I65" s="465">
        <f t="shared" si="8"/>
        <v>26.666666666666668</v>
      </c>
      <c r="J65" s="465">
        <f t="shared" si="8"/>
        <v>50</v>
      </c>
      <c r="K65" s="465">
        <f t="shared" si="8"/>
        <v>18.181818181818183</v>
      </c>
      <c r="L65" s="465">
        <f t="shared" si="8"/>
        <v>28.260869565217391</v>
      </c>
    </row>
  </sheetData>
  <mergeCells count="2">
    <mergeCell ref="C61:L61"/>
    <mergeCell ref="A1:L1"/>
  </mergeCells>
  <conditionalFormatting sqref="C56:C58 D4:L54">
    <cfRule type="containsText" dxfId="5" priority="4" operator="containsText" text="OPTIMO">
      <formula>NOT(ISERROR(SEARCH("OPTIMO",C4)))</formula>
    </cfRule>
    <cfRule type="containsText" dxfId="4" priority="5" operator="containsText" text="PROCESO">
      <formula>NOT(ISERROR(SEARCH("PROCESO",C4)))</formula>
    </cfRule>
    <cfRule type="containsText" dxfId="3" priority="6" operator="containsText" text="DEFICIENTE">
      <formula>NOT(ISERROR(SEARCH("DEFICIENTE",C4)))</formula>
    </cfRule>
  </conditionalFormatting>
  <conditionalFormatting sqref="C63:C65">
    <cfRule type="containsText" dxfId="2" priority="1" operator="containsText" text="OPTIMO">
      <formula>NOT(ISERROR(SEARCH("OPTIMO",C63)))</formula>
    </cfRule>
    <cfRule type="containsText" dxfId="1" priority="2" operator="containsText" text="PROCESO">
      <formula>NOT(ISERROR(SEARCH("PROCESO",C63)))</formula>
    </cfRule>
    <cfRule type="containsText" dxfId="0" priority="3" operator="containsText" text="DEFICIENTE">
      <formula>NOT(ISERROR(SEARCH("DEFICIENTE",C63)))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3096-ACE8-49B8-9D38-3C544859A6F4}">
  <dimension ref="A1:Q44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R18" sqref="R18"/>
    </sheetView>
  </sheetViews>
  <sheetFormatPr baseColWidth="10" defaultRowHeight="15" x14ac:dyDescent="0.25"/>
  <cols>
    <col min="1" max="1" width="9.42578125" style="28" customWidth="1"/>
    <col min="2" max="2" width="71.85546875" customWidth="1"/>
    <col min="3" max="3" width="20.28515625" customWidth="1"/>
    <col min="4" max="5" width="12.140625" style="28" customWidth="1"/>
    <col min="6" max="6" width="9.140625" style="28" bestFit="1" customWidth="1"/>
    <col min="7" max="7" width="11.7109375" style="28" bestFit="1" customWidth="1"/>
    <col min="8" max="8" width="10.140625" style="28" bestFit="1" customWidth="1"/>
    <col min="9" max="9" width="8" style="28" bestFit="1" customWidth="1"/>
    <col min="10" max="10" width="8.7109375" style="28" bestFit="1" customWidth="1"/>
    <col min="11" max="11" width="8.28515625" style="28" bestFit="1" customWidth="1"/>
    <col min="12" max="12" width="7.5703125" style="28" bestFit="1" customWidth="1"/>
    <col min="13" max="13" width="11" style="28" bestFit="1" customWidth="1"/>
    <col min="14" max="14" width="15.42578125" style="28" bestFit="1" customWidth="1"/>
    <col min="15" max="15" width="12" style="28" bestFit="1" customWidth="1"/>
    <col min="16" max="16" width="15.42578125" style="28" bestFit="1" customWidth="1"/>
    <col min="17" max="17" width="14" style="28" bestFit="1" customWidth="1"/>
  </cols>
  <sheetData>
    <row r="1" spans="1:17" ht="33.75" customHeight="1" x14ac:dyDescent="0.25">
      <c r="A1" s="365" t="str">
        <f>+METAS!A3</f>
        <v>Nº</v>
      </c>
      <c r="B1" s="366" t="str">
        <f>+METAS!B3</f>
        <v>ATENCIONES O ACTIVIDADES REALIZADAS</v>
      </c>
      <c r="C1" s="366" t="s">
        <v>150</v>
      </c>
      <c r="D1" s="367" t="s">
        <v>1</v>
      </c>
      <c r="E1" s="367" t="s">
        <v>655</v>
      </c>
      <c r="F1" s="367" t="s">
        <v>7</v>
      </c>
      <c r="G1" s="367" t="s">
        <v>644</v>
      </c>
      <c r="H1" s="367" t="s">
        <v>645</v>
      </c>
      <c r="I1" s="367" t="s">
        <v>646</v>
      </c>
      <c r="J1" s="367" t="s">
        <v>647</v>
      </c>
      <c r="K1" s="367" t="s">
        <v>648</v>
      </c>
      <c r="L1" s="367" t="s">
        <v>649</v>
      </c>
      <c r="M1" s="367" t="s">
        <v>650</v>
      </c>
      <c r="N1" s="367" t="s">
        <v>651</v>
      </c>
      <c r="O1" s="367" t="s">
        <v>652</v>
      </c>
      <c r="P1" s="367" t="s">
        <v>653</v>
      </c>
      <c r="Q1" s="367" t="s">
        <v>654</v>
      </c>
    </row>
    <row r="2" spans="1:17" ht="30" x14ac:dyDescent="0.25">
      <c r="A2" s="368">
        <f>+METAS!A4</f>
        <v>1</v>
      </c>
      <c r="B2" s="369" t="str">
        <f>+METAS!B4</f>
        <v>TAMIZAJE CON PAPANICOLAOU PARA DETECCION DE CANCER DE CUELLO UTERINO</v>
      </c>
      <c r="C2" s="369" t="str">
        <f>+METAS!C4</f>
        <v>CANCER</v>
      </c>
      <c r="D2" s="368">
        <f>+METAS!BI4</f>
        <v>2768</v>
      </c>
      <c r="E2" s="368">
        <f>+SUM(F2:Q2)</f>
        <v>100</v>
      </c>
      <c r="F2" s="370">
        <f>+Ene!BE4</f>
        <v>24</v>
      </c>
      <c r="G2" s="371">
        <f>+Feb!BE4</f>
        <v>52</v>
      </c>
      <c r="H2" s="371">
        <f>+Mar!BE4</f>
        <v>19</v>
      </c>
      <c r="I2" s="371">
        <f>+Abr!BE4</f>
        <v>5</v>
      </c>
      <c r="J2" s="371">
        <f>+May!BE4</f>
        <v>0</v>
      </c>
      <c r="K2" s="371">
        <f>+Jun!BE4</f>
        <v>0</v>
      </c>
      <c r="L2" s="371">
        <f>+Jul!BE4</f>
        <v>0</v>
      </c>
      <c r="M2" s="371">
        <f>+Ago!BE4</f>
        <v>0</v>
      </c>
      <c r="N2" s="371">
        <f>+Set!BE4</f>
        <v>0</v>
      </c>
      <c r="O2" s="371">
        <f>+Oct!BE4</f>
        <v>0</v>
      </c>
      <c r="P2" s="371">
        <f>+Nov!BE4</f>
        <v>0</v>
      </c>
      <c r="Q2" s="371">
        <f>+Dic!BE4</f>
        <v>0</v>
      </c>
    </row>
    <row r="3" spans="1:17" ht="30" x14ac:dyDescent="0.25">
      <c r="A3" s="368">
        <f>+METAS!A5</f>
        <v>2</v>
      </c>
      <c r="B3" s="369" t="str">
        <f>+METAS!B5</f>
        <v>TAMIZAJE CON INSPECCION VISUAL CON ACIDO ACETICO PARA DETECCION DE CANCER DE CUELLO UTERINO</v>
      </c>
      <c r="C3" s="369" t="str">
        <f>+METAS!C5</f>
        <v>CANCER</v>
      </c>
      <c r="D3" s="368">
        <f>+METAS!BI5</f>
        <v>809</v>
      </c>
      <c r="E3" s="368">
        <f>+SUM(F3:Q3)</f>
        <v>81</v>
      </c>
      <c r="F3" s="370">
        <f>+Ene!BE5</f>
        <v>12</v>
      </c>
      <c r="G3" s="371">
        <f>+Feb!BE5</f>
        <v>19</v>
      </c>
      <c r="H3" s="371">
        <f>+Mar!BE5</f>
        <v>50</v>
      </c>
      <c r="I3" s="371">
        <f>+Abr!BE5</f>
        <v>0</v>
      </c>
      <c r="J3" s="371">
        <f>+May!BE5</f>
        <v>0</v>
      </c>
      <c r="K3" s="371">
        <f>+Jun!BE5</f>
        <v>0</v>
      </c>
      <c r="L3" s="371">
        <f>+Jul!BE5</f>
        <v>0</v>
      </c>
      <c r="M3" s="371">
        <f>+Ago!BE5</f>
        <v>0</v>
      </c>
      <c r="N3" s="371">
        <f>+Set!BE5</f>
        <v>0</v>
      </c>
      <c r="O3" s="371">
        <f>+Oct!BE5</f>
        <v>0</v>
      </c>
      <c r="P3" s="371">
        <f>+Nov!BE5</f>
        <v>0</v>
      </c>
      <c r="Q3" s="371">
        <f>+Dic!BE5</f>
        <v>0</v>
      </c>
    </row>
    <row r="4" spans="1:17" ht="30" x14ac:dyDescent="0.25">
      <c r="A4" s="368">
        <f>+METAS!A6</f>
        <v>3</v>
      </c>
      <c r="B4" s="369" t="str">
        <f>+METAS!B6</f>
        <v>DETECCION MOLECULAR DE VIRUS PAPILOMA HUMANO</v>
      </c>
      <c r="C4" s="369" t="str">
        <f>+METAS!C6</f>
        <v>CANCER</v>
      </c>
      <c r="D4" s="368">
        <f>+METAS!BI6</f>
        <v>2938</v>
      </c>
      <c r="E4" s="368">
        <f t="shared" ref="E4:E44" si="0">+SUM(F4:Q4)</f>
        <v>304</v>
      </c>
      <c r="F4" s="370">
        <f>+Ene!BE6</f>
        <v>24</v>
      </c>
      <c r="G4" s="371">
        <f>+Feb!BE6</f>
        <v>135</v>
      </c>
      <c r="H4" s="371">
        <f>+Mar!BE6</f>
        <v>145</v>
      </c>
      <c r="I4" s="371">
        <f>+Abr!BE6</f>
        <v>0</v>
      </c>
      <c r="J4" s="371">
        <f>+May!BE6</f>
        <v>0</v>
      </c>
      <c r="K4" s="371">
        <f>+Jun!BE6</f>
        <v>0</v>
      </c>
      <c r="L4" s="371">
        <f>+Jul!BE6</f>
        <v>0</v>
      </c>
      <c r="M4" s="371">
        <f>+Ago!BE6</f>
        <v>0</v>
      </c>
      <c r="N4" s="371">
        <f>+Set!BE6</f>
        <v>0</v>
      </c>
      <c r="O4" s="371">
        <f>+Oct!BE6</f>
        <v>0</v>
      </c>
      <c r="P4" s="371">
        <f>+Nov!BE6</f>
        <v>0</v>
      </c>
      <c r="Q4" s="371">
        <f>+Dic!BE6</f>
        <v>0</v>
      </c>
    </row>
    <row r="5" spans="1:17" ht="23.25" customHeight="1" x14ac:dyDescent="0.25">
      <c r="A5" s="368">
        <f>+METAS!A7</f>
        <v>4</v>
      </c>
      <c r="B5" s="369" t="str">
        <f>+METAS!B7</f>
        <v>CONSEJERIA PREVENTIVA EN FACTORES DE RIESGO PARA EL CANCER</v>
      </c>
      <c r="C5" s="369" t="str">
        <f>+METAS!C7</f>
        <v>CANCER</v>
      </c>
      <c r="D5" s="368">
        <f>+METAS!BI7</f>
        <v>9462</v>
      </c>
      <c r="E5" s="368">
        <f t="shared" si="0"/>
        <v>970</v>
      </c>
      <c r="F5" s="370">
        <f>+Ene!BE7</f>
        <v>428</v>
      </c>
      <c r="G5" s="371">
        <f>+Feb!BE7</f>
        <v>345</v>
      </c>
      <c r="H5" s="371">
        <f>+Mar!BE7</f>
        <v>183</v>
      </c>
      <c r="I5" s="371">
        <f>+Abr!BE7</f>
        <v>14</v>
      </c>
      <c r="J5" s="371">
        <f>+May!BE7</f>
        <v>0</v>
      </c>
      <c r="K5" s="371">
        <f>+Jun!BE7</f>
        <v>0</v>
      </c>
      <c r="L5" s="371">
        <f>+Jul!BE7</f>
        <v>0</v>
      </c>
      <c r="M5" s="371">
        <f>+Ago!BE7</f>
        <v>0</v>
      </c>
      <c r="N5" s="371">
        <f>+Set!BE7</f>
        <v>0</v>
      </c>
      <c r="O5" s="371">
        <f>+Oct!BE7</f>
        <v>0</v>
      </c>
      <c r="P5" s="371">
        <f>+Nov!BE7</f>
        <v>0</v>
      </c>
      <c r="Q5" s="371">
        <f>+Dic!BE7</f>
        <v>0</v>
      </c>
    </row>
    <row r="6" spans="1:17" ht="23.25" customHeight="1" x14ac:dyDescent="0.25">
      <c r="A6" s="368">
        <f>+METAS!A8</f>
        <v>5</v>
      </c>
      <c r="B6" s="369" t="str">
        <f>+METAS!B8</f>
        <v>TAMIZAJE EN MUJER  CON EXAMEN CLINICO DE MAMA PARA DETECCION DE CANCER DE MAMA</v>
      </c>
      <c r="C6" s="369" t="str">
        <f>+METAS!C8</f>
        <v>CANCER</v>
      </c>
      <c r="D6" s="368">
        <f>+METAS!BI8</f>
        <v>3389</v>
      </c>
      <c r="E6" s="368">
        <f t="shared" si="0"/>
        <v>844</v>
      </c>
      <c r="F6" s="370">
        <f>+Ene!BE8</f>
        <v>156</v>
      </c>
      <c r="G6" s="371">
        <f>+Feb!BE8</f>
        <v>430</v>
      </c>
      <c r="H6" s="371">
        <f>+Mar!BE8</f>
        <v>258</v>
      </c>
      <c r="I6" s="371">
        <f>+Abr!BE8</f>
        <v>0</v>
      </c>
      <c r="J6" s="371">
        <f>+May!BE8</f>
        <v>0</v>
      </c>
      <c r="K6" s="371">
        <f>+Jun!BE8</f>
        <v>0</v>
      </c>
      <c r="L6" s="371">
        <f>+Jul!BE8</f>
        <v>0</v>
      </c>
      <c r="M6" s="371">
        <f>+Ago!BE8</f>
        <v>0</v>
      </c>
      <c r="N6" s="371">
        <f>+Set!BE8</f>
        <v>0</v>
      </c>
      <c r="O6" s="371">
        <f>+Oct!BE8</f>
        <v>0</v>
      </c>
      <c r="P6" s="371">
        <f>+Nov!BE8</f>
        <v>0</v>
      </c>
      <c r="Q6" s="371">
        <f>+Dic!BE8</f>
        <v>0</v>
      </c>
    </row>
    <row r="7" spans="1:17" ht="23.25" customHeight="1" x14ac:dyDescent="0.25">
      <c r="A7" s="368">
        <f>+METAS!A9</f>
        <v>6</v>
      </c>
      <c r="B7" s="369" t="str">
        <f>+METAS!B9</f>
        <v>TAMIZAJE PARA DETECCION DE CANCER DE COLON Y RECTO</v>
      </c>
      <c r="C7" s="369" t="str">
        <f>+METAS!C9</f>
        <v>CANCER</v>
      </c>
      <c r="D7" s="368">
        <f>+METAS!BI9</f>
        <v>2400</v>
      </c>
      <c r="E7" s="368">
        <f t="shared" si="0"/>
        <v>77</v>
      </c>
      <c r="F7" s="370">
        <f>+Ene!BE9</f>
        <v>18</v>
      </c>
      <c r="G7" s="371">
        <f>+Feb!BE9</f>
        <v>39</v>
      </c>
      <c r="H7" s="371">
        <f>+Mar!BE9</f>
        <v>20</v>
      </c>
      <c r="I7" s="371">
        <f>+Abr!BE9</f>
        <v>0</v>
      </c>
      <c r="J7" s="371">
        <f>+May!BE9</f>
        <v>0</v>
      </c>
      <c r="K7" s="371">
        <f>+Jun!BE9</f>
        <v>0</v>
      </c>
      <c r="L7" s="371">
        <f>+Jul!BE9</f>
        <v>0</v>
      </c>
      <c r="M7" s="371">
        <f>+Ago!BE9</f>
        <v>0</v>
      </c>
      <c r="N7" s="371">
        <f>+Set!BE9</f>
        <v>0</v>
      </c>
      <c r="O7" s="371">
        <f>+Oct!BE9</f>
        <v>0</v>
      </c>
      <c r="P7" s="371">
        <f>+Nov!BE9</f>
        <v>0</v>
      </c>
      <c r="Q7" s="371">
        <f>+Dic!BE9</f>
        <v>0</v>
      </c>
    </row>
    <row r="8" spans="1:17" ht="23.25" customHeight="1" x14ac:dyDescent="0.25">
      <c r="A8" s="368">
        <f>+METAS!A10</f>
        <v>7</v>
      </c>
      <c r="B8" s="369" t="str">
        <f>+METAS!B10</f>
        <v>TAMIZAJE PARA DETECCION DE CANCER DE PROSTATA</v>
      </c>
      <c r="C8" s="369" t="str">
        <f>+METAS!C10</f>
        <v>CANCER</v>
      </c>
      <c r="D8" s="368">
        <f>+METAS!BI10</f>
        <v>1451</v>
      </c>
      <c r="E8" s="368">
        <f t="shared" si="0"/>
        <v>35</v>
      </c>
      <c r="F8" s="370">
        <f>+Ene!BE10</f>
        <v>1</v>
      </c>
      <c r="G8" s="371">
        <f>+Feb!BE10</f>
        <v>22</v>
      </c>
      <c r="H8" s="371">
        <f>+Mar!BE10</f>
        <v>12</v>
      </c>
      <c r="I8" s="371">
        <f>+Abr!BE10</f>
        <v>0</v>
      </c>
      <c r="J8" s="371">
        <f>+May!BE10</f>
        <v>0</v>
      </c>
      <c r="K8" s="371">
        <f>+Jun!BE10</f>
        <v>0</v>
      </c>
      <c r="L8" s="371">
        <f>+Jul!BE10</f>
        <v>0</v>
      </c>
      <c r="M8" s="371">
        <f>+Ago!BE10</f>
        <v>0</v>
      </c>
      <c r="N8" s="371">
        <f>+Set!BE10</f>
        <v>0</v>
      </c>
      <c r="O8" s="371">
        <f>+Oct!BE10</f>
        <v>0</v>
      </c>
      <c r="P8" s="371">
        <f>+Nov!BE10</f>
        <v>0</v>
      </c>
      <c r="Q8" s="371">
        <f>+Dic!BE10</f>
        <v>0</v>
      </c>
    </row>
    <row r="9" spans="1:17" ht="23.25" customHeight="1" x14ac:dyDescent="0.25">
      <c r="A9" s="368">
        <f>+METAS!A11</f>
        <v>8</v>
      </c>
      <c r="B9" s="369" t="str">
        <f>+METAS!B11</f>
        <v>TAMIZAJE PARA DETECCION DE CANCER DE PIEL</v>
      </c>
      <c r="C9" s="369" t="str">
        <f>+METAS!C11</f>
        <v>CANCER</v>
      </c>
      <c r="D9" s="368">
        <f>+METAS!BI11</f>
        <v>11543</v>
      </c>
      <c r="E9" s="368">
        <f t="shared" si="0"/>
        <v>2663</v>
      </c>
      <c r="F9" s="370">
        <f>+Ene!BE11</f>
        <v>1079</v>
      </c>
      <c r="G9" s="371">
        <f>+Feb!BE11</f>
        <v>1029</v>
      </c>
      <c r="H9" s="371">
        <f>+Mar!BE11</f>
        <v>545</v>
      </c>
      <c r="I9" s="371">
        <f>+Abr!BE11</f>
        <v>10</v>
      </c>
      <c r="J9" s="371">
        <f>+May!BE11</f>
        <v>0</v>
      </c>
      <c r="K9" s="371">
        <f>+Jun!BE11</f>
        <v>0</v>
      </c>
      <c r="L9" s="371">
        <f>+Jul!BE11</f>
        <v>0</v>
      </c>
      <c r="M9" s="371">
        <f>+Ago!BE11</f>
        <v>0</v>
      </c>
      <c r="N9" s="371">
        <f>+Set!BE11</f>
        <v>0</v>
      </c>
      <c r="O9" s="371">
        <f>+Oct!BE11</f>
        <v>0</v>
      </c>
      <c r="P9" s="371">
        <f>+Nov!BE11</f>
        <v>0</v>
      </c>
      <c r="Q9" s="371">
        <f>+Dic!BE11</f>
        <v>0</v>
      </c>
    </row>
    <row r="10" spans="1:17" ht="23.25" customHeight="1" x14ac:dyDescent="0.25">
      <c r="A10" s="368">
        <f>+METAS!A12</f>
        <v>9</v>
      </c>
      <c r="B10" s="369" t="str">
        <f>+METAS!B12</f>
        <v>ATENCION DE LA PACIENTE CON LESIONES PREMALIGNAS DE CUELLO UTERINO CON ABLACION</v>
      </c>
      <c r="C10" s="369" t="str">
        <f>+METAS!C12</f>
        <v>CANCER</v>
      </c>
      <c r="D10" s="368">
        <f>+METAS!BI12</f>
        <v>252</v>
      </c>
      <c r="E10" s="368">
        <f t="shared" si="0"/>
        <v>0</v>
      </c>
      <c r="F10" s="370">
        <f>+Ene!BE12</f>
        <v>0</v>
      </c>
      <c r="G10" s="371">
        <f>+Feb!BE12</f>
        <v>0</v>
      </c>
      <c r="H10" s="371">
        <f>+Mar!BE12</f>
        <v>0</v>
      </c>
      <c r="I10" s="371">
        <f>+Abr!BE12</f>
        <v>0</v>
      </c>
      <c r="J10" s="371">
        <f>+May!BE12</f>
        <v>0</v>
      </c>
      <c r="K10" s="371">
        <f>+Jun!BE12</f>
        <v>0</v>
      </c>
      <c r="L10" s="371">
        <f>+Jul!BE12</f>
        <v>0</v>
      </c>
      <c r="M10" s="371">
        <f>+Ago!BE12</f>
        <v>0</v>
      </c>
      <c r="N10" s="371">
        <f>+Set!BE12</f>
        <v>0</v>
      </c>
      <c r="O10" s="371">
        <f>+Oct!BE12</f>
        <v>0</v>
      </c>
      <c r="P10" s="371">
        <f>+Nov!BE12</f>
        <v>0</v>
      </c>
      <c r="Q10" s="371">
        <f>+Dic!BE12</f>
        <v>0</v>
      </c>
    </row>
    <row r="11" spans="1:17" ht="23.25" customHeight="1" x14ac:dyDescent="0.25">
      <c r="A11" s="368">
        <f>+METAS!A13</f>
        <v>10</v>
      </c>
      <c r="B11" s="369" t="str">
        <f>+METAS!B13</f>
        <v>EXAMEN ESTOMATOLÓGICO</v>
      </c>
      <c r="C11" s="369" t="str">
        <f>+METAS!C13</f>
        <v>ODONTOLOGIA</v>
      </c>
      <c r="D11" s="368">
        <f>+ACUMULADO!BE14</f>
        <v>220</v>
      </c>
      <c r="E11" s="368">
        <f t="shared" si="0"/>
        <v>3575</v>
      </c>
      <c r="F11" s="370">
        <f>+Ene!BE13</f>
        <v>1499</v>
      </c>
      <c r="G11" s="371">
        <f>+Feb!BE13</f>
        <v>1112</v>
      </c>
      <c r="H11" s="371">
        <f>+Mar!BE13</f>
        <v>948</v>
      </c>
      <c r="I11" s="371">
        <f>+Abr!BE13</f>
        <v>16</v>
      </c>
      <c r="J11" s="371">
        <f>+May!BE13</f>
        <v>0</v>
      </c>
      <c r="K11" s="371">
        <f>+Jun!BE13</f>
        <v>0</v>
      </c>
      <c r="L11" s="371">
        <f>+Jul!BE13</f>
        <v>0</v>
      </c>
      <c r="M11" s="371">
        <f>+Ago!BE13</f>
        <v>0</v>
      </c>
      <c r="N11" s="371">
        <f>+Set!BE13</f>
        <v>0</v>
      </c>
      <c r="O11" s="371">
        <f>+Oct!BE13</f>
        <v>0</v>
      </c>
      <c r="P11" s="371">
        <f>+Nov!BE13</f>
        <v>0</v>
      </c>
      <c r="Q11" s="371">
        <f>+Dic!BE13</f>
        <v>0</v>
      </c>
    </row>
    <row r="12" spans="1:17" ht="23.25" customHeight="1" x14ac:dyDescent="0.25">
      <c r="A12" s="368">
        <f>+METAS!A15</f>
        <v>12</v>
      </c>
      <c r="B12" s="369" t="str">
        <f>+METAS!B15</f>
        <v>ASESORÍA NUTRICIONAL PARA EL CONTROL DE ENFERMEDADES DENTALES</v>
      </c>
      <c r="C12" s="369" t="str">
        <f>+METAS!C15</f>
        <v>ODONTOLOGIA</v>
      </c>
      <c r="D12" s="368">
        <f>+METAS!BI15</f>
        <v>3350</v>
      </c>
      <c r="E12" s="368">
        <f t="shared" si="0"/>
        <v>443</v>
      </c>
      <c r="F12" s="370">
        <f>+Ene!BE15</f>
        <v>68</v>
      </c>
      <c r="G12" s="371">
        <f>+Feb!BE15</f>
        <v>152</v>
      </c>
      <c r="H12" s="371">
        <f>+Mar!BE15</f>
        <v>223</v>
      </c>
      <c r="I12" s="371">
        <f>+Abr!BE15</f>
        <v>0</v>
      </c>
      <c r="J12" s="371">
        <f>+May!BE15</f>
        <v>0</v>
      </c>
      <c r="K12" s="371">
        <f>+Jun!BE15</f>
        <v>0</v>
      </c>
      <c r="L12" s="371">
        <f>+Jul!BE15</f>
        <v>0</v>
      </c>
      <c r="M12" s="371">
        <f>+Ago!BE15</f>
        <v>0</v>
      </c>
      <c r="N12" s="371">
        <f>+Set!BE15</f>
        <v>0</v>
      </c>
      <c r="O12" s="371">
        <f>+Oct!BE15</f>
        <v>0</v>
      </c>
      <c r="P12" s="371">
        <f>+Nov!BE15</f>
        <v>0</v>
      </c>
      <c r="Q12" s="371">
        <f>+Dic!BE15</f>
        <v>0</v>
      </c>
    </row>
    <row r="13" spans="1:17" ht="23.25" customHeight="1" x14ac:dyDescent="0.25">
      <c r="A13" s="368">
        <f>+METAS!A16</f>
        <v>13</v>
      </c>
      <c r="B13" s="369" t="str">
        <f>+METAS!B16</f>
        <v>APLICACIÓN DE SELLANTES</v>
      </c>
      <c r="C13" s="369" t="str">
        <f>+METAS!C16</f>
        <v>ODONTOLOGIA</v>
      </c>
      <c r="D13" s="368">
        <f>+METAS!BI16</f>
        <v>930</v>
      </c>
      <c r="E13" s="368">
        <f t="shared" si="0"/>
        <v>596</v>
      </c>
      <c r="F13" s="370">
        <f>+Ene!BE16</f>
        <v>158</v>
      </c>
      <c r="G13" s="371">
        <f>+Feb!BE16</f>
        <v>176</v>
      </c>
      <c r="H13" s="371">
        <f>+Mar!BE16</f>
        <v>260</v>
      </c>
      <c r="I13" s="371">
        <f>+Abr!BE16</f>
        <v>2</v>
      </c>
      <c r="J13" s="371">
        <f>+May!BE16</f>
        <v>0</v>
      </c>
      <c r="K13" s="371">
        <f>+Jun!BE16</f>
        <v>0</v>
      </c>
      <c r="L13" s="371">
        <f>+Jul!BE16</f>
        <v>0</v>
      </c>
      <c r="M13" s="371">
        <f>+Ago!BE16</f>
        <v>0</v>
      </c>
      <c r="N13" s="371">
        <f>+Set!BE16</f>
        <v>0</v>
      </c>
      <c r="O13" s="371">
        <f>+Oct!BE16</f>
        <v>0</v>
      </c>
      <c r="P13" s="371">
        <f>+Nov!BE16</f>
        <v>0</v>
      </c>
      <c r="Q13" s="371">
        <f>+Dic!BE16</f>
        <v>0</v>
      </c>
    </row>
    <row r="14" spans="1:17" ht="23.25" customHeight="1" x14ac:dyDescent="0.25">
      <c r="A14" s="368">
        <f>+METAS!A17</f>
        <v>14</v>
      </c>
      <c r="B14" s="369" t="str">
        <f>+METAS!B17</f>
        <v>APLICACIÓN DE FLÚOR BARNIZ</v>
      </c>
      <c r="C14" s="369" t="str">
        <f>+METAS!C17</f>
        <v>ODONTOLOGIA</v>
      </c>
      <c r="D14" s="368">
        <f>+METAS!BI17</f>
        <v>2150</v>
      </c>
      <c r="E14" s="368">
        <f t="shared" si="0"/>
        <v>361</v>
      </c>
      <c r="F14" s="370">
        <f>+Ene!BE17</f>
        <v>44</v>
      </c>
      <c r="G14" s="371">
        <f>+Feb!BE17</f>
        <v>116</v>
      </c>
      <c r="H14" s="371">
        <f>+Mar!BE17</f>
        <v>201</v>
      </c>
      <c r="I14" s="371">
        <f>+Abr!BE17</f>
        <v>0</v>
      </c>
      <c r="J14" s="371">
        <f>+May!BE17</f>
        <v>0</v>
      </c>
      <c r="K14" s="371">
        <f>+Jun!BE17</f>
        <v>0</v>
      </c>
      <c r="L14" s="371">
        <f>+Jul!BE17</f>
        <v>0</v>
      </c>
      <c r="M14" s="371">
        <f>+Ago!BE17</f>
        <v>0</v>
      </c>
      <c r="N14" s="371">
        <f>+Set!BE17</f>
        <v>0</v>
      </c>
      <c r="O14" s="371">
        <f>+Oct!BE17</f>
        <v>0</v>
      </c>
      <c r="P14" s="371">
        <f>+Nov!BE17</f>
        <v>0</v>
      </c>
      <c r="Q14" s="371">
        <f>+Dic!BE17</f>
        <v>0</v>
      </c>
    </row>
    <row r="15" spans="1:17" ht="23.25" customHeight="1" x14ac:dyDescent="0.25">
      <c r="A15" s="368">
        <f>+METAS!A18</f>
        <v>15</v>
      </c>
      <c r="B15" s="369" t="str">
        <f>+METAS!B18</f>
        <v>APLICACIÓN DEL FLÚOR GEL</v>
      </c>
      <c r="C15" s="369" t="str">
        <f>+METAS!C18</f>
        <v>ODONTOLOGIA</v>
      </c>
      <c r="D15" s="368">
        <f>+METAS!BI18</f>
        <v>600</v>
      </c>
      <c r="E15" s="368">
        <f t="shared" si="0"/>
        <v>82</v>
      </c>
      <c r="F15" s="370">
        <f>+Ene!BE18</f>
        <v>22</v>
      </c>
      <c r="G15" s="371">
        <f>+Feb!BE18</f>
        <v>36</v>
      </c>
      <c r="H15" s="371">
        <f>+Mar!BE18</f>
        <v>24</v>
      </c>
      <c r="I15" s="371">
        <f>+Abr!BE18</f>
        <v>0</v>
      </c>
      <c r="J15" s="371">
        <f>+May!BE18</f>
        <v>0</v>
      </c>
      <c r="K15" s="371">
        <f>+Jun!BE18</f>
        <v>0</v>
      </c>
      <c r="L15" s="371">
        <f>+Jul!BE18</f>
        <v>0</v>
      </c>
      <c r="M15" s="371">
        <f>+Ago!BE18</f>
        <v>0</v>
      </c>
      <c r="N15" s="371">
        <f>+Set!BE18</f>
        <v>0</v>
      </c>
      <c r="O15" s="371">
        <f>+Oct!BE18</f>
        <v>0</v>
      </c>
      <c r="P15" s="371">
        <f>+Nov!BE18</f>
        <v>0</v>
      </c>
      <c r="Q15" s="371">
        <f>+Dic!BE18</f>
        <v>0</v>
      </c>
    </row>
    <row r="16" spans="1:17" ht="23.25" customHeight="1" x14ac:dyDescent="0.25">
      <c r="A16" s="368">
        <f>+METAS!A19</f>
        <v>16</v>
      </c>
      <c r="B16" s="369" t="str">
        <f>+METAS!B19</f>
        <v>PROFILAXIS DENTAL</v>
      </c>
      <c r="C16" s="369" t="str">
        <f>+METAS!C19</f>
        <v>ODONTOLOGIA</v>
      </c>
      <c r="D16" s="368">
        <f>+METAS!BI19</f>
        <v>2470</v>
      </c>
      <c r="E16" s="368">
        <f t="shared" si="0"/>
        <v>421</v>
      </c>
      <c r="F16" s="370">
        <f>+Ene!BE19</f>
        <v>54</v>
      </c>
      <c r="G16" s="371">
        <f>+Feb!BE19</f>
        <v>147</v>
      </c>
      <c r="H16" s="371">
        <f>+Mar!BE19</f>
        <v>220</v>
      </c>
      <c r="I16" s="371">
        <f>+Abr!BE19</f>
        <v>0</v>
      </c>
      <c r="J16" s="371">
        <f>+May!BE19</f>
        <v>0</v>
      </c>
      <c r="K16" s="371">
        <f>+Jun!BE19</f>
        <v>0</v>
      </c>
      <c r="L16" s="371">
        <f>+Jul!BE19</f>
        <v>0</v>
      </c>
      <c r="M16" s="371">
        <f>+Ago!BE19</f>
        <v>0</v>
      </c>
      <c r="N16" s="371">
        <f>+Set!BE19</f>
        <v>0</v>
      </c>
      <c r="O16" s="371">
        <f>+Oct!BE19</f>
        <v>0</v>
      </c>
      <c r="P16" s="371">
        <f>+Nov!BE19</f>
        <v>0</v>
      </c>
      <c r="Q16" s="371">
        <f>+Dic!BE19</f>
        <v>0</v>
      </c>
    </row>
    <row r="17" spans="1:17" ht="23.25" customHeight="1" x14ac:dyDescent="0.25">
      <c r="A17" s="368">
        <f>+METAS!A20</f>
        <v>17</v>
      </c>
      <c r="B17" s="369" t="str">
        <f>+METAS!B20</f>
        <v>17-Tamizaje de errores refractivos en niños</v>
      </c>
      <c r="C17" s="369" t="str">
        <f>+METAS!C20</f>
        <v>OCULAR</v>
      </c>
      <c r="D17" s="368">
        <f>+METAS!BI20</f>
        <v>0</v>
      </c>
      <c r="E17" s="368">
        <f t="shared" si="0"/>
        <v>531</v>
      </c>
      <c r="F17" s="370">
        <f>+Ene!BE20</f>
        <v>78</v>
      </c>
      <c r="G17" s="371">
        <f>+Feb!BE20</f>
        <v>104</v>
      </c>
      <c r="H17" s="371">
        <f>+Mar!BE20</f>
        <v>330</v>
      </c>
      <c r="I17" s="371">
        <f>+Abr!BE20</f>
        <v>19</v>
      </c>
      <c r="J17" s="371">
        <f>+May!BE20</f>
        <v>0</v>
      </c>
      <c r="K17" s="371">
        <f>+Jun!BE20</f>
        <v>0</v>
      </c>
      <c r="L17" s="371">
        <f>+Jul!BE20</f>
        <v>0</v>
      </c>
      <c r="M17" s="371">
        <f>+Ago!BE20</f>
        <v>0</v>
      </c>
      <c r="N17" s="371">
        <f>+Set!BE20</f>
        <v>0</v>
      </c>
      <c r="O17" s="371">
        <f>+Oct!BE20</f>
        <v>0</v>
      </c>
      <c r="P17" s="371">
        <f>+Nov!BE20</f>
        <v>0</v>
      </c>
      <c r="Q17" s="371">
        <f>+Dic!BE20</f>
        <v>0</v>
      </c>
    </row>
    <row r="18" spans="1:17" ht="30" customHeight="1" x14ac:dyDescent="0.25">
      <c r="A18" s="368">
        <f>+METAS!A21</f>
        <v>18</v>
      </c>
      <c r="B18" s="369" t="str">
        <f>+METAS!B21</f>
        <v>18-TAMIZAJE DE CATARATA</v>
      </c>
      <c r="C18" s="369" t="str">
        <f>+METAS!C21</f>
        <v>OCULAR</v>
      </c>
      <c r="D18" s="368">
        <f>+METAS!BI21</f>
        <v>0</v>
      </c>
      <c r="E18" s="368">
        <f t="shared" si="0"/>
        <v>470</v>
      </c>
      <c r="F18" s="370">
        <f>+Ene!BE21</f>
        <v>77</v>
      </c>
      <c r="G18" s="371">
        <f>+Feb!BE21</f>
        <v>189</v>
      </c>
      <c r="H18" s="371">
        <f>+Mar!BE21</f>
        <v>196</v>
      </c>
      <c r="I18" s="371">
        <f>+Abr!BE21</f>
        <v>8</v>
      </c>
      <c r="J18" s="371">
        <f>+May!BE21</f>
        <v>0</v>
      </c>
      <c r="K18" s="371">
        <f>+Jun!BE21</f>
        <v>0</v>
      </c>
      <c r="L18" s="371">
        <f>+Jul!BE21</f>
        <v>0</v>
      </c>
      <c r="M18" s="371">
        <f>+Ago!BE21</f>
        <v>0</v>
      </c>
      <c r="N18" s="371">
        <f>+Set!BE21</f>
        <v>0</v>
      </c>
      <c r="O18" s="371">
        <f>+Oct!BE21</f>
        <v>0</v>
      </c>
      <c r="P18" s="371">
        <f>+Nov!BE21</f>
        <v>0</v>
      </c>
      <c r="Q18" s="371">
        <f>+Dic!BE21</f>
        <v>0</v>
      </c>
    </row>
    <row r="19" spans="1:17" ht="23.25" customHeight="1" x14ac:dyDescent="0.25">
      <c r="A19" s="368">
        <f>+METAS!A27</f>
        <v>24</v>
      </c>
      <c r="B19" s="369" t="str">
        <f>+METAS!B27</f>
        <v>GESTANTE ATENDIDA</v>
      </c>
      <c r="C19" s="369" t="str">
        <f>+METAS!C27</f>
        <v>MATERNO</v>
      </c>
      <c r="D19" s="368">
        <f>+METAS!BI27</f>
        <v>2000</v>
      </c>
      <c r="E19" s="368">
        <f t="shared" si="0"/>
        <v>455</v>
      </c>
      <c r="F19" s="370">
        <f>+Ene!BE27</f>
        <v>179</v>
      </c>
      <c r="G19" s="371">
        <f>+Feb!BE27</f>
        <v>128</v>
      </c>
      <c r="H19" s="371">
        <f>+Mar!BE27</f>
        <v>148</v>
      </c>
      <c r="I19" s="371">
        <f>+Abr!BE27</f>
        <v>0</v>
      </c>
      <c r="J19" s="371">
        <f>+May!BE27</f>
        <v>0</v>
      </c>
      <c r="K19" s="371">
        <f>+Jun!BE27</f>
        <v>0</v>
      </c>
      <c r="L19" s="371">
        <f>+Jul!BE27</f>
        <v>0</v>
      </c>
      <c r="M19" s="371">
        <f>+Ago!BE27</f>
        <v>0</v>
      </c>
      <c r="N19" s="371">
        <f>+Set!BE27</f>
        <v>0</v>
      </c>
      <c r="O19" s="371">
        <f>+Oct!BE27</f>
        <v>0</v>
      </c>
      <c r="P19" s="371">
        <f>+Nov!BE27</f>
        <v>0</v>
      </c>
      <c r="Q19" s="371">
        <f>+Dic!BE27</f>
        <v>0</v>
      </c>
    </row>
    <row r="20" spans="1:17" ht="23.25" customHeight="1" x14ac:dyDescent="0.25">
      <c r="A20" s="368">
        <f>+METAS!A28</f>
        <v>25</v>
      </c>
      <c r="B20" s="369" t="str">
        <f>+METAS!B28</f>
        <v>GESTANTE PRECOZMENTE ATENDIDA</v>
      </c>
      <c r="C20" s="369" t="str">
        <f>+METAS!C28</f>
        <v>MATERNO</v>
      </c>
      <c r="D20" s="368">
        <f>+E19</f>
        <v>455</v>
      </c>
      <c r="E20" s="368">
        <f t="shared" si="0"/>
        <v>326</v>
      </c>
      <c r="F20" s="370">
        <f>+Ene!BE28</f>
        <v>126</v>
      </c>
      <c r="G20" s="371">
        <f>+Feb!BE28</f>
        <v>101</v>
      </c>
      <c r="H20" s="371">
        <f>+Mar!BE28</f>
        <v>99</v>
      </c>
      <c r="I20" s="371">
        <f>+Abr!BE28</f>
        <v>0</v>
      </c>
      <c r="J20" s="371">
        <f>+May!BE28</f>
        <v>0</v>
      </c>
      <c r="K20" s="371">
        <f>+Jun!BE28</f>
        <v>0</v>
      </c>
      <c r="L20" s="371">
        <f>+Jul!BE28</f>
        <v>0</v>
      </c>
      <c r="M20" s="371">
        <f>+Ago!BE28</f>
        <v>0</v>
      </c>
      <c r="N20" s="371">
        <f>+Set!BE28</f>
        <v>0</v>
      </c>
      <c r="O20" s="371">
        <f>+Oct!BE28</f>
        <v>0</v>
      </c>
      <c r="P20" s="371">
        <f>+Nov!BE28</f>
        <v>0</v>
      </c>
      <c r="Q20" s="371">
        <f>+Dic!BE28</f>
        <v>0</v>
      </c>
    </row>
    <row r="21" spans="1:17" ht="23.25" customHeight="1" x14ac:dyDescent="0.25">
      <c r="A21" s="368">
        <f>+METAS!A29</f>
        <v>26</v>
      </c>
      <c r="B21" s="369" t="str">
        <f>+METAS!B29</f>
        <v xml:space="preserve">GESTANTE ADOLESCENTE ATENDIDA </v>
      </c>
      <c r="C21" s="369" t="str">
        <f>+METAS!C29</f>
        <v>MATERNO</v>
      </c>
      <c r="D21" s="368">
        <f>+E19</f>
        <v>455</v>
      </c>
      <c r="E21" s="368">
        <f t="shared" si="0"/>
        <v>41</v>
      </c>
      <c r="F21" s="370">
        <f>+Ene!BE29</f>
        <v>16</v>
      </c>
      <c r="G21" s="371">
        <f>+Feb!BE29</f>
        <v>10</v>
      </c>
      <c r="H21" s="371">
        <f>+Mar!BE29</f>
        <v>15</v>
      </c>
      <c r="I21" s="371">
        <f>+Abr!BE29</f>
        <v>0</v>
      </c>
      <c r="J21" s="371">
        <f>+May!BE29</f>
        <v>0</v>
      </c>
      <c r="K21" s="371">
        <f>+Jun!BE29</f>
        <v>0</v>
      </c>
      <c r="L21" s="371">
        <f>+Jul!BE29</f>
        <v>0</v>
      </c>
      <c r="M21" s="371">
        <f>+Ago!BE29</f>
        <v>0</v>
      </c>
      <c r="N21" s="371">
        <f>+Set!BE29</f>
        <v>0</v>
      </c>
      <c r="O21" s="371">
        <f>+Oct!BE29</f>
        <v>0</v>
      </c>
      <c r="P21" s="371">
        <f>+Nov!BE29</f>
        <v>0</v>
      </c>
      <c r="Q21" s="371">
        <f>+Dic!BE29</f>
        <v>0</v>
      </c>
    </row>
    <row r="22" spans="1:17" ht="23.25" customHeight="1" x14ac:dyDescent="0.25">
      <c r="A22" s="368">
        <f>+METAS!A30</f>
        <v>27</v>
      </c>
      <c r="B22" s="369" t="str">
        <f>+METAS!B30</f>
        <v>GESTANTE ADOLESCENTE PRECOZMENTE ATENDIDA</v>
      </c>
      <c r="C22" s="369" t="str">
        <f>+METAS!C30</f>
        <v>MATERNO</v>
      </c>
      <c r="D22" s="368">
        <f>+E21</f>
        <v>41</v>
      </c>
      <c r="E22" s="368">
        <f t="shared" si="0"/>
        <v>24</v>
      </c>
      <c r="F22" s="370">
        <f>+Ene!BE30</f>
        <v>7</v>
      </c>
      <c r="G22" s="371">
        <f>+Feb!BE30</f>
        <v>9</v>
      </c>
      <c r="H22" s="371">
        <f>+Mar!BE30</f>
        <v>8</v>
      </c>
      <c r="I22" s="371">
        <f>+Abr!BE30</f>
        <v>0</v>
      </c>
      <c r="J22" s="371">
        <f>+May!BE30</f>
        <v>0</v>
      </c>
      <c r="K22" s="371">
        <f>+Jun!BE30</f>
        <v>0</v>
      </c>
      <c r="L22" s="371">
        <f>+Jul!BE30</f>
        <v>0</v>
      </c>
      <c r="M22" s="371">
        <f>+Ago!BE30</f>
        <v>0</v>
      </c>
      <c r="N22" s="371">
        <f>+Set!BE30</f>
        <v>0</v>
      </c>
      <c r="O22" s="371">
        <f>+Oct!BE30</f>
        <v>0</v>
      </c>
      <c r="P22" s="371">
        <f>+Nov!BE30</f>
        <v>0</v>
      </c>
      <c r="Q22" s="371">
        <f>+Dic!BE30</f>
        <v>0</v>
      </c>
    </row>
    <row r="23" spans="1:17" ht="23.25" customHeight="1" x14ac:dyDescent="0.25">
      <c r="A23" s="368">
        <f>+METAS!A31</f>
        <v>28</v>
      </c>
      <c r="B23" s="369" t="str">
        <f>+METAS!B31</f>
        <v>GESTANTE CONTROLADA (6TO CONTROL)</v>
      </c>
      <c r="C23" s="369" t="str">
        <f>+METAS!C31</f>
        <v>MATERNO</v>
      </c>
      <c r="D23" s="368">
        <f>+METAS!BI32</f>
        <v>1747</v>
      </c>
      <c r="E23" s="368">
        <f t="shared" si="0"/>
        <v>372</v>
      </c>
      <c r="F23" s="370">
        <f>+Ene!BE31</f>
        <v>121</v>
      </c>
      <c r="G23" s="371">
        <f>+Feb!BE31</f>
        <v>114</v>
      </c>
      <c r="H23" s="371">
        <f>+Mar!BE31</f>
        <v>137</v>
      </c>
      <c r="I23" s="371">
        <f>+Abr!BE31</f>
        <v>0</v>
      </c>
      <c r="J23" s="371">
        <f>+May!BE31</f>
        <v>0</v>
      </c>
      <c r="K23" s="371">
        <f>+Jun!BE31</f>
        <v>0</v>
      </c>
      <c r="L23" s="371">
        <f>+Jul!BE31</f>
        <v>0</v>
      </c>
      <c r="M23" s="371">
        <f>+Ago!BE31</f>
        <v>0</v>
      </c>
      <c r="N23" s="371">
        <f>+Set!BE31</f>
        <v>0</v>
      </c>
      <c r="O23" s="371">
        <f>+Oct!BE31</f>
        <v>0</v>
      </c>
      <c r="P23" s="371">
        <f>+Nov!BE31</f>
        <v>0</v>
      </c>
      <c r="Q23" s="371">
        <f>+Dic!BE31</f>
        <v>0</v>
      </c>
    </row>
    <row r="24" spans="1:17" ht="23.25" customHeight="1" x14ac:dyDescent="0.25">
      <c r="A24" s="368">
        <f>+METAS!A32</f>
        <v>29</v>
      </c>
      <c r="B24" s="369" t="str">
        <f>+METAS!B32</f>
        <v>GESTANTE SUPLEMENTADA CON HIERRO (6)</v>
      </c>
      <c r="C24" s="369" t="str">
        <f>+METAS!C32</f>
        <v>MATERNO</v>
      </c>
      <c r="D24" s="368">
        <f>+METAS!BI31</f>
        <v>1701</v>
      </c>
      <c r="E24" s="368">
        <f t="shared" si="0"/>
        <v>217</v>
      </c>
      <c r="F24" s="370">
        <f>+Ene!BE32</f>
        <v>71</v>
      </c>
      <c r="G24" s="371">
        <f>+Feb!BE32</f>
        <v>64</v>
      </c>
      <c r="H24" s="371">
        <f>+Mar!BE32</f>
        <v>82</v>
      </c>
      <c r="I24" s="371">
        <f>+Abr!BE32</f>
        <v>0</v>
      </c>
      <c r="J24" s="371">
        <f>+May!BE32</f>
        <v>0</v>
      </c>
      <c r="K24" s="371">
        <f>+Jun!BE32</f>
        <v>0</v>
      </c>
      <c r="L24" s="371">
        <f>+Jul!BE32</f>
        <v>0</v>
      </c>
      <c r="M24" s="371">
        <f>+Ago!BE32</f>
        <v>0</v>
      </c>
      <c r="N24" s="371">
        <f>+Set!BE32</f>
        <v>0</v>
      </c>
      <c r="O24" s="371">
        <f>+Oct!BE32</f>
        <v>0</v>
      </c>
      <c r="P24" s="371">
        <f>+Nov!BE32</f>
        <v>0</v>
      </c>
      <c r="Q24" s="371">
        <f>+Dic!BE32</f>
        <v>0</v>
      </c>
    </row>
    <row r="25" spans="1:17" ht="23.25" customHeight="1" x14ac:dyDescent="0.25">
      <c r="A25" s="368">
        <f>+METAS!A34</f>
        <v>31</v>
      </c>
      <c r="B25" s="369" t="str">
        <f>+METAS!B34</f>
        <v>GESTANTE CON PAQUETE PREVENTIVO</v>
      </c>
      <c r="C25" s="369" t="str">
        <f>+METAS!C34</f>
        <v>MATERNO</v>
      </c>
      <c r="D25" s="368">
        <f>+ACUMULADO!BE33</f>
        <v>227</v>
      </c>
      <c r="E25" s="368">
        <f t="shared" si="0"/>
        <v>127</v>
      </c>
      <c r="F25" s="370">
        <f>+Ene!BE34</f>
        <v>45</v>
      </c>
      <c r="G25" s="371">
        <f>+Feb!BE34</f>
        <v>34</v>
      </c>
      <c r="H25" s="371">
        <f>+Mar!BE34</f>
        <v>45</v>
      </c>
      <c r="I25" s="371">
        <f>+Abr!BE34</f>
        <v>3</v>
      </c>
      <c r="J25" s="371">
        <f>+May!BE34</f>
        <v>0</v>
      </c>
      <c r="K25" s="371">
        <f>+Jun!BE34</f>
        <v>0</v>
      </c>
      <c r="L25" s="371">
        <f>+Jul!BE34</f>
        <v>0</v>
      </c>
      <c r="M25" s="371">
        <f>+Ago!BE34</f>
        <v>0</v>
      </c>
      <c r="N25" s="371">
        <f>+Set!BE34</f>
        <v>0</v>
      </c>
      <c r="O25" s="371">
        <f>+Oct!BE34</f>
        <v>0</v>
      </c>
      <c r="P25" s="371">
        <f>+Nov!BE34</f>
        <v>0</v>
      </c>
      <c r="Q25" s="371">
        <f>+Dic!BE34</f>
        <v>0</v>
      </c>
    </row>
    <row r="26" spans="1:17" ht="23.25" customHeight="1" x14ac:dyDescent="0.25">
      <c r="A26" s="368">
        <f>+METAS!A35</f>
        <v>32</v>
      </c>
      <c r="B26" s="369" t="str">
        <f>+METAS!B35</f>
        <v>PUERPERAS CONTROLADAS</v>
      </c>
      <c r="C26" s="369" t="str">
        <f>+METAS!C35</f>
        <v>MATERNO</v>
      </c>
      <c r="D26" s="368">
        <f>+METAS!BI35</f>
        <v>1701</v>
      </c>
      <c r="E26" s="368">
        <f t="shared" si="0"/>
        <v>322</v>
      </c>
      <c r="F26" s="370">
        <f>+Ene!BE35</f>
        <v>110</v>
      </c>
      <c r="G26" s="371">
        <f>+Feb!BE35</f>
        <v>119</v>
      </c>
      <c r="H26" s="371">
        <f>+Mar!BE35</f>
        <v>93</v>
      </c>
      <c r="I26" s="371">
        <f>+Abr!BE35</f>
        <v>0</v>
      </c>
      <c r="J26" s="371">
        <f>+May!BE35</f>
        <v>0</v>
      </c>
      <c r="K26" s="371">
        <f>+Jun!BE35</f>
        <v>0</v>
      </c>
      <c r="L26" s="371">
        <f>+Jul!BE35</f>
        <v>0</v>
      </c>
      <c r="M26" s="371">
        <f>+Ago!BE35</f>
        <v>0</v>
      </c>
      <c r="N26" s="371">
        <f>+Set!BE35</f>
        <v>0</v>
      </c>
      <c r="O26" s="371">
        <f>+Oct!BE35</f>
        <v>0</v>
      </c>
      <c r="P26" s="371">
        <f>+Nov!BE35</f>
        <v>0</v>
      </c>
      <c r="Q26" s="371">
        <f>+Dic!BE35</f>
        <v>0</v>
      </c>
    </row>
    <row r="27" spans="1:17" ht="23.25" customHeight="1" x14ac:dyDescent="0.25">
      <c r="A27" s="368">
        <f>+METAS!A36</f>
        <v>33</v>
      </c>
      <c r="B27" s="369" t="str">
        <f>+METAS!B36</f>
        <v xml:space="preserve">GESTANTE CON VACUNA DE INFLUENCIA ADULTO </v>
      </c>
      <c r="C27" s="369" t="str">
        <f>+METAS!C36</f>
        <v>MATERNO</v>
      </c>
      <c r="D27" s="368">
        <f>+METAS!BI36</f>
        <v>1197</v>
      </c>
      <c r="E27" s="368">
        <f t="shared" si="0"/>
        <v>88</v>
      </c>
      <c r="F27" s="370">
        <f>+Ene!BE36</f>
        <v>88</v>
      </c>
      <c r="G27" s="371">
        <f>+Feb!BE36</f>
        <v>0</v>
      </c>
      <c r="H27" s="371">
        <f>+Mar!BE36</f>
        <v>0</v>
      </c>
      <c r="I27" s="371">
        <f>+Abr!BE36</f>
        <v>0</v>
      </c>
      <c r="J27" s="371">
        <f>+May!BE36</f>
        <v>0</v>
      </c>
      <c r="K27" s="371">
        <f>+Jun!BE36</f>
        <v>0</v>
      </c>
      <c r="L27" s="371">
        <f>+Jul!BE36</f>
        <v>0</v>
      </c>
      <c r="M27" s="371">
        <f>+Ago!BE36</f>
        <v>0</v>
      </c>
      <c r="N27" s="371">
        <f>+Set!BE36</f>
        <v>0</v>
      </c>
      <c r="O27" s="371">
        <f>+Oct!BE36</f>
        <v>0</v>
      </c>
      <c r="P27" s="371">
        <f>+Nov!BE36</f>
        <v>0</v>
      </c>
      <c r="Q27" s="371">
        <f>+Dic!BE36</f>
        <v>0</v>
      </c>
    </row>
    <row r="28" spans="1:17" ht="23.25" customHeight="1" x14ac:dyDescent="0.25">
      <c r="A28" s="368">
        <f>+METAS!A37</f>
        <v>34</v>
      </c>
      <c r="B28" s="369" t="str">
        <f>+METAS!B37</f>
        <v>GESTANTE CON VACUNA DPTA</v>
      </c>
      <c r="C28" s="369" t="str">
        <f>+METAS!C37</f>
        <v>MATERNO</v>
      </c>
      <c r="D28" s="368">
        <f>+METAS!BI37</f>
        <v>1121</v>
      </c>
      <c r="E28" s="368">
        <f t="shared" si="0"/>
        <v>248</v>
      </c>
      <c r="F28" s="370">
        <f>+Ene!BE37</f>
        <v>111</v>
      </c>
      <c r="G28" s="371">
        <f>+Feb!BE37</f>
        <v>65</v>
      </c>
      <c r="H28" s="371">
        <f>+Mar!BE37</f>
        <v>71</v>
      </c>
      <c r="I28" s="371">
        <f>+Abr!BE37</f>
        <v>1</v>
      </c>
      <c r="J28" s="371">
        <f>+May!BE37</f>
        <v>0</v>
      </c>
      <c r="K28" s="371">
        <f>+Jun!BE37</f>
        <v>0</v>
      </c>
      <c r="L28" s="371">
        <f>+Jul!BE37</f>
        <v>0</v>
      </c>
      <c r="M28" s="371">
        <f>+Ago!BE37</f>
        <v>0</v>
      </c>
      <c r="N28" s="371">
        <f>+Set!BE37</f>
        <v>0</v>
      </c>
      <c r="O28" s="371">
        <f>+Oct!BE37</f>
        <v>0</v>
      </c>
      <c r="P28" s="371">
        <f>+Nov!BE37</f>
        <v>0</v>
      </c>
      <c r="Q28" s="371">
        <f>+Dic!BE37</f>
        <v>0</v>
      </c>
    </row>
    <row r="29" spans="1:17" ht="23.25" customHeight="1" x14ac:dyDescent="0.25">
      <c r="A29" s="368">
        <f>+METAS!A38</f>
        <v>35</v>
      </c>
      <c r="B29" s="369" t="str">
        <f>+METAS!B38</f>
        <v>PAREJAS PROTEGIDAS CON METODOS DE PLANIFICACION FAMILIAR</v>
      </c>
      <c r="C29" s="369" t="str">
        <f>+METAS!C38</f>
        <v>PLANIFICACION</v>
      </c>
      <c r="D29" s="368">
        <f>+METAS!BI38</f>
        <v>9013</v>
      </c>
      <c r="E29" s="368">
        <f t="shared" si="0"/>
        <v>0</v>
      </c>
      <c r="F29" s="370">
        <f>+Ene!BE38</f>
        <v>543</v>
      </c>
      <c r="G29" s="371">
        <f>+Feb!BE38-F29</f>
        <v>546</v>
      </c>
      <c r="H29" s="371">
        <f>+Mar!BE38-G29-F29</f>
        <v>603</v>
      </c>
      <c r="I29" s="371">
        <f>+Abr!BE38-H29-G29-F29</f>
        <v>6</v>
      </c>
      <c r="J29" s="371">
        <f>+May!BE38-I29-H29-G29-F29</f>
        <v>-1698</v>
      </c>
      <c r="K29" s="371">
        <f>+Jun!BE38-J29-I29-H29-G29-F29</f>
        <v>0</v>
      </c>
      <c r="L29" s="371">
        <f>+Jul!BE38-K29-J29-I29-H29-G29-F29</f>
        <v>0</v>
      </c>
      <c r="M29" s="371">
        <f>+Ago!BE38-L29-K29-J29-I29-H29-G29-F29</f>
        <v>0</v>
      </c>
      <c r="N29" s="371">
        <f>+Set!BE38-M29-L29-K29-J29-I29-H29-G29-F29</f>
        <v>0</v>
      </c>
      <c r="O29" s="371">
        <f>+Oct!BE38-N29-M29-L29-K29-J29-I29-H29-G29-F29</f>
        <v>0</v>
      </c>
      <c r="P29" s="371">
        <f>+Nov!BE38-O29-N29-M29-L29-K29-J29-I29-H29-G29-F29</f>
        <v>0</v>
      </c>
      <c r="Q29" s="371">
        <f>+Dic!BE38-P29-O29-N29-M29-L29-K29-J29-I29-H29-G29-F29</f>
        <v>0</v>
      </c>
    </row>
    <row r="30" spans="1:17" ht="23.25" customHeight="1" x14ac:dyDescent="0.25">
      <c r="A30" s="368">
        <f>+METAS!A40</f>
        <v>37</v>
      </c>
      <c r="B30" s="369" t="str">
        <f>+METAS!B40</f>
        <v>ADOLESCENTE CON SUPLEMENTO DE ACIDO FOLICO+ SULFATO FERROSO</v>
      </c>
      <c r="C30" s="369" t="str">
        <f>+METAS!C40</f>
        <v>ADOLESCENTE</v>
      </c>
      <c r="D30" s="368">
        <f>+METAS!BI40</f>
        <v>6151</v>
      </c>
      <c r="E30" s="368">
        <f t="shared" si="0"/>
        <v>380</v>
      </c>
      <c r="F30" s="370">
        <f>+Ene!BE40</f>
        <v>144</v>
      </c>
      <c r="G30" s="371">
        <f>+Feb!BE40</f>
        <v>134</v>
      </c>
      <c r="H30" s="371">
        <f>+Mar!BE40</f>
        <v>102</v>
      </c>
      <c r="I30" s="371">
        <f>+Abr!BE40</f>
        <v>0</v>
      </c>
      <c r="J30" s="371">
        <f>+May!BE40</f>
        <v>0</v>
      </c>
      <c r="K30" s="371">
        <f>+Jun!BE40</f>
        <v>0</v>
      </c>
      <c r="L30" s="371">
        <f>+Jul!BE40</f>
        <v>0</v>
      </c>
      <c r="M30" s="371">
        <f>+Ago!BE40</f>
        <v>0</v>
      </c>
      <c r="N30" s="371">
        <f>+Set!BE40</f>
        <v>0</v>
      </c>
      <c r="O30" s="371">
        <f>+Oct!BE40</f>
        <v>0</v>
      </c>
      <c r="P30" s="371">
        <f>+Nov!BE40</f>
        <v>0</v>
      </c>
      <c r="Q30" s="371">
        <f>+Dic!BE40</f>
        <v>0</v>
      </c>
    </row>
    <row r="31" spans="1:17" ht="23.25" customHeight="1" x14ac:dyDescent="0.25">
      <c r="A31" s="368">
        <f>+METAS!A41</f>
        <v>38</v>
      </c>
      <c r="B31" s="369" t="str">
        <f>+METAS!B41</f>
        <v xml:space="preserve">ADOLESCENTE CON DOSAJE DE HEMOGLOBINA </v>
      </c>
      <c r="C31" s="369" t="str">
        <f>+METAS!C41</f>
        <v>ADOLESCENTE</v>
      </c>
      <c r="D31" s="368">
        <f>+METAS!BI41</f>
        <v>6151</v>
      </c>
      <c r="E31" s="368">
        <f t="shared" si="0"/>
        <v>1885</v>
      </c>
      <c r="F31" s="370">
        <f>+Ene!BE41</f>
        <v>781</v>
      </c>
      <c r="G31" s="371">
        <f>+Feb!BE41</f>
        <v>689</v>
      </c>
      <c r="H31" s="371">
        <f>+Mar!BE41</f>
        <v>415</v>
      </c>
      <c r="I31" s="371">
        <f>+Abr!BE41</f>
        <v>0</v>
      </c>
      <c r="J31" s="371">
        <f>+May!BE41</f>
        <v>0</v>
      </c>
      <c r="K31" s="371">
        <f>+Jun!BE41</f>
        <v>0</v>
      </c>
      <c r="L31" s="371">
        <f>+Jul!BE41</f>
        <v>0</v>
      </c>
      <c r="M31" s="371">
        <f>+Ago!BE41</f>
        <v>0</v>
      </c>
      <c r="N31" s="371">
        <f>+Set!BE41</f>
        <v>0</v>
      </c>
      <c r="O31" s="371">
        <f>+Oct!BE41</f>
        <v>0</v>
      </c>
      <c r="P31" s="371">
        <f>+Nov!BE41</f>
        <v>0</v>
      </c>
      <c r="Q31" s="371">
        <f>+Dic!BE41</f>
        <v>0</v>
      </c>
    </row>
    <row r="32" spans="1:17" ht="23.25" customHeight="1" x14ac:dyDescent="0.25">
      <c r="A32" s="368" t="e">
        <f>+METAS!#REF!</f>
        <v>#REF!</v>
      </c>
      <c r="B32" s="369" t="e">
        <f>+METAS!#REF!</f>
        <v>#REF!</v>
      </c>
      <c r="C32" s="369" t="e">
        <f>+METAS!#REF!</f>
        <v>#REF!</v>
      </c>
      <c r="D32" s="368" t="e">
        <f>+METAS!#REF!</f>
        <v>#REF!</v>
      </c>
      <c r="E32" s="368" t="e">
        <f t="shared" si="0"/>
        <v>#REF!</v>
      </c>
      <c r="F32" s="370" t="e">
        <f>+Ene!#REF!</f>
        <v>#REF!</v>
      </c>
      <c r="G32" s="371" t="e">
        <f>+Feb!#REF!</f>
        <v>#REF!</v>
      </c>
      <c r="H32" s="371" t="e">
        <f>+Mar!#REF!</f>
        <v>#REF!</v>
      </c>
      <c r="I32" s="371" t="e">
        <f>+Abr!#REF!</f>
        <v>#REF!</v>
      </c>
      <c r="J32" s="371" t="e">
        <f>+May!#REF!</f>
        <v>#REF!</v>
      </c>
      <c r="K32" s="371" t="e">
        <f>+Jun!#REF!</f>
        <v>#REF!</v>
      </c>
      <c r="L32" s="371" t="e">
        <f>+Jul!#REF!</f>
        <v>#REF!</v>
      </c>
      <c r="M32" s="371" t="e">
        <f>+Ago!#REF!</f>
        <v>#REF!</v>
      </c>
      <c r="N32" s="371" t="e">
        <f>+Set!#REF!</f>
        <v>#REF!</v>
      </c>
      <c r="O32" s="371" t="e">
        <f>+Oct!#REF!</f>
        <v>#REF!</v>
      </c>
      <c r="P32" s="371" t="e">
        <f>+Nov!#REF!</f>
        <v>#REF!</v>
      </c>
      <c r="Q32" s="371" t="e">
        <f>+Dic!#REF!</f>
        <v>#REF!</v>
      </c>
    </row>
    <row r="33" spans="1:17" ht="23.25" customHeight="1" x14ac:dyDescent="0.25">
      <c r="A33" s="368">
        <f>+METAS!A42</f>
        <v>39</v>
      </c>
      <c r="B33" s="369" t="str">
        <f>+METAS!B42</f>
        <v xml:space="preserve">ADOLESCENTE CON PAQUETE BASICO COMPLETO DE CUIDADO INTEGRAL </v>
      </c>
      <c r="C33" s="369" t="str">
        <f>+METAS!C42</f>
        <v>ADOLESCENTE</v>
      </c>
      <c r="D33" s="368">
        <f>+METAS!BI42</f>
        <v>7551</v>
      </c>
      <c r="E33" s="368">
        <f t="shared" si="0"/>
        <v>17</v>
      </c>
      <c r="F33" s="370">
        <f>+Ene!BE42</f>
        <v>0</v>
      </c>
      <c r="G33" s="371">
        <f>+Feb!BE42</f>
        <v>0</v>
      </c>
      <c r="H33" s="371">
        <f>+Mar!BE42</f>
        <v>17</v>
      </c>
      <c r="I33" s="371">
        <f>+Abr!BE42</f>
        <v>0</v>
      </c>
      <c r="J33" s="371">
        <f>+May!BE42</f>
        <v>0</v>
      </c>
      <c r="K33" s="371">
        <f>+Jun!BE42</f>
        <v>0</v>
      </c>
      <c r="L33" s="371">
        <f>+Jul!BE42</f>
        <v>0</v>
      </c>
      <c r="M33" s="371">
        <f>+Ago!BE42</f>
        <v>0</v>
      </c>
      <c r="N33" s="371">
        <f>+Set!BE42</f>
        <v>0</v>
      </c>
      <c r="O33" s="371">
        <f>+Oct!BE42</f>
        <v>0</v>
      </c>
      <c r="P33" s="371">
        <f>+Nov!BE42</f>
        <v>0</v>
      </c>
      <c r="Q33" s="371">
        <f>+Dic!BE42</f>
        <v>0</v>
      </c>
    </row>
    <row r="34" spans="1:17" ht="23.25" customHeight="1" x14ac:dyDescent="0.25">
      <c r="A34" s="368">
        <f>+METAS!A43</f>
        <v>40</v>
      </c>
      <c r="B34" s="369" t="str">
        <f>+METAS!B43</f>
        <v>PERSONA ADULTO MAYOR DE 60 AÑOS A MAS CON VACUNA NEUMOCOCO</v>
      </c>
      <c r="C34" s="369" t="str">
        <f>+METAS!C43</f>
        <v>EVAM</v>
      </c>
      <c r="D34" s="368">
        <f>+METAS!BI43</f>
        <v>1003</v>
      </c>
      <c r="E34" s="368">
        <f t="shared" si="0"/>
        <v>295</v>
      </c>
      <c r="F34" s="370">
        <f>+Ene!BE43</f>
        <v>62</v>
      </c>
      <c r="G34" s="371">
        <f>+Feb!BE43</f>
        <v>54</v>
      </c>
      <c r="H34" s="371">
        <f>+Mar!BE43</f>
        <v>177</v>
      </c>
      <c r="I34" s="371">
        <f>+Abr!BE43</f>
        <v>2</v>
      </c>
      <c r="J34" s="371">
        <f>+May!BE43</f>
        <v>0</v>
      </c>
      <c r="K34" s="371">
        <f>+Jun!BE43</f>
        <v>0</v>
      </c>
      <c r="L34" s="371">
        <f>+Jul!BE43</f>
        <v>0</v>
      </c>
      <c r="M34" s="371">
        <f>+Ago!BE43</f>
        <v>0</v>
      </c>
      <c r="N34" s="371">
        <f>+Set!BE43</f>
        <v>0</v>
      </c>
      <c r="O34" s="371">
        <f>+Oct!BE43</f>
        <v>0</v>
      </c>
      <c r="P34" s="371">
        <f>+Nov!BE43</f>
        <v>0</v>
      </c>
      <c r="Q34" s="371">
        <f>+Dic!BE43</f>
        <v>0</v>
      </c>
    </row>
    <row r="35" spans="1:17" ht="23.25" customHeight="1" x14ac:dyDescent="0.25">
      <c r="A35" s="368">
        <f>+METAS!A44</f>
        <v>41</v>
      </c>
      <c r="B35" s="369" t="str">
        <f>+METAS!B44</f>
        <v>PERSONA ADULTO MAYOR DE 60 AÑOS A MAS CON VACUNA INFLUENZA</v>
      </c>
      <c r="C35" s="369" t="str">
        <f>+METAS!C44</f>
        <v>EVAM</v>
      </c>
      <c r="D35" s="368">
        <f>+METAS!BI44</f>
        <v>1003</v>
      </c>
      <c r="E35" s="368">
        <f t="shared" si="0"/>
        <v>101</v>
      </c>
      <c r="F35" s="370">
        <f>+Ene!BE44</f>
        <v>101</v>
      </c>
      <c r="G35" s="371">
        <f>+Feb!BE44</f>
        <v>0</v>
      </c>
      <c r="H35" s="371">
        <f>+Mar!BE44</f>
        <v>0</v>
      </c>
      <c r="I35" s="371">
        <f>+Abr!BE44</f>
        <v>0</v>
      </c>
      <c r="J35" s="371">
        <f>+May!BE44</f>
        <v>0</v>
      </c>
      <c r="K35" s="371">
        <f>+Jun!BE44</f>
        <v>0</v>
      </c>
      <c r="L35" s="371">
        <f>+Jul!BE44</f>
        <v>0</v>
      </c>
      <c r="M35" s="371">
        <f>+Ago!BE44</f>
        <v>0</v>
      </c>
      <c r="N35" s="371">
        <f>+Set!BE44</f>
        <v>0</v>
      </c>
      <c r="O35" s="371">
        <f>+Oct!BE44</f>
        <v>0</v>
      </c>
      <c r="P35" s="371">
        <f>+Nov!BE44</f>
        <v>0</v>
      </c>
      <c r="Q35" s="371">
        <f>+Dic!BE44</f>
        <v>0</v>
      </c>
    </row>
    <row r="36" spans="1:17" ht="23.25" customHeight="1" x14ac:dyDescent="0.25">
      <c r="A36" s="368">
        <f>+METAS!A45</f>
        <v>42</v>
      </c>
      <c r="B36" s="369" t="str">
        <f>+METAS!B45</f>
        <v>PERSONA ADULTO MAYOR DE 60 AÑOS CON VALORACION CLINICA</v>
      </c>
      <c r="C36" s="369" t="str">
        <f>+METAS!C45</f>
        <v>EVAM</v>
      </c>
      <c r="D36" s="368">
        <f>+METAS!BI45</f>
        <v>1003</v>
      </c>
      <c r="E36" s="368">
        <f t="shared" si="0"/>
        <v>423</v>
      </c>
      <c r="F36" s="370">
        <f>+Ene!BE45</f>
        <v>239</v>
      </c>
      <c r="G36" s="371">
        <f>+Feb!BE45</f>
        <v>183</v>
      </c>
      <c r="H36" s="371">
        <f>+Mar!BE45</f>
        <v>1</v>
      </c>
      <c r="I36" s="371">
        <f>+Abr!BE45</f>
        <v>0</v>
      </c>
      <c r="J36" s="371">
        <f>+May!BE45</f>
        <v>0</v>
      </c>
      <c r="K36" s="371">
        <f>+Jun!BE45</f>
        <v>0</v>
      </c>
      <c r="L36" s="371">
        <f>+Jul!BE45</f>
        <v>0</v>
      </c>
      <c r="M36" s="371">
        <f>+Ago!BE45</f>
        <v>0</v>
      </c>
      <c r="N36" s="371">
        <f>+Set!BE45</f>
        <v>0</v>
      </c>
      <c r="O36" s="371">
        <f>+Oct!BE45</f>
        <v>0</v>
      </c>
      <c r="P36" s="371">
        <f>+Nov!BE45</f>
        <v>0</v>
      </c>
      <c r="Q36" s="371">
        <f>+Dic!BE45</f>
        <v>0</v>
      </c>
    </row>
    <row r="37" spans="1:17" ht="28.5" customHeight="1" x14ac:dyDescent="0.25">
      <c r="A37" s="368">
        <f>+METAS!A46</f>
        <v>43</v>
      </c>
      <c r="B37" s="369" t="str">
        <f>+METAS!B46</f>
        <v>PERSONA CON DISCAPACIDAD QUE RECIBE ATENCION PARA SU CERTIFICACIÓN.</v>
      </c>
      <c r="C37" s="369" t="str">
        <f>+METAS!C46</f>
        <v>DISCAPACIDAD</v>
      </c>
      <c r="D37" s="368">
        <f>+METAS!BI46</f>
        <v>625</v>
      </c>
      <c r="E37" s="368">
        <f t="shared" si="0"/>
        <v>78</v>
      </c>
      <c r="F37" s="370">
        <f>+Ene!BE46</f>
        <v>32</v>
      </c>
      <c r="G37" s="371">
        <f>+Feb!BE46</f>
        <v>20</v>
      </c>
      <c r="H37" s="371">
        <f>+Mar!BE46</f>
        <v>26</v>
      </c>
      <c r="I37" s="371">
        <f>+Abr!BE46</f>
        <v>0</v>
      </c>
      <c r="J37" s="371">
        <f>+May!BE46</f>
        <v>0</v>
      </c>
      <c r="K37" s="371">
        <f>+Jun!BE46</f>
        <v>0</v>
      </c>
      <c r="L37" s="371">
        <f>+Jul!BE46</f>
        <v>0</v>
      </c>
      <c r="M37" s="371">
        <f>+Ago!BE46</f>
        <v>0</v>
      </c>
      <c r="N37" s="371">
        <f>+Set!BE46</f>
        <v>0</v>
      </c>
      <c r="O37" s="371">
        <f>+Oct!BE46</f>
        <v>0</v>
      </c>
      <c r="P37" s="371">
        <f>+Nov!BE46</f>
        <v>0</v>
      </c>
      <c r="Q37" s="371">
        <f>+Dic!BE46</f>
        <v>0</v>
      </c>
    </row>
    <row r="38" spans="1:17" ht="28.5" customHeight="1" x14ac:dyDescent="0.25">
      <c r="A38" s="368">
        <f>+METAS!A47</f>
        <v>44</v>
      </c>
      <c r="B38" s="369" t="str">
        <f>+METAS!B47</f>
        <v>VISITAS A LAS FAMILIAS PARA REHABILITACION BASADA EN LA COMUNIDAD 3</v>
      </c>
      <c r="C38" s="369" t="str">
        <f>+METAS!C47</f>
        <v>DISCAPACIDAD</v>
      </c>
      <c r="D38" s="368">
        <f>+METAS!BI47</f>
        <v>330</v>
      </c>
      <c r="E38" s="368">
        <f t="shared" si="0"/>
        <v>17</v>
      </c>
      <c r="F38" s="370">
        <f>+Ene!BE47</f>
        <v>0</v>
      </c>
      <c r="G38" s="371">
        <f>+Feb!BE47</f>
        <v>4</v>
      </c>
      <c r="H38" s="371">
        <f>+Mar!BE47</f>
        <v>13</v>
      </c>
      <c r="I38" s="371">
        <f>+Abr!BE47</f>
        <v>0</v>
      </c>
      <c r="J38" s="371">
        <f>+May!BE47</f>
        <v>0</v>
      </c>
      <c r="K38" s="371">
        <f>+Jun!BE47</f>
        <v>0</v>
      </c>
      <c r="L38" s="371">
        <f>+Jul!BE47</f>
        <v>0</v>
      </c>
      <c r="M38" s="371">
        <f>+Ago!BE47</f>
        <v>0</v>
      </c>
      <c r="N38" s="371">
        <f>+Set!BE47</f>
        <v>0</v>
      </c>
      <c r="O38" s="371">
        <f>+Oct!BE47</f>
        <v>0</v>
      </c>
      <c r="P38" s="371">
        <f>+Nov!BE47</f>
        <v>0</v>
      </c>
      <c r="Q38" s="371">
        <f>+Dic!BE47</f>
        <v>0</v>
      </c>
    </row>
    <row r="39" spans="1:17" ht="28.5" customHeight="1" x14ac:dyDescent="0.25">
      <c r="A39" s="368" t="e">
        <f>+METAS!#REF!</f>
        <v>#REF!</v>
      </c>
      <c r="B39" s="369" t="e">
        <f>+METAS!#REF!</f>
        <v>#REF!</v>
      </c>
      <c r="C39" s="369" t="e">
        <f>+METAS!#REF!</f>
        <v>#REF!</v>
      </c>
      <c r="D39" s="368" t="e">
        <f>+METAS!#REF!</f>
        <v>#REF!</v>
      </c>
      <c r="E39" s="368" t="e">
        <f t="shared" si="0"/>
        <v>#REF!</v>
      </c>
      <c r="F39" s="370" t="e">
        <f>+Ene!#REF!</f>
        <v>#REF!</v>
      </c>
      <c r="G39" s="371" t="e">
        <f>+Feb!#REF!</f>
        <v>#REF!</v>
      </c>
      <c r="H39" s="371" t="e">
        <f>+Mar!#REF!</f>
        <v>#REF!</v>
      </c>
      <c r="I39" s="371" t="e">
        <f>+Abr!#REF!</f>
        <v>#REF!</v>
      </c>
      <c r="J39" s="371" t="e">
        <f>+May!#REF!</f>
        <v>#REF!</v>
      </c>
      <c r="K39" s="371" t="e">
        <f>+Jun!#REF!</f>
        <v>#REF!</v>
      </c>
      <c r="L39" s="371" t="e">
        <f>+Jul!#REF!</f>
        <v>#REF!</v>
      </c>
      <c r="M39" s="371" t="e">
        <f>+Ago!#REF!</f>
        <v>#REF!</v>
      </c>
      <c r="N39" s="371" t="e">
        <f>+Set!#REF!</f>
        <v>#REF!</v>
      </c>
      <c r="O39" s="371" t="e">
        <f>+Oct!#REF!</f>
        <v>#REF!</v>
      </c>
      <c r="P39" s="371" t="e">
        <f>+Nov!#REF!</f>
        <v>#REF!</v>
      </c>
      <c r="Q39" s="371" t="e">
        <f>+Dic!#REF!</f>
        <v>#REF!</v>
      </c>
    </row>
    <row r="40" spans="1:17" ht="28.5" customHeight="1" x14ac:dyDescent="0.25">
      <c r="A40" s="368">
        <f>+METAS!A48</f>
        <v>45</v>
      </c>
      <c r="B40" s="369" t="str">
        <f>+METAS!B48</f>
        <v>CAPACITACION A ACTORES SOCIALES PARA LA APLICACION DE LA ESTRATEGIA RBC</v>
      </c>
      <c r="C40" s="369" t="str">
        <f>+METAS!C48</f>
        <v>DISCAPACIDAD</v>
      </c>
      <c r="D40" s="368">
        <f>+METAS!BI48</f>
        <v>64</v>
      </c>
      <c r="E40" s="368">
        <f t="shared" si="0"/>
        <v>0</v>
      </c>
      <c r="F40" s="370">
        <f>+Ene!BE48</f>
        <v>0</v>
      </c>
      <c r="G40" s="371">
        <f>+Feb!BE48</f>
        <v>0</v>
      </c>
      <c r="H40" s="371">
        <f>+Mar!BE48</f>
        <v>0</v>
      </c>
      <c r="I40" s="371">
        <f>+Abr!BE48</f>
        <v>0</v>
      </c>
      <c r="J40" s="371">
        <f>+May!BE48</f>
        <v>0</v>
      </c>
      <c r="K40" s="371">
        <f>+Jun!BE48</f>
        <v>0</v>
      </c>
      <c r="L40" s="371">
        <f>+Jul!BE48</f>
        <v>0</v>
      </c>
      <c r="M40" s="371">
        <f>+Ago!BE48</f>
        <v>0</v>
      </c>
      <c r="N40" s="371">
        <f>+Set!BE48</f>
        <v>0</v>
      </c>
      <c r="O40" s="371">
        <f>+Oct!BE48</f>
        <v>0</v>
      </c>
      <c r="P40" s="371">
        <f>+Nov!BE48</f>
        <v>0</v>
      </c>
      <c r="Q40" s="371">
        <f>+Dic!BE48</f>
        <v>0</v>
      </c>
    </row>
    <row r="41" spans="1:17" ht="23.25" customHeight="1" x14ac:dyDescent="0.25">
      <c r="A41" s="368">
        <f>+METAS!A49</f>
        <v>46</v>
      </c>
      <c r="B41" s="369" t="str">
        <f>+METAS!B49</f>
        <v xml:space="preserve">NIÑOS Y NIÑAS EN  DE 3 A 17 AÑOS DESPARASITADOS II.EE </v>
      </c>
      <c r="C41" s="369" t="str">
        <f>+METAS!C49</f>
        <v>EDUC. SALUD</v>
      </c>
      <c r="D41" s="368">
        <f>+METAS!BI49</f>
        <v>38423</v>
      </c>
      <c r="E41" s="368">
        <f t="shared" si="0"/>
        <v>62</v>
      </c>
      <c r="F41" s="370">
        <f>+Ene!BE49</f>
        <v>62</v>
      </c>
      <c r="G41" s="371">
        <f>+Feb!BE49</f>
        <v>0</v>
      </c>
      <c r="H41" s="371">
        <f>+Mar!BE49</f>
        <v>0</v>
      </c>
      <c r="I41" s="371">
        <f>+Abr!BE49</f>
        <v>0</v>
      </c>
      <c r="J41" s="371">
        <f>+May!BE49</f>
        <v>0</v>
      </c>
      <c r="K41" s="371">
        <f>+Jun!BE49</f>
        <v>0</v>
      </c>
      <c r="L41" s="371">
        <f>+Jul!BE49</f>
        <v>0</v>
      </c>
      <c r="M41" s="371">
        <f>+Ago!BE49</f>
        <v>0</v>
      </c>
      <c r="N41" s="371">
        <f>+Set!BE49</f>
        <v>0</v>
      </c>
      <c r="O41" s="371">
        <f>+Oct!BE49</f>
        <v>0</v>
      </c>
      <c r="P41" s="371">
        <f>+Nov!BE49</f>
        <v>0</v>
      </c>
      <c r="Q41" s="371">
        <f>+Dic!BE49</f>
        <v>0</v>
      </c>
    </row>
    <row r="42" spans="1:17" ht="23.25" customHeight="1" x14ac:dyDescent="0.25">
      <c r="A42" s="368">
        <f>+METAS!A50</f>
        <v>47</v>
      </c>
      <c r="B42" s="369" t="str">
        <f>+METAS!B50</f>
        <v xml:space="preserve">NIÑOS Y NIÑAS DE 9 AÑOS DE EDAD  VACUNADOS  CONTRA EL VPH EN II.EE </v>
      </c>
      <c r="C42" s="369" t="str">
        <f>+METAS!C50</f>
        <v>EDUC. SALUD</v>
      </c>
      <c r="D42" s="368">
        <f>+METAS!BI50</f>
        <v>2548</v>
      </c>
      <c r="E42" s="368">
        <f t="shared" si="0"/>
        <v>0</v>
      </c>
      <c r="F42" s="370">
        <f>+Ene!BE50</f>
        <v>0</v>
      </c>
      <c r="G42" s="371">
        <f>+Feb!BE50</f>
        <v>0</v>
      </c>
      <c r="H42" s="371">
        <f>+Mar!BE50</f>
        <v>0</v>
      </c>
      <c r="I42" s="371">
        <f>+Abr!BE50</f>
        <v>0</v>
      </c>
      <c r="J42" s="371">
        <f>+May!BE50</f>
        <v>0</v>
      </c>
      <c r="K42" s="371">
        <f>+Jun!BE50</f>
        <v>0</v>
      </c>
      <c r="L42" s="371">
        <f>+Jul!BE50</f>
        <v>0</v>
      </c>
      <c r="M42" s="371">
        <f>+Ago!BE50</f>
        <v>0</v>
      </c>
      <c r="N42" s="371">
        <f>+Set!BE50</f>
        <v>0</v>
      </c>
      <c r="O42" s="371">
        <f>+Oct!BE50</f>
        <v>0</v>
      </c>
      <c r="P42" s="371">
        <f>+Nov!BE50</f>
        <v>0</v>
      </c>
      <c r="Q42" s="371">
        <f>+Dic!BE50</f>
        <v>0</v>
      </c>
    </row>
    <row r="43" spans="1:17" ht="23.25" customHeight="1" x14ac:dyDescent="0.25">
      <c r="A43" s="368">
        <f>+METAS!A51</f>
        <v>48</v>
      </c>
      <c r="B43" s="369" t="str">
        <f>+METAS!B51</f>
        <v xml:space="preserve">NIÑOS Y NIÑAS DE 10 A 13  AÑOS DE EDAD  VACUNADOS  CONTRA EL VPH EN II.EE </v>
      </c>
      <c r="C43" s="369" t="str">
        <f>+METAS!C51</f>
        <v>EDUC. SALUD</v>
      </c>
      <c r="D43" s="368">
        <f>+METAS!BI51</f>
        <v>12564</v>
      </c>
      <c r="E43" s="368">
        <f t="shared" si="0"/>
        <v>0</v>
      </c>
      <c r="F43" s="370">
        <f>+Ene!BE51</f>
        <v>0</v>
      </c>
      <c r="G43" s="371">
        <f>+Feb!BE51</f>
        <v>0</v>
      </c>
      <c r="H43" s="371">
        <f>+Mar!BE51</f>
        <v>0</v>
      </c>
      <c r="I43" s="371">
        <f>+Abr!BE51</f>
        <v>0</v>
      </c>
      <c r="J43" s="371">
        <f>+May!BE51</f>
        <v>0</v>
      </c>
      <c r="K43" s="371">
        <f>+Jun!BE51</f>
        <v>0</v>
      </c>
      <c r="L43" s="371">
        <f>+Jul!BE51</f>
        <v>0</v>
      </c>
      <c r="M43" s="371">
        <f>+Ago!BE51</f>
        <v>0</v>
      </c>
      <c r="N43" s="371">
        <f>+Set!BE51</f>
        <v>0</v>
      </c>
      <c r="O43" s="371">
        <f>+Oct!BE51</f>
        <v>0</v>
      </c>
      <c r="P43" s="371">
        <f>+Nov!BE51</f>
        <v>0</v>
      </c>
      <c r="Q43" s="371">
        <f>+Dic!BE51</f>
        <v>0</v>
      </c>
    </row>
    <row r="44" spans="1:17" ht="23.25" customHeight="1" x14ac:dyDescent="0.25">
      <c r="A44" s="368">
        <f>+METAS!A52</f>
        <v>49</v>
      </c>
      <c r="B44" s="369" t="str">
        <f>+METAS!B52</f>
        <v xml:space="preserve">ADOLESCENTES DE 14 A 17  AÑOS DE EDAD  VACUNADOS  CONTRA EL VPH EN II.EE </v>
      </c>
      <c r="C44" s="369" t="str">
        <f>+METAS!C52</f>
        <v>EDUC. SALUD</v>
      </c>
      <c r="D44" s="368">
        <f>+METAS!BI52</f>
        <v>7993</v>
      </c>
      <c r="E44" s="368">
        <f t="shared" si="0"/>
        <v>0</v>
      </c>
      <c r="F44" s="370">
        <f>+Ene!BE52</f>
        <v>0</v>
      </c>
      <c r="G44" s="371">
        <f>+Feb!BE52</f>
        <v>0</v>
      </c>
      <c r="H44" s="371">
        <f>+Mar!BE52</f>
        <v>0</v>
      </c>
      <c r="I44" s="371">
        <f>+Abr!BE52</f>
        <v>0</v>
      </c>
      <c r="J44" s="371">
        <f>+May!BE52</f>
        <v>0</v>
      </c>
      <c r="K44" s="371">
        <f>+Jun!BE52</f>
        <v>0</v>
      </c>
      <c r="L44" s="371">
        <f>+Jul!BE52</f>
        <v>0</v>
      </c>
      <c r="M44" s="371">
        <f>+Ago!BE52</f>
        <v>0</v>
      </c>
      <c r="N44" s="371">
        <f>+Set!BE52</f>
        <v>0</v>
      </c>
      <c r="O44" s="371">
        <f>+Oct!BE52</f>
        <v>0</v>
      </c>
      <c r="P44" s="371">
        <f>+Nov!BE52</f>
        <v>0</v>
      </c>
      <c r="Q44" s="371">
        <f>+Dic!BE52</f>
        <v>0</v>
      </c>
    </row>
  </sheetData>
  <phoneticPr fontId="110" type="noConversion"/>
  <pageMargins left="0.7" right="0.7" top="0.75" bottom="0.75" header="0.3" footer="0.3"/>
  <pageSetup paperSize="9" orientation="portrait" r:id="rId1"/>
  <ignoredErrors>
    <ignoredError sqref="D21 D2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24" customWidth="1"/>
    <col min="10" max="10" width="11.140625" style="225" customWidth="1"/>
    <col min="11" max="14" width="7.28515625" style="225" customWidth="1"/>
    <col min="15" max="15" width="5.42578125" style="225" customWidth="1"/>
    <col min="16" max="16" width="7.28515625" style="225" customWidth="1"/>
    <col min="17" max="17" width="8.28515625" style="225" customWidth="1"/>
    <col min="18" max="48" width="7.28515625" style="225" customWidth="1"/>
  </cols>
  <sheetData>
    <row r="1" spans="1:49" ht="16.5" customHeight="1" thickTop="1" x14ac:dyDescent="0.35">
      <c r="A1" s="506" t="s">
        <v>143</v>
      </c>
      <c r="B1" s="507"/>
      <c r="C1" s="507"/>
      <c r="D1" s="507"/>
      <c r="E1" s="507"/>
      <c r="F1" s="507"/>
      <c r="G1" s="507"/>
      <c r="H1" s="63"/>
      <c r="I1" s="63"/>
      <c r="J1" s="64"/>
      <c r="K1" s="510" t="s">
        <v>1</v>
      </c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</row>
    <row r="2" spans="1:49" ht="33.75" customHeight="1" x14ac:dyDescent="0.35">
      <c r="A2" s="508"/>
      <c r="B2" s="509"/>
      <c r="C2" s="509"/>
      <c r="D2" s="509"/>
      <c r="E2" s="509"/>
      <c r="F2" s="509"/>
      <c r="G2" s="509"/>
      <c r="H2" s="65"/>
      <c r="I2" s="65"/>
      <c r="J2" s="66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</row>
    <row r="3" spans="1:49" ht="133.5" customHeight="1" x14ac:dyDescent="0.25">
      <c r="A3" s="67" t="s">
        <v>144</v>
      </c>
      <c r="B3" s="68" t="s">
        <v>145</v>
      </c>
      <c r="C3" s="68" t="s">
        <v>146</v>
      </c>
      <c r="D3" s="69" t="s">
        <v>147</v>
      </c>
      <c r="E3" s="68" t="s">
        <v>148</v>
      </c>
      <c r="F3" s="68" t="s">
        <v>149</v>
      </c>
      <c r="G3" s="68" t="s">
        <v>150</v>
      </c>
      <c r="H3" s="70" t="s">
        <v>151</v>
      </c>
      <c r="I3" s="70" t="s">
        <v>152</v>
      </c>
      <c r="J3" s="71" t="s">
        <v>19</v>
      </c>
      <c r="K3" s="70" t="s">
        <v>20</v>
      </c>
      <c r="L3" s="70" t="s">
        <v>21</v>
      </c>
      <c r="M3" s="70" t="s">
        <v>22</v>
      </c>
      <c r="N3" s="70" t="s">
        <v>23</v>
      </c>
      <c r="O3" s="70" t="s">
        <v>24</v>
      </c>
      <c r="P3" s="70" t="s">
        <v>153</v>
      </c>
      <c r="Q3" s="70" t="s">
        <v>154</v>
      </c>
      <c r="R3" s="70" t="s">
        <v>72</v>
      </c>
      <c r="S3" s="70" t="s">
        <v>155</v>
      </c>
      <c r="T3" s="71" t="s">
        <v>31</v>
      </c>
      <c r="U3" s="70" t="s">
        <v>32</v>
      </c>
      <c r="V3" s="70" t="s">
        <v>33</v>
      </c>
      <c r="W3" s="71" t="s">
        <v>37</v>
      </c>
      <c r="X3" s="70" t="s">
        <v>38</v>
      </c>
      <c r="Y3" s="70" t="s">
        <v>39</v>
      </c>
      <c r="Z3" s="70" t="s">
        <v>40</v>
      </c>
      <c r="AA3" s="70" t="s">
        <v>41</v>
      </c>
      <c r="AB3" s="71" t="s">
        <v>42</v>
      </c>
      <c r="AC3" s="70" t="s">
        <v>43</v>
      </c>
      <c r="AD3" s="70" t="s">
        <v>73</v>
      </c>
      <c r="AE3" s="70" t="s">
        <v>45</v>
      </c>
      <c r="AF3" s="70" t="s">
        <v>46</v>
      </c>
      <c r="AG3" s="71" t="s">
        <v>47</v>
      </c>
      <c r="AH3" s="70" t="s">
        <v>48</v>
      </c>
      <c r="AI3" s="70" t="s">
        <v>49</v>
      </c>
      <c r="AJ3" s="70" t="s">
        <v>74</v>
      </c>
      <c r="AK3" s="70" t="s">
        <v>51</v>
      </c>
      <c r="AL3" s="71" t="s">
        <v>68</v>
      </c>
      <c r="AM3" s="70" t="s">
        <v>75</v>
      </c>
      <c r="AN3" s="70" t="s">
        <v>76</v>
      </c>
      <c r="AO3" s="71" t="s">
        <v>27</v>
      </c>
      <c r="AP3" s="70" t="s">
        <v>28</v>
      </c>
      <c r="AQ3" s="70" t="s">
        <v>77</v>
      </c>
      <c r="AR3" s="70" t="s">
        <v>78</v>
      </c>
      <c r="AS3" s="71" t="s">
        <v>79</v>
      </c>
      <c r="AT3" s="70" t="s">
        <v>4</v>
      </c>
      <c r="AU3" s="70" t="s">
        <v>5</v>
      </c>
      <c r="AV3" s="70" t="s">
        <v>80</v>
      </c>
      <c r="AW3" s="72" t="s">
        <v>156</v>
      </c>
    </row>
    <row r="4" spans="1:49" s="4" customFormat="1" ht="84.95" hidden="1" customHeight="1" thickTop="1" x14ac:dyDescent="0.25">
      <c r="A4" s="73">
        <v>1</v>
      </c>
      <c r="B4" s="74" t="s">
        <v>157</v>
      </c>
      <c r="C4" s="75" t="s">
        <v>158</v>
      </c>
      <c r="D4" s="76" t="s">
        <v>159</v>
      </c>
      <c r="E4" s="77" t="s">
        <v>160</v>
      </c>
      <c r="F4" s="77" t="s">
        <v>161</v>
      </c>
      <c r="G4" s="78" t="s">
        <v>162</v>
      </c>
      <c r="H4" s="79">
        <v>0</v>
      </c>
      <c r="I4" s="79"/>
      <c r="J4" s="79">
        <v>330</v>
      </c>
      <c r="K4" s="79">
        <v>26</v>
      </c>
      <c r="L4" s="79">
        <v>29</v>
      </c>
      <c r="M4" s="79">
        <v>35</v>
      </c>
      <c r="N4" s="79">
        <v>60</v>
      </c>
      <c r="O4" s="79">
        <v>7</v>
      </c>
      <c r="P4" s="79">
        <v>26</v>
      </c>
      <c r="Q4" s="79">
        <v>28</v>
      </c>
      <c r="R4" s="79">
        <v>37</v>
      </c>
      <c r="S4" s="79">
        <v>250</v>
      </c>
      <c r="T4" s="79">
        <v>42</v>
      </c>
      <c r="U4" s="79">
        <v>25</v>
      </c>
      <c r="V4" s="79">
        <v>25</v>
      </c>
      <c r="W4" s="79">
        <v>60</v>
      </c>
      <c r="X4" s="79">
        <v>25</v>
      </c>
      <c r="Y4" s="79">
        <v>25</v>
      </c>
      <c r="Z4" s="79">
        <v>46</v>
      </c>
      <c r="AA4" s="79">
        <v>57</v>
      </c>
      <c r="AB4" s="79">
        <v>300</v>
      </c>
      <c r="AC4" s="79">
        <v>35</v>
      </c>
      <c r="AD4" s="79">
        <v>60</v>
      </c>
      <c r="AE4" s="79">
        <v>35</v>
      </c>
      <c r="AF4" s="79">
        <v>45</v>
      </c>
      <c r="AG4" s="79">
        <v>95</v>
      </c>
      <c r="AH4" s="79">
        <v>35</v>
      </c>
      <c r="AI4" s="79">
        <v>45</v>
      </c>
      <c r="AJ4" s="79">
        <v>35</v>
      </c>
      <c r="AK4" s="79">
        <v>35</v>
      </c>
      <c r="AL4" s="79">
        <v>165</v>
      </c>
      <c r="AM4" s="79">
        <v>24</v>
      </c>
      <c r="AN4" s="79">
        <v>25</v>
      </c>
      <c r="AO4" s="79">
        <v>73</v>
      </c>
      <c r="AP4" s="79">
        <v>7</v>
      </c>
      <c r="AQ4" s="79">
        <v>24</v>
      </c>
      <c r="AR4" s="79">
        <v>15</v>
      </c>
      <c r="AS4" s="79">
        <v>120</v>
      </c>
      <c r="AT4" s="79">
        <v>12</v>
      </c>
      <c r="AU4" s="79">
        <v>35</v>
      </c>
      <c r="AV4" s="79">
        <v>51</v>
      </c>
    </row>
    <row r="5" spans="1:49" ht="84.95" hidden="1" customHeight="1" x14ac:dyDescent="0.25">
      <c r="A5" s="80">
        <v>2</v>
      </c>
      <c r="B5" s="74" t="s">
        <v>157</v>
      </c>
      <c r="C5" s="81" t="s">
        <v>163</v>
      </c>
      <c r="D5" s="82" t="s">
        <v>164</v>
      </c>
      <c r="E5" s="83" t="s">
        <v>165</v>
      </c>
      <c r="F5" s="84" t="s">
        <v>158</v>
      </c>
      <c r="G5" s="78" t="s">
        <v>162</v>
      </c>
      <c r="H5" s="85">
        <v>0</v>
      </c>
      <c r="I5" s="85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</row>
    <row r="6" spans="1:49" ht="84.95" hidden="1" customHeight="1" x14ac:dyDescent="0.25">
      <c r="A6" s="80">
        <v>3</v>
      </c>
      <c r="B6" s="74" t="s">
        <v>157</v>
      </c>
      <c r="C6" s="81" t="s">
        <v>166</v>
      </c>
      <c r="D6" s="82" t="s">
        <v>167</v>
      </c>
      <c r="E6" s="84" t="s">
        <v>168</v>
      </c>
      <c r="F6" s="84" t="s">
        <v>158</v>
      </c>
      <c r="G6" s="78" t="s">
        <v>162</v>
      </c>
      <c r="H6" s="87">
        <v>0</v>
      </c>
      <c r="I6" s="87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</row>
    <row r="7" spans="1:49" ht="84.95" hidden="1" customHeight="1" x14ac:dyDescent="0.25">
      <c r="A7" s="80">
        <v>4</v>
      </c>
      <c r="B7" s="74" t="s">
        <v>157</v>
      </c>
      <c r="C7" s="89" t="s">
        <v>169</v>
      </c>
      <c r="D7" s="82" t="s">
        <v>170</v>
      </c>
      <c r="E7" s="83" t="s">
        <v>171</v>
      </c>
      <c r="F7" s="83" t="s">
        <v>166</v>
      </c>
      <c r="G7" s="78" t="s">
        <v>162</v>
      </c>
      <c r="H7" s="85">
        <v>0</v>
      </c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</row>
    <row r="8" spans="1:49" s="93" customFormat="1" ht="84.95" hidden="1" customHeight="1" x14ac:dyDescent="0.25">
      <c r="A8" s="80">
        <v>5</v>
      </c>
      <c r="B8" s="74" t="s">
        <v>157</v>
      </c>
      <c r="C8" s="90" t="s">
        <v>172</v>
      </c>
      <c r="D8" s="82" t="s">
        <v>173</v>
      </c>
      <c r="E8" s="91" t="s">
        <v>174</v>
      </c>
      <c r="F8" s="91" t="s">
        <v>175</v>
      </c>
      <c r="G8" s="92" t="s">
        <v>176</v>
      </c>
      <c r="H8" s="87">
        <v>0</v>
      </c>
      <c r="I8" s="87"/>
      <c r="J8" s="87">
        <v>1849</v>
      </c>
      <c r="K8" s="87">
        <v>146</v>
      </c>
      <c r="L8" s="87">
        <v>107</v>
      </c>
      <c r="M8" s="87">
        <v>105</v>
      </c>
      <c r="N8" s="87">
        <v>196</v>
      </c>
      <c r="O8" s="87">
        <v>24</v>
      </c>
      <c r="P8" s="87">
        <v>95</v>
      </c>
      <c r="Q8" s="87">
        <v>63</v>
      </c>
      <c r="R8" s="87">
        <v>93</v>
      </c>
      <c r="S8" s="87">
        <v>779</v>
      </c>
      <c r="T8" s="87">
        <v>131</v>
      </c>
      <c r="U8" s="87">
        <v>72</v>
      </c>
      <c r="V8" s="87">
        <v>117</v>
      </c>
      <c r="W8" s="87">
        <v>162</v>
      </c>
      <c r="X8" s="87">
        <v>185</v>
      </c>
      <c r="Y8" s="87">
        <v>65</v>
      </c>
      <c r="Z8" s="87">
        <v>169</v>
      </c>
      <c r="AA8" s="87">
        <v>70</v>
      </c>
      <c r="AB8" s="87">
        <v>864</v>
      </c>
      <c r="AC8" s="87">
        <v>113</v>
      </c>
      <c r="AD8" s="87">
        <v>114</v>
      </c>
      <c r="AE8" s="87">
        <v>94</v>
      </c>
      <c r="AF8" s="87">
        <v>238</v>
      </c>
      <c r="AG8" s="87">
        <v>302</v>
      </c>
      <c r="AH8" s="87">
        <v>60</v>
      </c>
      <c r="AI8" s="87">
        <v>103</v>
      </c>
      <c r="AJ8" s="87">
        <v>80</v>
      </c>
      <c r="AK8" s="87">
        <v>77</v>
      </c>
      <c r="AL8" s="87">
        <v>430</v>
      </c>
      <c r="AM8" s="87">
        <v>62</v>
      </c>
      <c r="AN8" s="87">
        <v>88</v>
      </c>
      <c r="AO8" s="87">
        <v>207</v>
      </c>
      <c r="AP8" s="87">
        <v>30</v>
      </c>
      <c r="AQ8" s="87">
        <v>103</v>
      </c>
      <c r="AR8" s="87">
        <v>35</v>
      </c>
      <c r="AS8" s="87">
        <v>313</v>
      </c>
      <c r="AT8" s="87">
        <v>54</v>
      </c>
      <c r="AU8" s="87">
        <v>58</v>
      </c>
      <c r="AV8" s="87">
        <v>124</v>
      </c>
    </row>
    <row r="9" spans="1:49" ht="84.95" hidden="1" customHeight="1" x14ac:dyDescent="0.25">
      <c r="A9" s="80">
        <v>6</v>
      </c>
      <c r="B9" s="74" t="s">
        <v>157</v>
      </c>
      <c r="C9" s="94" t="s">
        <v>177</v>
      </c>
      <c r="D9" s="82" t="s">
        <v>178</v>
      </c>
      <c r="E9" s="83" t="s">
        <v>179</v>
      </c>
      <c r="F9" s="84" t="s">
        <v>180</v>
      </c>
      <c r="G9" s="78" t="s">
        <v>162</v>
      </c>
      <c r="H9" s="88">
        <v>0</v>
      </c>
      <c r="I9" s="88"/>
      <c r="J9" s="88">
        <f t="shared" ref="J9:AV9" si="0">J4*85/100</f>
        <v>280.5</v>
      </c>
      <c r="K9" s="88">
        <f t="shared" si="0"/>
        <v>22.1</v>
      </c>
      <c r="L9" s="88">
        <f t="shared" si="0"/>
        <v>24.65</v>
      </c>
      <c r="M9" s="88">
        <f t="shared" si="0"/>
        <v>29.75</v>
      </c>
      <c r="N9" s="88">
        <f t="shared" si="0"/>
        <v>51</v>
      </c>
      <c r="O9" s="88">
        <f t="shared" si="0"/>
        <v>5.95</v>
      </c>
      <c r="P9" s="88">
        <f t="shared" si="0"/>
        <v>22.1</v>
      </c>
      <c r="Q9" s="88">
        <f t="shared" si="0"/>
        <v>23.8</v>
      </c>
      <c r="R9" s="88">
        <f t="shared" si="0"/>
        <v>31.45</v>
      </c>
      <c r="S9" s="88">
        <f t="shared" si="0"/>
        <v>212.5</v>
      </c>
      <c r="T9" s="88">
        <f t="shared" si="0"/>
        <v>35.700000000000003</v>
      </c>
      <c r="U9" s="88">
        <f t="shared" si="0"/>
        <v>21.25</v>
      </c>
      <c r="V9" s="88">
        <f t="shared" si="0"/>
        <v>21.25</v>
      </c>
      <c r="W9" s="88">
        <f t="shared" si="0"/>
        <v>51</v>
      </c>
      <c r="X9" s="88">
        <f t="shared" si="0"/>
        <v>21.25</v>
      </c>
      <c r="Y9" s="88">
        <f t="shared" si="0"/>
        <v>21.25</v>
      </c>
      <c r="Z9" s="88">
        <f t="shared" si="0"/>
        <v>39.1</v>
      </c>
      <c r="AA9" s="88">
        <f t="shared" si="0"/>
        <v>48.45</v>
      </c>
      <c r="AB9" s="88">
        <f t="shared" si="0"/>
        <v>255</v>
      </c>
      <c r="AC9" s="88">
        <f t="shared" si="0"/>
        <v>29.75</v>
      </c>
      <c r="AD9" s="88">
        <f t="shared" si="0"/>
        <v>51</v>
      </c>
      <c r="AE9" s="88">
        <f t="shared" si="0"/>
        <v>29.75</v>
      </c>
      <c r="AF9" s="88">
        <f t="shared" si="0"/>
        <v>38.25</v>
      </c>
      <c r="AG9" s="88">
        <f t="shared" si="0"/>
        <v>80.75</v>
      </c>
      <c r="AH9" s="88">
        <f t="shared" si="0"/>
        <v>29.75</v>
      </c>
      <c r="AI9" s="88">
        <f t="shared" si="0"/>
        <v>38.25</v>
      </c>
      <c r="AJ9" s="88">
        <f t="shared" si="0"/>
        <v>29.75</v>
      </c>
      <c r="AK9" s="88">
        <f t="shared" si="0"/>
        <v>29.75</v>
      </c>
      <c r="AL9" s="88">
        <f t="shared" si="0"/>
        <v>140.25</v>
      </c>
      <c r="AM9" s="88">
        <f t="shared" si="0"/>
        <v>20.399999999999999</v>
      </c>
      <c r="AN9" s="88">
        <f t="shared" si="0"/>
        <v>21.25</v>
      </c>
      <c r="AO9" s="88">
        <f t="shared" si="0"/>
        <v>62.05</v>
      </c>
      <c r="AP9" s="88">
        <f t="shared" si="0"/>
        <v>5.95</v>
      </c>
      <c r="AQ9" s="88">
        <f t="shared" si="0"/>
        <v>20.399999999999999</v>
      </c>
      <c r="AR9" s="88">
        <f t="shared" si="0"/>
        <v>12.75</v>
      </c>
      <c r="AS9" s="88">
        <f t="shared" si="0"/>
        <v>102</v>
      </c>
      <c r="AT9" s="88">
        <f t="shared" si="0"/>
        <v>10.199999999999999</v>
      </c>
      <c r="AU9" s="88">
        <f t="shared" si="0"/>
        <v>29.75</v>
      </c>
      <c r="AV9" s="88">
        <f t="shared" si="0"/>
        <v>43.35</v>
      </c>
    </row>
    <row r="10" spans="1:49" ht="105.75" hidden="1" customHeight="1" x14ac:dyDescent="0.25">
      <c r="A10" s="80">
        <v>7</v>
      </c>
      <c r="B10" s="74" t="s">
        <v>157</v>
      </c>
      <c r="C10" s="94" t="s">
        <v>181</v>
      </c>
      <c r="D10" s="82" t="s">
        <v>182</v>
      </c>
      <c r="E10" s="82" t="s">
        <v>182</v>
      </c>
      <c r="F10" s="84" t="s">
        <v>183</v>
      </c>
      <c r="G10" s="78" t="s">
        <v>184</v>
      </c>
      <c r="H10" s="88">
        <v>0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</row>
    <row r="11" spans="1:49" ht="84.95" hidden="1" customHeight="1" x14ac:dyDescent="0.25">
      <c r="A11" s="80">
        <v>8</v>
      </c>
      <c r="B11" s="74" t="s">
        <v>157</v>
      </c>
      <c r="C11" s="89" t="s">
        <v>185</v>
      </c>
      <c r="D11" s="82" t="s">
        <v>186</v>
      </c>
      <c r="E11" s="83" t="s">
        <v>187</v>
      </c>
      <c r="F11" s="84" t="s">
        <v>180</v>
      </c>
      <c r="G11" s="78" t="s">
        <v>162</v>
      </c>
      <c r="H11" s="88">
        <v>0</v>
      </c>
      <c r="I11" s="88"/>
      <c r="J11" s="88">
        <f t="shared" ref="J11:AV11" si="1">J4*85/100</f>
        <v>280.5</v>
      </c>
      <c r="K11" s="88">
        <f t="shared" si="1"/>
        <v>22.1</v>
      </c>
      <c r="L11" s="88">
        <f t="shared" si="1"/>
        <v>24.65</v>
      </c>
      <c r="M11" s="88">
        <f t="shared" si="1"/>
        <v>29.75</v>
      </c>
      <c r="N11" s="88">
        <f t="shared" si="1"/>
        <v>51</v>
      </c>
      <c r="O11" s="88">
        <f t="shared" si="1"/>
        <v>5.95</v>
      </c>
      <c r="P11" s="88">
        <f t="shared" si="1"/>
        <v>22.1</v>
      </c>
      <c r="Q11" s="88">
        <f t="shared" si="1"/>
        <v>23.8</v>
      </c>
      <c r="R11" s="88">
        <f t="shared" si="1"/>
        <v>31.45</v>
      </c>
      <c r="S11" s="88">
        <f t="shared" si="1"/>
        <v>212.5</v>
      </c>
      <c r="T11" s="88">
        <f t="shared" si="1"/>
        <v>35.700000000000003</v>
      </c>
      <c r="U11" s="88">
        <f t="shared" si="1"/>
        <v>21.25</v>
      </c>
      <c r="V11" s="88">
        <f t="shared" si="1"/>
        <v>21.25</v>
      </c>
      <c r="W11" s="88">
        <f t="shared" si="1"/>
        <v>51</v>
      </c>
      <c r="X11" s="88">
        <f t="shared" si="1"/>
        <v>21.25</v>
      </c>
      <c r="Y11" s="88">
        <f t="shared" si="1"/>
        <v>21.25</v>
      </c>
      <c r="Z11" s="88">
        <f t="shared" si="1"/>
        <v>39.1</v>
      </c>
      <c r="AA11" s="88">
        <f t="shared" si="1"/>
        <v>48.45</v>
      </c>
      <c r="AB11" s="88">
        <f t="shared" si="1"/>
        <v>255</v>
      </c>
      <c r="AC11" s="88">
        <f t="shared" si="1"/>
        <v>29.75</v>
      </c>
      <c r="AD11" s="88">
        <f t="shared" si="1"/>
        <v>51</v>
      </c>
      <c r="AE11" s="88">
        <f t="shared" si="1"/>
        <v>29.75</v>
      </c>
      <c r="AF11" s="88">
        <f t="shared" si="1"/>
        <v>38.25</v>
      </c>
      <c r="AG11" s="88">
        <f t="shared" si="1"/>
        <v>80.75</v>
      </c>
      <c r="AH11" s="88">
        <f t="shared" si="1"/>
        <v>29.75</v>
      </c>
      <c r="AI11" s="88">
        <f t="shared" si="1"/>
        <v>38.25</v>
      </c>
      <c r="AJ11" s="88">
        <f t="shared" si="1"/>
        <v>29.75</v>
      </c>
      <c r="AK11" s="88">
        <f t="shared" si="1"/>
        <v>29.75</v>
      </c>
      <c r="AL11" s="88">
        <f t="shared" si="1"/>
        <v>140.25</v>
      </c>
      <c r="AM11" s="88">
        <f t="shared" si="1"/>
        <v>20.399999999999999</v>
      </c>
      <c r="AN11" s="88">
        <f t="shared" si="1"/>
        <v>21.25</v>
      </c>
      <c r="AO11" s="88">
        <f t="shared" si="1"/>
        <v>62.05</v>
      </c>
      <c r="AP11" s="88">
        <f t="shared" si="1"/>
        <v>5.95</v>
      </c>
      <c r="AQ11" s="88">
        <f t="shared" si="1"/>
        <v>20.399999999999999</v>
      </c>
      <c r="AR11" s="88">
        <f t="shared" si="1"/>
        <v>12.75</v>
      </c>
      <c r="AS11" s="88">
        <f t="shared" si="1"/>
        <v>102</v>
      </c>
      <c r="AT11" s="88">
        <f t="shared" si="1"/>
        <v>10.199999999999999</v>
      </c>
      <c r="AU11" s="88">
        <f t="shared" si="1"/>
        <v>29.75</v>
      </c>
      <c r="AV11" s="88">
        <f t="shared" si="1"/>
        <v>43.35</v>
      </c>
    </row>
    <row r="12" spans="1:49" ht="112.5" hidden="1" customHeight="1" x14ac:dyDescent="0.25">
      <c r="A12" s="80">
        <v>9</v>
      </c>
      <c r="B12" s="74" t="s">
        <v>157</v>
      </c>
      <c r="C12" s="81" t="s">
        <v>188</v>
      </c>
      <c r="D12" s="82" t="s">
        <v>189</v>
      </c>
      <c r="E12" s="83" t="s">
        <v>190</v>
      </c>
      <c r="F12" s="84" t="s">
        <v>180</v>
      </c>
      <c r="G12" s="78" t="s">
        <v>162</v>
      </c>
      <c r="H12" s="88">
        <v>0</v>
      </c>
      <c r="I12" s="88"/>
      <c r="J12" s="88">
        <f>J4*85/100</f>
        <v>280.5</v>
      </c>
      <c r="K12" s="88">
        <f>K4*85/100</f>
        <v>22.1</v>
      </c>
      <c r="L12" s="88">
        <f>L4*85/100</f>
        <v>24.65</v>
      </c>
      <c r="M12" s="88">
        <f>M4*85/100</f>
        <v>29.75</v>
      </c>
      <c r="N12" s="88">
        <f t="shared" ref="N12:AV12" si="2">N4*85/100</f>
        <v>51</v>
      </c>
      <c r="O12" s="88">
        <f t="shared" si="2"/>
        <v>5.95</v>
      </c>
      <c r="P12" s="88">
        <f t="shared" si="2"/>
        <v>22.1</v>
      </c>
      <c r="Q12" s="88">
        <f t="shared" si="2"/>
        <v>23.8</v>
      </c>
      <c r="R12" s="88">
        <f t="shared" si="2"/>
        <v>31.45</v>
      </c>
      <c r="S12" s="88">
        <f t="shared" si="2"/>
        <v>212.5</v>
      </c>
      <c r="T12" s="88">
        <f t="shared" si="2"/>
        <v>35.700000000000003</v>
      </c>
      <c r="U12" s="88">
        <f t="shared" si="2"/>
        <v>21.25</v>
      </c>
      <c r="V12" s="88">
        <f t="shared" si="2"/>
        <v>21.25</v>
      </c>
      <c r="W12" s="88">
        <f t="shared" si="2"/>
        <v>51</v>
      </c>
      <c r="X12" s="88">
        <f t="shared" si="2"/>
        <v>21.25</v>
      </c>
      <c r="Y12" s="88">
        <f t="shared" si="2"/>
        <v>21.25</v>
      </c>
      <c r="Z12" s="88">
        <f t="shared" si="2"/>
        <v>39.1</v>
      </c>
      <c r="AA12" s="88">
        <f t="shared" si="2"/>
        <v>48.45</v>
      </c>
      <c r="AB12" s="88">
        <f t="shared" si="2"/>
        <v>255</v>
      </c>
      <c r="AC12" s="88">
        <f t="shared" si="2"/>
        <v>29.75</v>
      </c>
      <c r="AD12" s="88">
        <f t="shared" si="2"/>
        <v>51</v>
      </c>
      <c r="AE12" s="88">
        <f t="shared" si="2"/>
        <v>29.75</v>
      </c>
      <c r="AF12" s="88">
        <f t="shared" si="2"/>
        <v>38.25</v>
      </c>
      <c r="AG12" s="88">
        <f t="shared" si="2"/>
        <v>80.75</v>
      </c>
      <c r="AH12" s="88">
        <f t="shared" si="2"/>
        <v>29.75</v>
      </c>
      <c r="AI12" s="88">
        <f t="shared" si="2"/>
        <v>38.25</v>
      </c>
      <c r="AJ12" s="88">
        <f t="shared" si="2"/>
        <v>29.75</v>
      </c>
      <c r="AK12" s="88">
        <f t="shared" si="2"/>
        <v>29.75</v>
      </c>
      <c r="AL12" s="88">
        <f t="shared" si="2"/>
        <v>140.25</v>
      </c>
      <c r="AM12" s="88">
        <f t="shared" si="2"/>
        <v>20.399999999999999</v>
      </c>
      <c r="AN12" s="88">
        <f t="shared" si="2"/>
        <v>21.25</v>
      </c>
      <c r="AO12" s="88">
        <f t="shared" si="2"/>
        <v>62.05</v>
      </c>
      <c r="AP12" s="88">
        <f t="shared" si="2"/>
        <v>5.95</v>
      </c>
      <c r="AQ12" s="88">
        <f t="shared" si="2"/>
        <v>20.399999999999999</v>
      </c>
      <c r="AR12" s="88">
        <f t="shared" si="2"/>
        <v>12.75</v>
      </c>
      <c r="AS12" s="88">
        <f t="shared" si="2"/>
        <v>102</v>
      </c>
      <c r="AT12" s="88">
        <f t="shared" si="2"/>
        <v>10.199999999999999</v>
      </c>
      <c r="AU12" s="88">
        <f t="shared" si="2"/>
        <v>29.75</v>
      </c>
      <c r="AV12" s="88">
        <f t="shared" si="2"/>
        <v>43.35</v>
      </c>
    </row>
    <row r="13" spans="1:49" ht="112.5" hidden="1" customHeight="1" x14ac:dyDescent="0.25">
      <c r="A13" s="80">
        <v>10</v>
      </c>
      <c r="B13" s="74" t="s">
        <v>157</v>
      </c>
      <c r="C13" s="95" t="s">
        <v>191</v>
      </c>
      <c r="D13" s="82" t="s">
        <v>192</v>
      </c>
      <c r="E13" s="83" t="s">
        <v>193</v>
      </c>
      <c r="F13" s="84" t="s">
        <v>161</v>
      </c>
      <c r="G13" s="92" t="s">
        <v>194</v>
      </c>
      <c r="H13" s="87">
        <v>400</v>
      </c>
      <c r="I13" s="87"/>
      <c r="J13" s="87">
        <v>1860</v>
      </c>
      <c r="K13" s="87">
        <v>160</v>
      </c>
      <c r="L13" s="87">
        <v>130</v>
      </c>
      <c r="M13" s="87">
        <v>130</v>
      </c>
      <c r="N13" s="87">
        <v>240</v>
      </c>
      <c r="O13" s="87">
        <v>30</v>
      </c>
      <c r="P13" s="87">
        <v>120</v>
      </c>
      <c r="Q13" s="87">
        <v>80</v>
      </c>
      <c r="R13" s="87">
        <v>120</v>
      </c>
      <c r="S13" s="87">
        <v>890</v>
      </c>
      <c r="T13" s="87">
        <v>140</v>
      </c>
      <c r="U13" s="87">
        <v>90</v>
      </c>
      <c r="V13" s="87">
        <v>150</v>
      </c>
      <c r="W13" s="87">
        <v>220</v>
      </c>
      <c r="X13" s="87">
        <v>200</v>
      </c>
      <c r="Y13" s="87">
        <v>80</v>
      </c>
      <c r="Z13" s="87">
        <v>210</v>
      </c>
      <c r="AA13" s="87">
        <v>160</v>
      </c>
      <c r="AB13" s="87">
        <v>930</v>
      </c>
      <c r="AC13" s="87">
        <v>130</v>
      </c>
      <c r="AD13" s="87">
        <v>200</v>
      </c>
      <c r="AE13" s="87">
        <v>130</v>
      </c>
      <c r="AF13" s="87">
        <v>240</v>
      </c>
      <c r="AG13" s="87">
        <v>320</v>
      </c>
      <c r="AH13" s="87">
        <v>100</v>
      </c>
      <c r="AI13" s="87">
        <v>120</v>
      </c>
      <c r="AJ13" s="87">
        <v>90</v>
      </c>
      <c r="AK13" s="87">
        <v>90</v>
      </c>
      <c r="AL13" s="87">
        <v>480</v>
      </c>
      <c r="AM13" s="87">
        <v>70</v>
      </c>
      <c r="AN13" s="87">
        <v>90</v>
      </c>
      <c r="AO13" s="87">
        <v>300</v>
      </c>
      <c r="AP13" s="87">
        <v>80</v>
      </c>
      <c r="AQ13" s="87">
        <v>130</v>
      </c>
      <c r="AR13" s="87">
        <v>80</v>
      </c>
      <c r="AS13" s="87">
        <v>380</v>
      </c>
      <c r="AT13" s="87">
        <v>60</v>
      </c>
      <c r="AU13" s="87">
        <v>60</v>
      </c>
      <c r="AV13" s="87">
        <v>150</v>
      </c>
    </row>
    <row r="14" spans="1:49" ht="112.5" hidden="1" customHeight="1" x14ac:dyDescent="0.25">
      <c r="A14" s="80">
        <v>11</v>
      </c>
      <c r="B14" s="74" t="s">
        <v>157</v>
      </c>
      <c r="C14" s="96" t="s">
        <v>195</v>
      </c>
      <c r="D14" s="97" t="s">
        <v>196</v>
      </c>
      <c r="E14" s="98" t="s">
        <v>197</v>
      </c>
      <c r="F14" s="99" t="s">
        <v>198</v>
      </c>
      <c r="G14" s="100" t="s">
        <v>199</v>
      </c>
      <c r="H14" s="101">
        <v>0</v>
      </c>
      <c r="I14" s="101">
        <v>0</v>
      </c>
      <c r="J14" s="101">
        <v>10</v>
      </c>
      <c r="K14" s="101">
        <v>2</v>
      </c>
      <c r="L14" s="101">
        <v>2</v>
      </c>
      <c r="M14" s="101">
        <v>4</v>
      </c>
      <c r="N14" s="101">
        <v>12</v>
      </c>
      <c r="O14" s="101">
        <v>2</v>
      </c>
      <c r="P14" s="101">
        <v>4</v>
      </c>
      <c r="Q14" s="101">
        <v>2</v>
      </c>
      <c r="R14" s="101">
        <v>4</v>
      </c>
      <c r="S14" s="101">
        <v>0</v>
      </c>
      <c r="T14" s="101">
        <v>12</v>
      </c>
      <c r="U14" s="101">
        <v>8</v>
      </c>
      <c r="V14" s="101">
        <v>8</v>
      </c>
      <c r="W14" s="101">
        <v>18</v>
      </c>
      <c r="X14" s="101">
        <v>6</v>
      </c>
      <c r="Y14" s="101">
        <v>4</v>
      </c>
      <c r="Z14" s="101">
        <v>6</v>
      </c>
      <c r="AA14" s="101">
        <v>2</v>
      </c>
      <c r="AB14" s="101">
        <v>8</v>
      </c>
      <c r="AC14" s="101">
        <v>4</v>
      </c>
      <c r="AD14" s="101">
        <v>6</v>
      </c>
      <c r="AE14" s="101">
        <v>6</v>
      </c>
      <c r="AF14" s="101">
        <v>12</v>
      </c>
      <c r="AG14" s="101">
        <v>12</v>
      </c>
      <c r="AH14" s="101">
        <v>4</v>
      </c>
      <c r="AI14" s="101">
        <v>8</v>
      </c>
      <c r="AJ14" s="101">
        <v>4</v>
      </c>
      <c r="AK14" s="101">
        <v>6</v>
      </c>
      <c r="AL14" s="101">
        <v>10</v>
      </c>
      <c r="AM14" s="101">
        <v>6</v>
      </c>
      <c r="AN14" s="101">
        <v>4</v>
      </c>
      <c r="AO14" s="101">
        <v>10</v>
      </c>
      <c r="AP14" s="101">
        <v>6</v>
      </c>
      <c r="AQ14" s="101">
        <v>8</v>
      </c>
      <c r="AR14" s="101">
        <v>2</v>
      </c>
      <c r="AS14" s="101">
        <v>6</v>
      </c>
      <c r="AT14" s="101">
        <v>0</v>
      </c>
      <c r="AU14" s="101">
        <v>2</v>
      </c>
      <c r="AV14" s="101">
        <v>0</v>
      </c>
      <c r="AW14" s="102"/>
    </row>
    <row r="15" spans="1:49" ht="112.5" hidden="1" customHeight="1" x14ac:dyDescent="0.25">
      <c r="A15" s="80">
        <v>12</v>
      </c>
      <c r="B15" s="74" t="s">
        <v>157</v>
      </c>
      <c r="C15" s="96" t="s">
        <v>200</v>
      </c>
      <c r="D15" s="82" t="s">
        <v>201</v>
      </c>
      <c r="E15" s="83" t="s">
        <v>202</v>
      </c>
      <c r="F15" s="83" t="s">
        <v>203</v>
      </c>
      <c r="G15" s="100" t="s">
        <v>199</v>
      </c>
      <c r="H15" s="101">
        <v>0</v>
      </c>
      <c r="I15" s="101">
        <v>0</v>
      </c>
      <c r="J15" s="101">
        <v>240</v>
      </c>
      <c r="K15" s="101">
        <v>48</v>
      </c>
      <c r="L15" s="101">
        <v>48</v>
      </c>
      <c r="M15" s="101">
        <v>96</v>
      </c>
      <c r="N15" s="101">
        <v>288</v>
      </c>
      <c r="O15" s="101">
        <v>48</v>
      </c>
      <c r="P15" s="101">
        <v>96</v>
      </c>
      <c r="Q15" s="101">
        <v>120</v>
      </c>
      <c r="R15" s="101">
        <v>96</v>
      </c>
      <c r="S15" s="101">
        <v>0</v>
      </c>
      <c r="T15" s="101">
        <v>288</v>
      </c>
      <c r="U15" s="101">
        <v>192</v>
      </c>
      <c r="V15" s="101">
        <v>192</v>
      </c>
      <c r="W15" s="101">
        <v>432</v>
      </c>
      <c r="X15" s="101">
        <v>180</v>
      </c>
      <c r="Y15" s="101">
        <v>96</v>
      </c>
      <c r="Z15" s="101">
        <v>144</v>
      </c>
      <c r="AA15" s="101">
        <v>120</v>
      </c>
      <c r="AB15" s="101">
        <v>264</v>
      </c>
      <c r="AC15" s="101">
        <v>96</v>
      </c>
      <c r="AD15" s="101">
        <v>144</v>
      </c>
      <c r="AE15" s="101">
        <v>144</v>
      </c>
      <c r="AF15" s="101">
        <v>360</v>
      </c>
      <c r="AG15" s="101">
        <v>288</v>
      </c>
      <c r="AH15" s="101">
        <v>96</v>
      </c>
      <c r="AI15" s="101">
        <v>192</v>
      </c>
      <c r="AJ15" s="101">
        <v>96</v>
      </c>
      <c r="AK15" s="101">
        <v>144</v>
      </c>
      <c r="AL15" s="101">
        <v>240</v>
      </c>
      <c r="AM15" s="101">
        <v>246</v>
      </c>
      <c r="AN15" s="101">
        <v>96</v>
      </c>
      <c r="AO15" s="101">
        <v>276</v>
      </c>
      <c r="AP15" s="101">
        <v>144</v>
      </c>
      <c r="AQ15" s="101">
        <v>180</v>
      </c>
      <c r="AR15" s="101">
        <v>24</v>
      </c>
      <c r="AS15" s="101">
        <v>144</v>
      </c>
      <c r="AT15" s="101">
        <v>0</v>
      </c>
      <c r="AU15" s="101">
        <v>48</v>
      </c>
      <c r="AV15" s="101">
        <v>0</v>
      </c>
      <c r="AW15" s="103"/>
    </row>
    <row r="16" spans="1:49" ht="112.5" hidden="1" customHeight="1" x14ac:dyDescent="0.25">
      <c r="A16" s="80">
        <v>13</v>
      </c>
      <c r="B16" s="74" t="s">
        <v>157</v>
      </c>
      <c r="C16" s="104" t="s">
        <v>204</v>
      </c>
      <c r="D16" s="76" t="s">
        <v>205</v>
      </c>
      <c r="E16" s="91" t="s">
        <v>206</v>
      </c>
      <c r="F16" s="91" t="s">
        <v>207</v>
      </c>
      <c r="G16" s="100" t="s">
        <v>199</v>
      </c>
      <c r="H16" s="101">
        <v>12</v>
      </c>
      <c r="I16" s="101">
        <v>12</v>
      </c>
      <c r="J16" s="101">
        <v>12</v>
      </c>
      <c r="K16" s="101">
        <v>12</v>
      </c>
      <c r="L16" s="101">
        <v>12</v>
      </c>
      <c r="M16" s="101">
        <v>12</v>
      </c>
      <c r="N16" s="101">
        <v>12</v>
      </c>
      <c r="O16" s="101">
        <v>12</v>
      </c>
      <c r="P16" s="101">
        <v>12</v>
      </c>
      <c r="Q16" s="101">
        <v>12</v>
      </c>
      <c r="R16" s="101">
        <v>12</v>
      </c>
      <c r="S16" s="101">
        <v>12</v>
      </c>
      <c r="T16" s="101">
        <v>12</v>
      </c>
      <c r="U16" s="101">
        <v>12</v>
      </c>
      <c r="V16" s="101">
        <v>12</v>
      </c>
      <c r="W16" s="101">
        <v>12</v>
      </c>
      <c r="X16" s="101">
        <v>12</v>
      </c>
      <c r="Y16" s="101">
        <v>12</v>
      </c>
      <c r="Z16" s="101">
        <v>12</v>
      </c>
      <c r="AA16" s="101">
        <v>12</v>
      </c>
      <c r="AB16" s="101">
        <v>12</v>
      </c>
      <c r="AC16" s="101">
        <v>12</v>
      </c>
      <c r="AD16" s="101">
        <v>12</v>
      </c>
      <c r="AE16" s="101">
        <v>12</v>
      </c>
      <c r="AF16" s="101">
        <v>12</v>
      </c>
      <c r="AG16" s="101">
        <v>12</v>
      </c>
      <c r="AH16" s="101">
        <v>12</v>
      </c>
      <c r="AI16" s="101">
        <v>12</v>
      </c>
      <c r="AJ16" s="101">
        <v>12</v>
      </c>
      <c r="AK16" s="101">
        <v>12</v>
      </c>
      <c r="AL16" s="101">
        <v>12</v>
      </c>
      <c r="AM16" s="101">
        <v>12</v>
      </c>
      <c r="AN16" s="101">
        <v>12</v>
      </c>
      <c r="AO16" s="101">
        <v>12</v>
      </c>
      <c r="AP16" s="101">
        <v>12</v>
      </c>
      <c r="AQ16" s="101">
        <v>12</v>
      </c>
      <c r="AR16" s="101">
        <v>12</v>
      </c>
      <c r="AS16" s="101">
        <v>12</v>
      </c>
      <c r="AT16" s="101">
        <v>12</v>
      </c>
      <c r="AU16" s="101">
        <v>12</v>
      </c>
      <c r="AV16" s="101">
        <v>12</v>
      </c>
      <c r="AW16" s="103"/>
    </row>
    <row r="17" spans="1:49" ht="112.5" hidden="1" customHeight="1" x14ac:dyDescent="0.25">
      <c r="A17" s="80">
        <v>14</v>
      </c>
      <c r="B17" s="74" t="s">
        <v>157</v>
      </c>
      <c r="C17" s="96" t="s">
        <v>195</v>
      </c>
      <c r="D17" s="97" t="s">
        <v>196</v>
      </c>
      <c r="E17" s="98" t="s">
        <v>197</v>
      </c>
      <c r="F17" s="99" t="s">
        <v>198</v>
      </c>
      <c r="G17" s="100" t="s">
        <v>199</v>
      </c>
      <c r="H17" s="101">
        <v>0</v>
      </c>
      <c r="I17" s="101">
        <v>0</v>
      </c>
      <c r="J17" s="101">
        <v>10</v>
      </c>
      <c r="K17" s="101">
        <v>2</v>
      </c>
      <c r="L17" s="101">
        <v>2</v>
      </c>
      <c r="M17" s="101">
        <v>4</v>
      </c>
      <c r="N17" s="101">
        <v>12</v>
      </c>
      <c r="O17" s="101">
        <v>2</v>
      </c>
      <c r="P17" s="101">
        <v>4</v>
      </c>
      <c r="Q17" s="101">
        <v>2</v>
      </c>
      <c r="R17" s="101">
        <v>4</v>
      </c>
      <c r="S17" s="101">
        <v>0</v>
      </c>
      <c r="T17" s="101">
        <v>12</v>
      </c>
      <c r="U17" s="101">
        <v>8</v>
      </c>
      <c r="V17" s="101">
        <v>8</v>
      </c>
      <c r="W17" s="101">
        <v>18</v>
      </c>
      <c r="X17" s="101">
        <v>6</v>
      </c>
      <c r="Y17" s="101">
        <v>4</v>
      </c>
      <c r="Z17" s="101">
        <v>6</v>
      </c>
      <c r="AA17" s="101">
        <v>2</v>
      </c>
      <c r="AB17" s="101">
        <v>8</v>
      </c>
      <c r="AC17" s="101">
        <v>4</v>
      </c>
      <c r="AD17" s="101">
        <v>6</v>
      </c>
      <c r="AE17" s="101">
        <v>6</v>
      </c>
      <c r="AF17" s="101">
        <v>12</v>
      </c>
      <c r="AG17" s="101">
        <v>12</v>
      </c>
      <c r="AH17" s="101">
        <v>4</v>
      </c>
      <c r="AI17" s="101">
        <v>8</v>
      </c>
      <c r="AJ17" s="101">
        <v>4</v>
      </c>
      <c r="AK17" s="101">
        <v>6</v>
      </c>
      <c r="AL17" s="101">
        <v>10</v>
      </c>
      <c r="AM17" s="101">
        <v>6</v>
      </c>
      <c r="AN17" s="101">
        <v>4</v>
      </c>
      <c r="AO17" s="101">
        <v>10</v>
      </c>
      <c r="AP17" s="101">
        <v>6</v>
      </c>
      <c r="AQ17" s="101">
        <v>8</v>
      </c>
      <c r="AR17" s="101">
        <v>2</v>
      </c>
      <c r="AS17" s="101">
        <v>6</v>
      </c>
      <c r="AT17" s="101">
        <v>0</v>
      </c>
      <c r="AU17" s="101">
        <v>2</v>
      </c>
      <c r="AV17" s="101">
        <v>0</v>
      </c>
    </row>
    <row r="18" spans="1:49" ht="112.5" hidden="1" customHeight="1" x14ac:dyDescent="0.25">
      <c r="A18" s="80">
        <v>15</v>
      </c>
      <c r="B18" s="74" t="s">
        <v>157</v>
      </c>
      <c r="C18" s="96" t="s">
        <v>200</v>
      </c>
      <c r="D18" s="82" t="s">
        <v>201</v>
      </c>
      <c r="E18" s="83" t="s">
        <v>202</v>
      </c>
      <c r="F18" s="83" t="s">
        <v>203</v>
      </c>
      <c r="G18" s="100" t="s">
        <v>199</v>
      </c>
      <c r="H18" s="101">
        <v>0</v>
      </c>
      <c r="I18" s="101">
        <v>0</v>
      </c>
      <c r="J18" s="101">
        <v>240</v>
      </c>
      <c r="K18" s="101">
        <v>48</v>
      </c>
      <c r="L18" s="101">
        <v>48</v>
      </c>
      <c r="M18" s="101">
        <v>96</v>
      </c>
      <c r="N18" s="101">
        <v>288</v>
      </c>
      <c r="O18" s="101">
        <v>48</v>
      </c>
      <c r="P18" s="101">
        <v>96</v>
      </c>
      <c r="Q18" s="101">
        <v>120</v>
      </c>
      <c r="R18" s="101">
        <v>96</v>
      </c>
      <c r="S18" s="101">
        <v>0</v>
      </c>
      <c r="T18" s="101">
        <v>288</v>
      </c>
      <c r="U18" s="101">
        <v>192</v>
      </c>
      <c r="V18" s="101">
        <v>192</v>
      </c>
      <c r="W18" s="101">
        <v>432</v>
      </c>
      <c r="X18" s="101">
        <v>180</v>
      </c>
      <c r="Y18" s="101">
        <v>96</v>
      </c>
      <c r="Z18" s="101">
        <v>144</v>
      </c>
      <c r="AA18" s="101">
        <v>120</v>
      </c>
      <c r="AB18" s="101">
        <v>264</v>
      </c>
      <c r="AC18" s="101">
        <v>96</v>
      </c>
      <c r="AD18" s="101">
        <v>144</v>
      </c>
      <c r="AE18" s="101">
        <v>144</v>
      </c>
      <c r="AF18" s="101">
        <v>360</v>
      </c>
      <c r="AG18" s="101">
        <v>288</v>
      </c>
      <c r="AH18" s="101">
        <v>96</v>
      </c>
      <c r="AI18" s="101">
        <v>192</v>
      </c>
      <c r="AJ18" s="101">
        <v>96</v>
      </c>
      <c r="AK18" s="101">
        <v>144</v>
      </c>
      <c r="AL18" s="101">
        <v>240</v>
      </c>
      <c r="AM18" s="101">
        <v>246</v>
      </c>
      <c r="AN18" s="101">
        <v>96</v>
      </c>
      <c r="AO18" s="101">
        <v>276</v>
      </c>
      <c r="AP18" s="101">
        <v>144</v>
      </c>
      <c r="AQ18" s="101">
        <v>180</v>
      </c>
      <c r="AR18" s="101">
        <v>24</v>
      </c>
      <c r="AS18" s="101">
        <v>144</v>
      </c>
      <c r="AT18" s="101">
        <v>0</v>
      </c>
      <c r="AU18" s="101">
        <v>48</v>
      </c>
      <c r="AV18" s="101">
        <v>0</v>
      </c>
    </row>
    <row r="19" spans="1:49" ht="60" hidden="1" x14ac:dyDescent="0.25">
      <c r="A19" s="105">
        <v>16</v>
      </c>
      <c r="B19" s="106" t="s">
        <v>157</v>
      </c>
      <c r="C19" s="104" t="s">
        <v>204</v>
      </c>
      <c r="D19" s="76" t="s">
        <v>205</v>
      </c>
      <c r="E19" s="107" t="s">
        <v>206</v>
      </c>
      <c r="F19" s="107" t="s">
        <v>207</v>
      </c>
      <c r="G19" s="108" t="s">
        <v>199</v>
      </c>
      <c r="H19" s="109">
        <v>12</v>
      </c>
      <c r="I19" s="109">
        <v>12</v>
      </c>
      <c r="J19" s="109">
        <v>12</v>
      </c>
      <c r="K19" s="109">
        <v>12</v>
      </c>
      <c r="L19" s="109">
        <v>12</v>
      </c>
      <c r="M19" s="109">
        <v>12</v>
      </c>
      <c r="N19" s="109">
        <v>12</v>
      </c>
      <c r="O19" s="109">
        <v>12</v>
      </c>
      <c r="P19" s="109">
        <v>12</v>
      </c>
      <c r="Q19" s="109">
        <v>12</v>
      </c>
      <c r="R19" s="109">
        <v>12</v>
      </c>
      <c r="S19" s="109">
        <v>12</v>
      </c>
      <c r="T19" s="109">
        <v>12</v>
      </c>
      <c r="U19" s="109">
        <v>12</v>
      </c>
      <c r="V19" s="109">
        <v>12</v>
      </c>
      <c r="W19" s="109">
        <v>12</v>
      </c>
      <c r="X19" s="109">
        <v>12</v>
      </c>
      <c r="Y19" s="109">
        <v>12</v>
      </c>
      <c r="Z19" s="109">
        <v>12</v>
      </c>
      <c r="AA19" s="109">
        <v>12</v>
      </c>
      <c r="AB19" s="109">
        <v>12</v>
      </c>
      <c r="AC19" s="109">
        <v>12</v>
      </c>
      <c r="AD19" s="109">
        <v>12</v>
      </c>
      <c r="AE19" s="109">
        <v>12</v>
      </c>
      <c r="AF19" s="109">
        <v>12</v>
      </c>
      <c r="AG19" s="109">
        <v>12</v>
      </c>
      <c r="AH19" s="109">
        <v>12</v>
      </c>
      <c r="AI19" s="109">
        <v>12</v>
      </c>
      <c r="AJ19" s="109">
        <v>12</v>
      </c>
      <c r="AK19" s="109">
        <v>12</v>
      </c>
      <c r="AL19" s="109">
        <v>12</v>
      </c>
      <c r="AM19" s="109">
        <v>12</v>
      </c>
      <c r="AN19" s="109">
        <v>12</v>
      </c>
      <c r="AO19" s="109">
        <v>12</v>
      </c>
      <c r="AP19" s="109">
        <v>12</v>
      </c>
      <c r="AQ19" s="109">
        <v>12</v>
      </c>
      <c r="AR19" s="109">
        <v>12</v>
      </c>
      <c r="AS19" s="109">
        <v>12</v>
      </c>
      <c r="AT19" s="109">
        <v>12</v>
      </c>
      <c r="AU19" s="109">
        <v>12</v>
      </c>
      <c r="AV19" s="109">
        <v>12</v>
      </c>
    </row>
    <row r="20" spans="1:49" ht="112.5" hidden="1" customHeight="1" x14ac:dyDescent="0.25">
      <c r="A20" s="110">
        <v>17</v>
      </c>
      <c r="B20" s="110" t="s">
        <v>157</v>
      </c>
      <c r="C20" s="111" t="s">
        <v>120</v>
      </c>
      <c r="D20" s="111" t="s">
        <v>208</v>
      </c>
      <c r="E20" s="112" t="s">
        <v>209</v>
      </c>
      <c r="F20" s="111" t="s">
        <v>210</v>
      </c>
      <c r="G20" s="226" t="s">
        <v>139</v>
      </c>
      <c r="H20" s="111">
        <v>130</v>
      </c>
      <c r="I20" s="111">
        <v>0</v>
      </c>
      <c r="J20" s="111">
        <v>35</v>
      </c>
      <c r="K20" s="111">
        <v>8</v>
      </c>
      <c r="L20" s="111">
        <v>10</v>
      </c>
      <c r="M20" s="111">
        <v>22</v>
      </c>
      <c r="N20" s="111">
        <v>4</v>
      </c>
      <c r="O20" s="111">
        <v>1</v>
      </c>
      <c r="P20" s="111">
        <v>2</v>
      </c>
      <c r="Q20" s="111">
        <v>2</v>
      </c>
      <c r="R20" s="111">
        <v>10</v>
      </c>
      <c r="S20" s="111">
        <v>2</v>
      </c>
      <c r="T20" s="111">
        <v>8</v>
      </c>
      <c r="U20" s="111">
        <v>6</v>
      </c>
      <c r="V20" s="111">
        <v>2</v>
      </c>
      <c r="W20" s="111">
        <v>18</v>
      </c>
      <c r="X20" s="111">
        <v>12</v>
      </c>
      <c r="Y20" s="111">
        <v>8</v>
      </c>
      <c r="Z20" s="111">
        <v>18</v>
      </c>
      <c r="AA20" s="111">
        <v>10</v>
      </c>
      <c r="AB20" s="111">
        <v>90</v>
      </c>
      <c r="AC20" s="111">
        <v>3</v>
      </c>
      <c r="AD20" s="111">
        <v>5</v>
      </c>
      <c r="AE20" s="111">
        <v>2</v>
      </c>
      <c r="AF20" s="111">
        <v>8</v>
      </c>
      <c r="AG20" s="111">
        <v>25</v>
      </c>
      <c r="AH20" s="111">
        <v>20</v>
      </c>
      <c r="AI20" s="111">
        <v>8</v>
      </c>
      <c r="AJ20" s="111">
        <v>10</v>
      </c>
      <c r="AK20" s="111">
        <v>8</v>
      </c>
      <c r="AL20" s="111">
        <v>25</v>
      </c>
      <c r="AM20" s="111">
        <v>8</v>
      </c>
      <c r="AN20" s="111">
        <v>10</v>
      </c>
      <c r="AO20" s="111">
        <v>22</v>
      </c>
      <c r="AP20" s="111">
        <v>8</v>
      </c>
      <c r="AQ20" s="111">
        <v>22</v>
      </c>
      <c r="AR20" s="111">
        <v>5</v>
      </c>
      <c r="AS20" s="111">
        <v>33</v>
      </c>
      <c r="AT20" s="111">
        <v>5</v>
      </c>
      <c r="AU20" s="111">
        <v>15</v>
      </c>
      <c r="AV20" s="111">
        <v>42</v>
      </c>
      <c r="AW20" s="4">
        <v>10</v>
      </c>
    </row>
    <row r="21" spans="1:49" ht="112.5" hidden="1" customHeight="1" x14ac:dyDescent="0.25">
      <c r="A21" s="110">
        <v>18</v>
      </c>
      <c r="B21" s="110" t="s">
        <v>157</v>
      </c>
      <c r="C21" s="111" t="s">
        <v>121</v>
      </c>
      <c r="D21" s="111" t="s">
        <v>211</v>
      </c>
      <c r="E21" s="111" t="s">
        <v>212</v>
      </c>
      <c r="F21" s="111" t="s">
        <v>213</v>
      </c>
      <c r="G21" s="226" t="s">
        <v>139</v>
      </c>
      <c r="H21" s="111">
        <v>0</v>
      </c>
      <c r="I21" s="111">
        <v>0</v>
      </c>
      <c r="J21" s="111">
        <v>4464</v>
      </c>
      <c r="K21" s="111">
        <v>584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720</v>
      </c>
      <c r="U21" s="111">
        <v>500</v>
      </c>
      <c r="V21" s="111">
        <v>636</v>
      </c>
      <c r="W21" s="111">
        <v>3096</v>
      </c>
      <c r="X21" s="111">
        <v>0</v>
      </c>
      <c r="Y21" s="111">
        <v>0</v>
      </c>
      <c r="Z21" s="111">
        <v>0</v>
      </c>
      <c r="AA21" s="111">
        <v>2304</v>
      </c>
      <c r="AB21" s="111">
        <v>4104</v>
      </c>
      <c r="AC21" s="111">
        <v>0</v>
      </c>
      <c r="AD21" s="111">
        <v>0</v>
      </c>
      <c r="AE21" s="111">
        <v>0</v>
      </c>
      <c r="AF21" s="111">
        <v>940</v>
      </c>
      <c r="AG21" s="111">
        <v>1140</v>
      </c>
      <c r="AH21" s="111">
        <v>0</v>
      </c>
      <c r="AI21" s="111">
        <v>860</v>
      </c>
      <c r="AJ21" s="111">
        <v>0</v>
      </c>
      <c r="AK21" s="111">
        <v>0</v>
      </c>
      <c r="AL21" s="111">
        <v>1128</v>
      </c>
      <c r="AM21" s="111">
        <v>0</v>
      </c>
      <c r="AN21" s="111">
        <v>0</v>
      </c>
      <c r="AO21" s="111">
        <v>3420</v>
      </c>
      <c r="AP21" s="111">
        <v>0</v>
      </c>
      <c r="AQ21" s="111">
        <v>0</v>
      </c>
      <c r="AR21" s="111">
        <v>0</v>
      </c>
      <c r="AS21" s="111">
        <v>3492</v>
      </c>
      <c r="AT21" s="111">
        <v>0</v>
      </c>
      <c r="AU21" s="111">
        <v>0</v>
      </c>
      <c r="AV21" s="111">
        <v>0</v>
      </c>
    </row>
    <row r="22" spans="1:49" ht="112.5" hidden="1" customHeight="1" x14ac:dyDescent="0.25">
      <c r="A22" s="110">
        <v>19</v>
      </c>
      <c r="B22" s="110" t="s">
        <v>157</v>
      </c>
      <c r="C22" s="112" t="s">
        <v>122</v>
      </c>
      <c r="D22" s="111" t="s">
        <v>214</v>
      </c>
      <c r="E22" s="111" t="s">
        <v>215</v>
      </c>
      <c r="F22" s="111" t="s">
        <v>216</v>
      </c>
      <c r="G22" s="226" t="s">
        <v>139</v>
      </c>
      <c r="H22" s="111">
        <v>0</v>
      </c>
      <c r="I22" s="111">
        <v>0</v>
      </c>
      <c r="J22" s="111">
        <v>45120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2680</v>
      </c>
      <c r="X22" s="111">
        <v>0</v>
      </c>
      <c r="Y22" s="111">
        <v>0</v>
      </c>
      <c r="Z22" s="111">
        <v>0</v>
      </c>
      <c r="AA22" s="111">
        <v>1524</v>
      </c>
      <c r="AB22" s="111">
        <v>12572</v>
      </c>
      <c r="AC22" s="111">
        <v>0</v>
      </c>
      <c r="AD22" s="111">
        <v>0</v>
      </c>
      <c r="AE22" s="111">
        <v>0</v>
      </c>
      <c r="AF22" s="111">
        <v>0</v>
      </c>
      <c r="AG22" s="111">
        <v>0</v>
      </c>
      <c r="AH22" s="111">
        <v>0</v>
      </c>
      <c r="AI22" s="111">
        <v>0</v>
      </c>
      <c r="AJ22" s="111">
        <v>0</v>
      </c>
      <c r="AK22" s="111">
        <v>0</v>
      </c>
      <c r="AL22" s="111">
        <v>0</v>
      </c>
      <c r="AM22" s="111">
        <v>0</v>
      </c>
      <c r="AN22" s="111">
        <v>0</v>
      </c>
      <c r="AO22" s="111">
        <v>4412</v>
      </c>
      <c r="AP22" s="111">
        <v>0</v>
      </c>
      <c r="AQ22" s="111">
        <v>0</v>
      </c>
      <c r="AR22" s="111">
        <v>0</v>
      </c>
      <c r="AS22" s="111">
        <v>4756</v>
      </c>
      <c r="AT22" s="111">
        <v>0</v>
      </c>
      <c r="AU22" s="111">
        <v>0</v>
      </c>
      <c r="AV22" s="111">
        <v>0</v>
      </c>
    </row>
    <row r="23" spans="1:49" ht="63" hidden="1" customHeight="1" x14ac:dyDescent="0.25">
      <c r="A23" s="73">
        <v>20</v>
      </c>
      <c r="B23" s="74" t="s">
        <v>157</v>
      </c>
      <c r="C23" s="113" t="s">
        <v>217</v>
      </c>
      <c r="D23" s="114" t="s">
        <v>218</v>
      </c>
      <c r="E23" s="115" t="s">
        <v>219</v>
      </c>
      <c r="F23" s="116" t="s">
        <v>220</v>
      </c>
      <c r="G23" s="117" t="s">
        <v>221</v>
      </c>
      <c r="H23" s="118"/>
      <c r="I23" s="118"/>
      <c r="J23" s="118">
        <v>40</v>
      </c>
      <c r="K23" s="118">
        <v>2</v>
      </c>
      <c r="L23" s="118">
        <v>2</v>
      </c>
      <c r="M23" s="118">
        <v>2</v>
      </c>
      <c r="N23" s="118">
        <v>2</v>
      </c>
      <c r="O23" s="118">
        <v>2</v>
      </c>
      <c r="P23" s="118">
        <v>2</v>
      </c>
      <c r="Q23" s="118">
        <v>2</v>
      </c>
      <c r="R23" s="118">
        <v>2</v>
      </c>
      <c r="S23" s="118">
        <v>1</v>
      </c>
      <c r="T23" s="118">
        <v>5</v>
      </c>
      <c r="U23" s="118">
        <v>3</v>
      </c>
      <c r="V23" s="118">
        <v>3</v>
      </c>
      <c r="W23" s="118">
        <v>3</v>
      </c>
      <c r="X23" s="118">
        <v>3</v>
      </c>
      <c r="Y23" s="118">
        <v>3</v>
      </c>
      <c r="Z23" s="118">
        <v>3</v>
      </c>
      <c r="AA23" s="118">
        <v>3</v>
      </c>
      <c r="AB23" s="118">
        <v>10</v>
      </c>
      <c r="AC23" s="118">
        <v>3</v>
      </c>
      <c r="AD23" s="118">
        <v>3</v>
      </c>
      <c r="AE23" s="118">
        <v>3</v>
      </c>
      <c r="AF23" s="118">
        <v>3</v>
      </c>
      <c r="AG23" s="118">
        <v>4</v>
      </c>
      <c r="AH23" s="118">
        <v>2</v>
      </c>
      <c r="AI23" s="118">
        <v>2</v>
      </c>
      <c r="AJ23" s="118">
        <v>2</v>
      </c>
      <c r="AK23" s="118">
        <v>2</v>
      </c>
      <c r="AL23" s="118">
        <v>3</v>
      </c>
      <c r="AM23" s="118">
        <v>2</v>
      </c>
      <c r="AN23" s="118">
        <v>2</v>
      </c>
      <c r="AO23" s="118">
        <v>4</v>
      </c>
      <c r="AP23" s="118">
        <v>1</v>
      </c>
      <c r="AQ23" s="118">
        <v>2</v>
      </c>
      <c r="AR23" s="118">
        <v>2</v>
      </c>
      <c r="AS23" s="118">
        <v>4</v>
      </c>
      <c r="AT23" s="118">
        <v>1</v>
      </c>
      <c r="AU23" s="118">
        <v>1</v>
      </c>
      <c r="AV23" s="118">
        <v>1</v>
      </c>
    </row>
    <row r="24" spans="1:49" ht="63" hidden="1" customHeight="1" x14ac:dyDescent="0.25">
      <c r="A24" s="80">
        <v>21</v>
      </c>
      <c r="B24" s="74" t="s">
        <v>157</v>
      </c>
      <c r="C24" s="119" t="s">
        <v>222</v>
      </c>
      <c r="D24" s="120" t="s">
        <v>223</v>
      </c>
      <c r="E24" s="121" t="s">
        <v>224</v>
      </c>
      <c r="F24" s="122" t="s">
        <v>225</v>
      </c>
      <c r="G24" s="117" t="s">
        <v>221</v>
      </c>
      <c r="H24" s="86"/>
      <c r="I24" s="86"/>
      <c r="J24" s="86">
        <v>40</v>
      </c>
      <c r="K24" s="86">
        <v>2</v>
      </c>
      <c r="L24" s="86">
        <v>2</v>
      </c>
      <c r="M24" s="86">
        <v>2</v>
      </c>
      <c r="N24" s="86">
        <v>2</v>
      </c>
      <c r="O24" s="86">
        <v>2</v>
      </c>
      <c r="P24" s="86">
        <v>2</v>
      </c>
      <c r="Q24" s="86">
        <v>2</v>
      </c>
      <c r="R24" s="86">
        <v>2</v>
      </c>
      <c r="S24" s="86">
        <v>1</v>
      </c>
      <c r="T24" s="86">
        <v>5</v>
      </c>
      <c r="U24" s="86">
        <v>3</v>
      </c>
      <c r="V24" s="86">
        <v>3</v>
      </c>
      <c r="W24" s="86">
        <v>3</v>
      </c>
      <c r="X24" s="86">
        <v>3</v>
      </c>
      <c r="Y24" s="86">
        <v>3</v>
      </c>
      <c r="Z24" s="86">
        <v>3</v>
      </c>
      <c r="AA24" s="86">
        <v>3</v>
      </c>
      <c r="AB24" s="86">
        <v>10</v>
      </c>
      <c r="AC24" s="86">
        <v>3</v>
      </c>
      <c r="AD24" s="86">
        <v>3</v>
      </c>
      <c r="AE24" s="86">
        <v>3</v>
      </c>
      <c r="AF24" s="86">
        <v>3</v>
      </c>
      <c r="AG24" s="86">
        <v>4</v>
      </c>
      <c r="AH24" s="86">
        <v>2</v>
      </c>
      <c r="AI24" s="86">
        <v>2</v>
      </c>
      <c r="AJ24" s="86">
        <v>2</v>
      </c>
      <c r="AK24" s="86">
        <v>2</v>
      </c>
      <c r="AL24" s="86">
        <v>3</v>
      </c>
      <c r="AM24" s="86">
        <v>2</v>
      </c>
      <c r="AN24" s="86">
        <v>2</v>
      </c>
      <c r="AO24" s="86">
        <v>4</v>
      </c>
      <c r="AP24" s="86">
        <v>1</v>
      </c>
      <c r="AQ24" s="86">
        <v>2</v>
      </c>
      <c r="AR24" s="86">
        <v>2</v>
      </c>
      <c r="AS24" s="86">
        <v>4</v>
      </c>
      <c r="AT24" s="86">
        <v>1</v>
      </c>
      <c r="AU24" s="86">
        <v>1</v>
      </c>
      <c r="AV24" s="86">
        <v>1</v>
      </c>
    </row>
    <row r="25" spans="1:49" ht="63" hidden="1" customHeight="1" x14ac:dyDescent="0.25">
      <c r="A25" s="80">
        <v>22</v>
      </c>
      <c r="B25" s="74" t="s">
        <v>157</v>
      </c>
      <c r="C25" s="119" t="s">
        <v>226</v>
      </c>
      <c r="D25" s="120" t="s">
        <v>227</v>
      </c>
      <c r="E25" s="121" t="s">
        <v>228</v>
      </c>
      <c r="F25" s="122" t="s">
        <v>229</v>
      </c>
      <c r="G25" s="117" t="s">
        <v>221</v>
      </c>
      <c r="H25" s="86"/>
      <c r="I25" s="86"/>
      <c r="J25" s="86">
        <v>20</v>
      </c>
      <c r="K25" s="86">
        <v>1</v>
      </c>
      <c r="L25" s="86">
        <v>1</v>
      </c>
      <c r="M25" s="86">
        <v>1</v>
      </c>
      <c r="N25" s="86">
        <v>1</v>
      </c>
      <c r="O25" s="86">
        <v>1</v>
      </c>
      <c r="P25" s="86">
        <v>1</v>
      </c>
      <c r="Q25" s="86">
        <v>1</v>
      </c>
      <c r="R25" s="86">
        <v>1</v>
      </c>
      <c r="S25" s="86">
        <v>1</v>
      </c>
      <c r="T25" s="86">
        <v>2</v>
      </c>
      <c r="U25" s="86">
        <v>1</v>
      </c>
      <c r="V25" s="86">
        <v>1</v>
      </c>
      <c r="W25" s="86">
        <v>1</v>
      </c>
      <c r="X25" s="86">
        <v>1</v>
      </c>
      <c r="Y25" s="86">
        <v>1</v>
      </c>
      <c r="Z25" s="86">
        <v>1</v>
      </c>
      <c r="AA25" s="86">
        <v>1</v>
      </c>
      <c r="AB25" s="86">
        <v>2</v>
      </c>
      <c r="AC25" s="86">
        <v>1</v>
      </c>
      <c r="AD25" s="86">
        <v>1</v>
      </c>
      <c r="AE25" s="86">
        <v>1</v>
      </c>
      <c r="AF25" s="86">
        <v>1</v>
      </c>
      <c r="AG25" s="86">
        <v>2</v>
      </c>
      <c r="AH25" s="86">
        <v>1</v>
      </c>
      <c r="AI25" s="86">
        <v>1</v>
      </c>
      <c r="AJ25" s="86">
        <v>1</v>
      </c>
      <c r="AK25" s="86">
        <v>1</v>
      </c>
      <c r="AL25" s="86">
        <v>1</v>
      </c>
      <c r="AM25" s="86">
        <v>1</v>
      </c>
      <c r="AN25" s="86">
        <v>1</v>
      </c>
      <c r="AO25" s="86">
        <v>2</v>
      </c>
      <c r="AP25" s="86">
        <v>1</v>
      </c>
      <c r="AQ25" s="86">
        <v>1</v>
      </c>
      <c r="AR25" s="86">
        <v>1</v>
      </c>
      <c r="AS25" s="86">
        <v>2</v>
      </c>
      <c r="AT25" s="86">
        <v>1</v>
      </c>
      <c r="AU25" s="86">
        <v>1</v>
      </c>
      <c r="AV25" s="86">
        <v>1</v>
      </c>
    </row>
    <row r="26" spans="1:49" ht="63" hidden="1" customHeight="1" x14ac:dyDescent="0.25">
      <c r="A26" s="80">
        <v>23</v>
      </c>
      <c r="B26" s="74" t="s">
        <v>157</v>
      </c>
      <c r="C26" s="119" t="s">
        <v>230</v>
      </c>
      <c r="D26" s="120" t="s">
        <v>231</v>
      </c>
      <c r="E26" s="123" t="s">
        <v>232</v>
      </c>
      <c r="F26" s="122" t="s">
        <v>233</v>
      </c>
      <c r="G26" s="117" t="s">
        <v>221</v>
      </c>
      <c r="H26" s="86"/>
      <c r="I26" s="86"/>
      <c r="J26" s="86">
        <v>10</v>
      </c>
      <c r="K26" s="86">
        <v>1</v>
      </c>
      <c r="L26" s="86">
        <v>1</v>
      </c>
      <c r="M26" s="86">
        <v>1</v>
      </c>
      <c r="N26" s="86">
        <v>1</v>
      </c>
      <c r="O26" s="86">
        <v>1</v>
      </c>
      <c r="P26" s="86">
        <v>1</v>
      </c>
      <c r="Q26" s="86">
        <v>1</v>
      </c>
      <c r="R26" s="86">
        <v>1</v>
      </c>
      <c r="S26" s="86">
        <v>1</v>
      </c>
      <c r="T26" s="86">
        <v>4</v>
      </c>
      <c r="U26" s="86">
        <v>1</v>
      </c>
      <c r="V26" s="86">
        <v>1</v>
      </c>
      <c r="W26" s="86">
        <v>4</v>
      </c>
      <c r="X26" s="86">
        <v>1</v>
      </c>
      <c r="Y26" s="86">
        <v>1</v>
      </c>
      <c r="Z26" s="86">
        <v>1</v>
      </c>
      <c r="AA26" s="86">
        <v>1</v>
      </c>
      <c r="AB26" s="86">
        <v>8</v>
      </c>
      <c r="AC26" s="86">
        <v>1</v>
      </c>
      <c r="AD26" s="86">
        <v>1</v>
      </c>
      <c r="AE26" s="86">
        <v>1</v>
      </c>
      <c r="AF26" s="86">
        <v>1</v>
      </c>
      <c r="AG26" s="86">
        <v>4</v>
      </c>
      <c r="AH26" s="86">
        <v>1</v>
      </c>
      <c r="AI26" s="86">
        <v>1</v>
      </c>
      <c r="AJ26" s="86">
        <v>1</v>
      </c>
      <c r="AK26" s="86">
        <v>1</v>
      </c>
      <c r="AL26" s="86">
        <v>4</v>
      </c>
      <c r="AM26" s="86">
        <v>1</v>
      </c>
      <c r="AN26" s="86">
        <v>1</v>
      </c>
      <c r="AO26" s="86">
        <v>4</v>
      </c>
      <c r="AP26" s="86">
        <v>1</v>
      </c>
      <c r="AQ26" s="86">
        <v>1</v>
      </c>
      <c r="AR26" s="86">
        <v>1</v>
      </c>
      <c r="AS26" s="86">
        <v>4</v>
      </c>
      <c r="AT26" s="86">
        <v>1</v>
      </c>
      <c r="AU26" s="86">
        <v>1</v>
      </c>
      <c r="AV26" s="86">
        <v>1</v>
      </c>
    </row>
    <row r="27" spans="1:49" ht="63" hidden="1" customHeight="1" x14ac:dyDescent="0.25">
      <c r="A27" s="80">
        <v>24</v>
      </c>
      <c r="B27" s="74" t="s">
        <v>157</v>
      </c>
      <c r="C27" s="119" t="s">
        <v>234</v>
      </c>
      <c r="D27" s="120" t="s">
        <v>235</v>
      </c>
      <c r="E27" s="121" t="s">
        <v>236</v>
      </c>
      <c r="F27" s="122" t="s">
        <v>233</v>
      </c>
      <c r="G27" s="117" t="s">
        <v>221</v>
      </c>
      <c r="H27" s="86"/>
      <c r="I27" s="86"/>
      <c r="J27" s="124">
        <v>3601</v>
      </c>
      <c r="K27" s="86">
        <v>201</v>
      </c>
      <c r="L27" s="86">
        <v>147</v>
      </c>
      <c r="M27" s="86">
        <v>145</v>
      </c>
      <c r="N27" s="86">
        <v>269</v>
      </c>
      <c r="O27" s="86">
        <v>39</v>
      </c>
      <c r="P27" s="86">
        <v>130</v>
      </c>
      <c r="Q27" s="86">
        <v>86</v>
      </c>
      <c r="R27" s="86">
        <v>127</v>
      </c>
      <c r="S27" s="86">
        <v>1333</v>
      </c>
      <c r="T27" s="86">
        <v>211</v>
      </c>
      <c r="U27" s="86">
        <v>116</v>
      </c>
      <c r="V27" s="86">
        <v>188</v>
      </c>
      <c r="W27" s="86">
        <v>470</v>
      </c>
      <c r="X27" s="86">
        <v>253</v>
      </c>
      <c r="Y27" s="86">
        <v>90</v>
      </c>
      <c r="Z27" s="86">
        <v>23</v>
      </c>
      <c r="AA27" s="86">
        <v>239</v>
      </c>
      <c r="AB27" s="86">
        <v>2600</v>
      </c>
      <c r="AC27" s="86">
        <v>341</v>
      </c>
      <c r="AD27" s="86">
        <v>343</v>
      </c>
      <c r="AE27" s="86">
        <v>282</v>
      </c>
      <c r="AF27" s="86">
        <v>717</v>
      </c>
      <c r="AG27" s="86">
        <v>484</v>
      </c>
      <c r="AH27" s="86">
        <v>96</v>
      </c>
      <c r="AI27" s="86">
        <v>166</v>
      </c>
      <c r="AJ27" s="86">
        <v>129</v>
      </c>
      <c r="AK27" s="86">
        <v>123</v>
      </c>
      <c r="AL27" s="86">
        <v>682</v>
      </c>
      <c r="AM27" s="86">
        <v>99</v>
      </c>
      <c r="AN27" s="86">
        <v>140</v>
      </c>
      <c r="AO27" s="86">
        <v>451</v>
      </c>
      <c r="AP27" s="86">
        <v>48</v>
      </c>
      <c r="AQ27" s="86">
        <v>141</v>
      </c>
      <c r="AR27" s="86">
        <v>76</v>
      </c>
      <c r="AS27" s="86">
        <v>429</v>
      </c>
      <c r="AT27" s="86">
        <v>74</v>
      </c>
      <c r="AU27" s="86">
        <v>79</v>
      </c>
      <c r="AV27" s="86">
        <v>170</v>
      </c>
    </row>
    <row r="28" spans="1:49" ht="63" hidden="1" customHeight="1" x14ac:dyDescent="0.25">
      <c r="A28" s="80">
        <v>25</v>
      </c>
      <c r="B28" s="74" t="s">
        <v>157</v>
      </c>
      <c r="C28" s="125" t="s">
        <v>237</v>
      </c>
      <c r="D28" s="120" t="s">
        <v>238</v>
      </c>
      <c r="E28" s="121" t="s">
        <v>239</v>
      </c>
      <c r="F28" s="122" t="s">
        <v>240</v>
      </c>
      <c r="G28" s="117" t="s">
        <v>221</v>
      </c>
      <c r="H28" s="86"/>
      <c r="I28" s="86"/>
      <c r="J28" s="86">
        <v>10</v>
      </c>
      <c r="K28" s="86">
        <v>1</v>
      </c>
      <c r="L28" s="86">
        <v>1</v>
      </c>
      <c r="M28" s="86">
        <v>1</v>
      </c>
      <c r="N28" s="86">
        <v>1</v>
      </c>
      <c r="O28" s="86">
        <v>1</v>
      </c>
      <c r="P28" s="86">
        <v>1</v>
      </c>
      <c r="Q28" s="86">
        <v>1</v>
      </c>
      <c r="R28" s="86">
        <v>1</v>
      </c>
      <c r="S28" s="86">
        <v>1</v>
      </c>
      <c r="T28" s="86">
        <v>3</v>
      </c>
      <c r="U28" s="86">
        <v>1</v>
      </c>
      <c r="V28" s="86">
        <v>1</v>
      </c>
      <c r="W28" s="86">
        <v>1</v>
      </c>
      <c r="X28" s="86">
        <v>1</v>
      </c>
      <c r="Y28" s="86">
        <v>1</v>
      </c>
      <c r="Z28" s="86">
        <v>1</v>
      </c>
      <c r="AA28" s="86">
        <v>1</v>
      </c>
      <c r="AB28" s="86">
        <v>8</v>
      </c>
      <c r="AC28" s="86">
        <v>1</v>
      </c>
      <c r="AD28" s="86">
        <v>1</v>
      </c>
      <c r="AE28" s="86">
        <v>1</v>
      </c>
      <c r="AF28" s="86">
        <v>1</v>
      </c>
      <c r="AG28" s="86">
        <v>4</v>
      </c>
      <c r="AH28" s="86">
        <v>1</v>
      </c>
      <c r="AI28" s="86">
        <v>1</v>
      </c>
      <c r="AJ28" s="86">
        <v>1</v>
      </c>
      <c r="AK28" s="86">
        <v>1</v>
      </c>
      <c r="AL28" s="86">
        <v>4</v>
      </c>
      <c r="AM28" s="86">
        <v>1</v>
      </c>
      <c r="AN28" s="86">
        <v>1</v>
      </c>
      <c r="AO28" s="86">
        <v>4</v>
      </c>
      <c r="AP28" s="86">
        <v>1</v>
      </c>
      <c r="AQ28" s="86">
        <v>1</v>
      </c>
      <c r="AR28" s="86">
        <v>1</v>
      </c>
      <c r="AS28" s="86">
        <v>4</v>
      </c>
      <c r="AT28" s="86">
        <v>1</v>
      </c>
      <c r="AU28" s="86">
        <v>1</v>
      </c>
      <c r="AV28" s="86">
        <v>1</v>
      </c>
    </row>
    <row r="29" spans="1:49" ht="63" hidden="1" customHeight="1" x14ac:dyDescent="0.25">
      <c r="A29" s="80">
        <v>26</v>
      </c>
      <c r="B29" s="74" t="s">
        <v>157</v>
      </c>
      <c r="C29" s="125" t="s">
        <v>241</v>
      </c>
      <c r="D29" s="120" t="s">
        <v>242</v>
      </c>
      <c r="E29" s="121" t="s">
        <v>243</v>
      </c>
      <c r="F29" s="122" t="s">
        <v>244</v>
      </c>
      <c r="G29" s="117" t="s">
        <v>221</v>
      </c>
      <c r="H29" s="86"/>
      <c r="I29" s="86"/>
      <c r="J29" s="86">
        <v>40</v>
      </c>
      <c r="K29" s="86">
        <v>2</v>
      </c>
      <c r="L29" s="86">
        <v>2</v>
      </c>
      <c r="M29" s="86">
        <v>2</v>
      </c>
      <c r="N29" s="86">
        <v>2</v>
      </c>
      <c r="O29" s="86">
        <v>2</v>
      </c>
      <c r="P29" s="86">
        <v>2</v>
      </c>
      <c r="Q29" s="86">
        <v>2</v>
      </c>
      <c r="R29" s="86">
        <v>2</v>
      </c>
      <c r="S29" s="86">
        <v>1</v>
      </c>
      <c r="T29" s="86">
        <v>2</v>
      </c>
      <c r="U29" s="86">
        <v>3</v>
      </c>
      <c r="V29" s="86">
        <v>3</v>
      </c>
      <c r="W29" s="86">
        <v>3</v>
      </c>
      <c r="X29" s="86">
        <v>3</v>
      </c>
      <c r="Y29" s="86">
        <v>3</v>
      </c>
      <c r="Z29" s="86">
        <v>3</v>
      </c>
      <c r="AA29" s="86">
        <v>3</v>
      </c>
      <c r="AB29" s="86">
        <v>10</v>
      </c>
      <c r="AC29" s="86">
        <v>3</v>
      </c>
      <c r="AD29" s="86">
        <v>3</v>
      </c>
      <c r="AE29" s="86">
        <v>3</v>
      </c>
      <c r="AF29" s="86">
        <v>3</v>
      </c>
      <c r="AG29" s="86">
        <v>4</v>
      </c>
      <c r="AH29" s="86">
        <v>2</v>
      </c>
      <c r="AI29" s="86">
        <v>2</v>
      </c>
      <c r="AJ29" s="86">
        <v>2</v>
      </c>
      <c r="AK29" s="86">
        <v>2</v>
      </c>
      <c r="AL29" s="86">
        <v>3</v>
      </c>
      <c r="AM29" s="86">
        <v>2</v>
      </c>
      <c r="AN29" s="86">
        <v>4</v>
      </c>
      <c r="AO29" s="86">
        <v>1</v>
      </c>
      <c r="AP29" s="86">
        <v>2</v>
      </c>
      <c r="AQ29" s="86">
        <v>2</v>
      </c>
      <c r="AR29" s="86">
        <v>4</v>
      </c>
      <c r="AS29" s="86">
        <v>1</v>
      </c>
      <c r="AT29" s="86">
        <v>1</v>
      </c>
      <c r="AU29" s="86">
        <v>1</v>
      </c>
      <c r="AV29" s="86">
        <v>1</v>
      </c>
    </row>
    <row r="30" spans="1:49" ht="63" hidden="1" customHeight="1" x14ac:dyDescent="0.25">
      <c r="A30" s="80">
        <v>27</v>
      </c>
      <c r="B30" s="74" t="s">
        <v>157</v>
      </c>
      <c r="C30" s="119" t="s">
        <v>245</v>
      </c>
      <c r="D30" s="120" t="s">
        <v>246</v>
      </c>
      <c r="E30" s="126" t="s">
        <v>247</v>
      </c>
      <c r="F30" s="127" t="s">
        <v>233</v>
      </c>
      <c r="G30" s="117" t="s">
        <v>221</v>
      </c>
      <c r="H30" s="128"/>
      <c r="I30" s="128"/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E30" s="86">
        <v>0</v>
      </c>
      <c r="AF30" s="86">
        <v>0</v>
      </c>
      <c r="AG30" s="86">
        <v>0</v>
      </c>
      <c r="AH30" s="86">
        <v>0</v>
      </c>
      <c r="AI30" s="86">
        <v>0</v>
      </c>
      <c r="AJ30" s="86">
        <v>0</v>
      </c>
      <c r="AK30" s="86">
        <v>0</v>
      </c>
      <c r="AL30" s="86">
        <v>0</v>
      </c>
      <c r="AM30" s="86">
        <v>0</v>
      </c>
      <c r="AN30" s="86">
        <v>0</v>
      </c>
      <c r="AO30" s="86">
        <v>0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86">
        <v>0</v>
      </c>
    </row>
    <row r="31" spans="1:49" ht="112.5" hidden="1" customHeight="1" x14ac:dyDescent="0.25">
      <c r="A31" s="80">
        <v>28</v>
      </c>
      <c r="B31" s="74" t="s">
        <v>157</v>
      </c>
      <c r="C31" s="129" t="s">
        <v>248</v>
      </c>
      <c r="D31" s="130" t="s">
        <v>249</v>
      </c>
      <c r="E31" s="131" t="s">
        <v>161</v>
      </c>
      <c r="F31" s="130" t="s">
        <v>250</v>
      </c>
      <c r="G31" s="132" t="s">
        <v>251</v>
      </c>
      <c r="H31" s="133">
        <v>0</v>
      </c>
      <c r="I31" s="133">
        <v>0</v>
      </c>
      <c r="J31" s="133">
        <v>4560</v>
      </c>
      <c r="K31" s="133">
        <v>72</v>
      </c>
      <c r="L31" s="133">
        <v>55</v>
      </c>
      <c r="M31" s="133">
        <v>111</v>
      </c>
      <c r="N31" s="133">
        <v>115</v>
      </c>
      <c r="O31" s="133">
        <v>69</v>
      </c>
      <c r="P31" s="133">
        <v>51</v>
      </c>
      <c r="Q31" s="133">
        <v>84</v>
      </c>
      <c r="R31" s="133">
        <v>49</v>
      </c>
      <c r="S31" s="133">
        <v>12</v>
      </c>
      <c r="T31" s="133">
        <v>225</v>
      </c>
      <c r="U31" s="133">
        <v>96</v>
      </c>
      <c r="V31" s="133">
        <v>160</v>
      </c>
      <c r="W31" s="133">
        <v>439</v>
      </c>
      <c r="X31" s="133">
        <v>116</v>
      </c>
      <c r="Y31" s="133">
        <v>42</v>
      </c>
      <c r="Z31" s="133">
        <v>138</v>
      </c>
      <c r="AA31" s="133">
        <v>231</v>
      </c>
      <c r="AB31" s="133">
        <v>1852</v>
      </c>
      <c r="AC31" s="133">
        <v>112</v>
      </c>
      <c r="AD31" s="133">
        <v>102</v>
      </c>
      <c r="AE31" s="133">
        <v>111</v>
      </c>
      <c r="AF31" s="133">
        <v>193</v>
      </c>
      <c r="AG31" s="133">
        <v>742</v>
      </c>
      <c r="AH31" s="133">
        <v>72</v>
      </c>
      <c r="AI31" s="133">
        <v>227</v>
      </c>
      <c r="AJ31" s="133">
        <v>104</v>
      </c>
      <c r="AK31" s="133">
        <v>116</v>
      </c>
      <c r="AL31" s="133">
        <v>737</v>
      </c>
      <c r="AM31" s="133">
        <v>62</v>
      </c>
      <c r="AN31" s="133">
        <v>75</v>
      </c>
      <c r="AO31" s="133">
        <v>462</v>
      </c>
      <c r="AP31" s="133">
        <v>42</v>
      </c>
      <c r="AQ31" s="133">
        <v>49</v>
      </c>
      <c r="AR31" s="133">
        <v>28</v>
      </c>
      <c r="AS31" s="133">
        <v>269</v>
      </c>
      <c r="AT31" s="133">
        <v>150</v>
      </c>
      <c r="AU31" s="133">
        <v>16</v>
      </c>
      <c r="AV31" s="133">
        <v>37</v>
      </c>
    </row>
    <row r="32" spans="1:49" ht="112.5" hidden="1" customHeight="1" x14ac:dyDescent="0.25">
      <c r="A32" s="80">
        <v>29</v>
      </c>
      <c r="B32" s="74" t="s">
        <v>157</v>
      </c>
      <c r="C32" s="129" t="s">
        <v>252</v>
      </c>
      <c r="D32" s="134" t="s">
        <v>253</v>
      </c>
      <c r="E32" s="135" t="s">
        <v>161</v>
      </c>
      <c r="F32" s="134" t="s">
        <v>254</v>
      </c>
      <c r="G32" s="136" t="s">
        <v>251</v>
      </c>
      <c r="H32" s="137">
        <v>0</v>
      </c>
      <c r="I32" s="137">
        <v>0</v>
      </c>
      <c r="J32" s="133">
        <v>4560</v>
      </c>
      <c r="K32" s="133">
        <v>72</v>
      </c>
      <c r="L32" s="133">
        <v>55</v>
      </c>
      <c r="M32" s="133">
        <v>111</v>
      </c>
      <c r="N32" s="133">
        <v>115</v>
      </c>
      <c r="O32" s="133">
        <v>69</v>
      </c>
      <c r="P32" s="133">
        <v>51</v>
      </c>
      <c r="Q32" s="133">
        <v>84</v>
      </c>
      <c r="R32" s="133">
        <v>49</v>
      </c>
      <c r="S32" s="133">
        <v>12</v>
      </c>
      <c r="T32" s="133">
        <v>225</v>
      </c>
      <c r="U32" s="133">
        <v>96</v>
      </c>
      <c r="V32" s="133">
        <v>160</v>
      </c>
      <c r="W32" s="133">
        <v>439</v>
      </c>
      <c r="X32" s="133">
        <v>116</v>
      </c>
      <c r="Y32" s="133">
        <v>42</v>
      </c>
      <c r="Z32" s="133">
        <v>138</v>
      </c>
      <c r="AA32" s="133">
        <v>231</v>
      </c>
      <c r="AB32" s="133">
        <v>1852</v>
      </c>
      <c r="AC32" s="133">
        <v>112</v>
      </c>
      <c r="AD32" s="133">
        <v>102</v>
      </c>
      <c r="AE32" s="133">
        <v>111</v>
      </c>
      <c r="AF32" s="133">
        <v>193</v>
      </c>
      <c r="AG32" s="133">
        <v>742</v>
      </c>
      <c r="AH32" s="133">
        <v>72</v>
      </c>
      <c r="AI32" s="133">
        <v>227</v>
      </c>
      <c r="AJ32" s="133">
        <v>104</v>
      </c>
      <c r="AK32" s="133">
        <v>116</v>
      </c>
      <c r="AL32" s="133">
        <v>737</v>
      </c>
      <c r="AM32" s="133">
        <v>62</v>
      </c>
      <c r="AN32" s="133">
        <v>75</v>
      </c>
      <c r="AO32" s="133">
        <v>462</v>
      </c>
      <c r="AP32" s="133">
        <v>42</v>
      </c>
      <c r="AQ32" s="133">
        <v>49</v>
      </c>
      <c r="AR32" s="133">
        <v>28</v>
      </c>
      <c r="AS32" s="133">
        <v>269</v>
      </c>
      <c r="AT32" s="133">
        <v>150</v>
      </c>
      <c r="AU32" s="133">
        <v>16</v>
      </c>
      <c r="AV32" s="133">
        <v>37</v>
      </c>
    </row>
    <row r="33" spans="1:48" ht="112.5" hidden="1" customHeight="1" x14ac:dyDescent="0.25">
      <c r="A33" s="80">
        <v>30</v>
      </c>
      <c r="B33" s="74" t="s">
        <v>157</v>
      </c>
      <c r="C33" s="129" t="s">
        <v>255</v>
      </c>
      <c r="D33" s="130" t="s">
        <v>256</v>
      </c>
      <c r="E33" s="135" t="s">
        <v>161</v>
      </c>
      <c r="F33" s="134" t="s">
        <v>257</v>
      </c>
      <c r="G33" s="138" t="s">
        <v>251</v>
      </c>
      <c r="H33" s="137">
        <v>0</v>
      </c>
      <c r="I33" s="137">
        <v>0</v>
      </c>
      <c r="J33" s="133">
        <v>4560</v>
      </c>
      <c r="K33" s="133">
        <v>72</v>
      </c>
      <c r="L33" s="133">
        <v>55</v>
      </c>
      <c r="M33" s="133">
        <v>111</v>
      </c>
      <c r="N33" s="133">
        <v>115</v>
      </c>
      <c r="O33" s="133">
        <v>69</v>
      </c>
      <c r="P33" s="133">
        <v>51</v>
      </c>
      <c r="Q33" s="133">
        <v>84</v>
      </c>
      <c r="R33" s="133">
        <v>49</v>
      </c>
      <c r="S33" s="133">
        <v>12</v>
      </c>
      <c r="T33" s="133">
        <v>225</v>
      </c>
      <c r="U33" s="133">
        <v>96</v>
      </c>
      <c r="V33" s="133">
        <v>160</v>
      </c>
      <c r="W33" s="133">
        <v>439</v>
      </c>
      <c r="X33" s="133">
        <v>116</v>
      </c>
      <c r="Y33" s="133">
        <v>42</v>
      </c>
      <c r="Z33" s="133">
        <v>138</v>
      </c>
      <c r="AA33" s="133">
        <v>231</v>
      </c>
      <c r="AB33" s="133">
        <v>1852</v>
      </c>
      <c r="AC33" s="133">
        <v>112</v>
      </c>
      <c r="AD33" s="133">
        <v>102</v>
      </c>
      <c r="AE33" s="133">
        <v>111</v>
      </c>
      <c r="AF33" s="133">
        <v>193</v>
      </c>
      <c r="AG33" s="133">
        <v>742</v>
      </c>
      <c r="AH33" s="133">
        <v>72</v>
      </c>
      <c r="AI33" s="133">
        <v>227</v>
      </c>
      <c r="AJ33" s="133">
        <v>104</v>
      </c>
      <c r="AK33" s="133">
        <v>116</v>
      </c>
      <c r="AL33" s="133">
        <v>737</v>
      </c>
      <c r="AM33" s="133">
        <v>62</v>
      </c>
      <c r="AN33" s="133">
        <v>75</v>
      </c>
      <c r="AO33" s="133">
        <v>462</v>
      </c>
      <c r="AP33" s="133">
        <v>42</v>
      </c>
      <c r="AQ33" s="133">
        <v>49</v>
      </c>
      <c r="AR33" s="133">
        <v>28</v>
      </c>
      <c r="AS33" s="133">
        <v>269</v>
      </c>
      <c r="AT33" s="133">
        <v>150</v>
      </c>
      <c r="AU33" s="133">
        <v>16</v>
      </c>
      <c r="AV33" s="133">
        <v>37</v>
      </c>
    </row>
    <row r="34" spans="1:48" ht="112.5" hidden="1" customHeight="1" x14ac:dyDescent="0.25">
      <c r="A34" s="80">
        <v>31</v>
      </c>
      <c r="B34" s="74" t="s">
        <v>157</v>
      </c>
      <c r="C34" s="129" t="s">
        <v>258</v>
      </c>
      <c r="D34" s="130" t="s">
        <v>259</v>
      </c>
      <c r="E34" s="131" t="s">
        <v>161</v>
      </c>
      <c r="F34" s="130" t="s">
        <v>260</v>
      </c>
      <c r="G34" s="139" t="s">
        <v>261</v>
      </c>
      <c r="H34" s="140">
        <v>320</v>
      </c>
      <c r="I34" s="133">
        <v>80</v>
      </c>
      <c r="J34" s="140">
        <v>80</v>
      </c>
      <c r="K34" s="141">
        <v>0</v>
      </c>
      <c r="L34" s="141">
        <v>0</v>
      </c>
      <c r="M34" s="141">
        <v>0</v>
      </c>
      <c r="N34" s="141">
        <v>0</v>
      </c>
      <c r="O34" s="141">
        <v>0</v>
      </c>
      <c r="P34" s="141">
        <v>0</v>
      </c>
      <c r="Q34" s="141">
        <v>0</v>
      </c>
      <c r="R34" s="141">
        <v>0</v>
      </c>
      <c r="S34" s="141">
        <v>0</v>
      </c>
      <c r="T34" s="140">
        <v>50</v>
      </c>
      <c r="U34" s="141">
        <v>0</v>
      </c>
      <c r="V34" s="141">
        <v>0</v>
      </c>
      <c r="W34" s="140">
        <v>30</v>
      </c>
      <c r="X34" s="141">
        <v>0</v>
      </c>
      <c r="Y34" s="141">
        <v>0</v>
      </c>
      <c r="Z34" s="141">
        <v>0</v>
      </c>
      <c r="AA34" s="141">
        <v>0</v>
      </c>
      <c r="AB34" s="140">
        <v>70</v>
      </c>
      <c r="AC34" s="141">
        <v>0</v>
      </c>
      <c r="AD34" s="141">
        <v>0</v>
      </c>
      <c r="AE34" s="141">
        <v>0</v>
      </c>
      <c r="AF34" s="141">
        <v>0</v>
      </c>
      <c r="AG34" s="140">
        <v>50</v>
      </c>
      <c r="AH34" s="141">
        <v>0</v>
      </c>
      <c r="AI34" s="141">
        <v>0</v>
      </c>
      <c r="AJ34" s="141">
        <v>0</v>
      </c>
      <c r="AK34" s="141">
        <v>0</v>
      </c>
      <c r="AL34" s="141">
        <v>0</v>
      </c>
      <c r="AM34" s="141">
        <v>0</v>
      </c>
      <c r="AN34" s="141">
        <v>0</v>
      </c>
      <c r="AO34" s="140">
        <v>30</v>
      </c>
      <c r="AP34" s="141">
        <v>0</v>
      </c>
      <c r="AQ34" s="141">
        <v>0</v>
      </c>
      <c r="AR34" s="141">
        <v>0</v>
      </c>
      <c r="AS34" s="140">
        <v>20</v>
      </c>
      <c r="AT34" s="141">
        <v>0</v>
      </c>
      <c r="AU34" s="141">
        <v>0</v>
      </c>
      <c r="AV34" s="141">
        <v>0</v>
      </c>
    </row>
    <row r="35" spans="1:48" ht="112.5" hidden="1" customHeight="1" x14ac:dyDescent="0.25">
      <c r="A35" s="80">
        <v>32</v>
      </c>
      <c r="B35" s="74" t="s">
        <v>157</v>
      </c>
      <c r="C35" s="129" t="s">
        <v>262</v>
      </c>
      <c r="D35" s="130" t="s">
        <v>263</v>
      </c>
      <c r="E35" s="131" t="s">
        <v>161</v>
      </c>
      <c r="F35" s="130" t="s">
        <v>264</v>
      </c>
      <c r="G35" s="139" t="s">
        <v>265</v>
      </c>
      <c r="H35" s="137"/>
      <c r="I35" s="137">
        <v>0</v>
      </c>
      <c r="J35" s="137">
        <v>60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7">
        <v>0</v>
      </c>
      <c r="R35" s="137">
        <v>0</v>
      </c>
      <c r="S35" s="137">
        <v>0</v>
      </c>
      <c r="T35" s="137">
        <v>20</v>
      </c>
      <c r="U35" s="137">
        <v>0</v>
      </c>
      <c r="V35" s="137">
        <v>0</v>
      </c>
      <c r="W35" s="137">
        <v>20</v>
      </c>
      <c r="X35" s="137">
        <v>0</v>
      </c>
      <c r="Y35" s="137">
        <v>0</v>
      </c>
      <c r="Z35" s="137">
        <v>0</v>
      </c>
      <c r="AA35" s="137">
        <v>0</v>
      </c>
      <c r="AB35" s="137">
        <v>40</v>
      </c>
      <c r="AC35" s="137">
        <v>0</v>
      </c>
      <c r="AD35" s="137">
        <v>0</v>
      </c>
      <c r="AE35" s="137">
        <v>0</v>
      </c>
      <c r="AF35" s="137">
        <v>0</v>
      </c>
      <c r="AG35" s="137">
        <v>40</v>
      </c>
      <c r="AH35" s="137">
        <v>0</v>
      </c>
      <c r="AI35" s="137">
        <v>0</v>
      </c>
      <c r="AJ35" s="137">
        <v>0</v>
      </c>
      <c r="AK35" s="137">
        <v>0</v>
      </c>
      <c r="AL35" s="137">
        <v>20</v>
      </c>
      <c r="AM35" s="137">
        <v>0</v>
      </c>
      <c r="AN35" s="137">
        <v>0</v>
      </c>
      <c r="AO35" s="137">
        <v>20</v>
      </c>
      <c r="AP35" s="137">
        <v>0</v>
      </c>
      <c r="AQ35" s="137">
        <v>0</v>
      </c>
      <c r="AR35" s="137">
        <v>0</v>
      </c>
      <c r="AS35" s="137">
        <v>20</v>
      </c>
      <c r="AT35" s="137">
        <v>0</v>
      </c>
      <c r="AU35" s="137">
        <v>0</v>
      </c>
      <c r="AV35" s="137">
        <v>0</v>
      </c>
    </row>
    <row r="36" spans="1:48" ht="112.5" hidden="1" customHeight="1" x14ac:dyDescent="0.25">
      <c r="A36" s="80">
        <v>33</v>
      </c>
      <c r="B36" s="74" t="s">
        <v>157</v>
      </c>
      <c r="C36" s="129" t="s">
        <v>266</v>
      </c>
      <c r="D36" s="130" t="s">
        <v>267</v>
      </c>
      <c r="E36" s="131" t="s">
        <v>161</v>
      </c>
      <c r="F36" s="130" t="s">
        <v>268</v>
      </c>
      <c r="G36" s="139" t="s">
        <v>265</v>
      </c>
      <c r="H36" s="137"/>
      <c r="I36" s="137">
        <v>0</v>
      </c>
      <c r="J36" s="137">
        <v>13512</v>
      </c>
      <c r="K36" s="137">
        <v>356</v>
      </c>
      <c r="L36" s="137">
        <v>259</v>
      </c>
      <c r="M36" s="137">
        <v>458</v>
      </c>
      <c r="N36" s="137">
        <v>620</v>
      </c>
      <c r="O36" s="137">
        <v>28</v>
      </c>
      <c r="P36" s="137">
        <v>530</v>
      </c>
      <c r="Q36" s="137">
        <v>275</v>
      </c>
      <c r="R36" s="137">
        <v>490</v>
      </c>
      <c r="S36" s="137">
        <v>1908</v>
      </c>
      <c r="T36" s="137">
        <v>564</v>
      </c>
      <c r="U36" s="137">
        <v>306</v>
      </c>
      <c r="V36" s="137">
        <v>452</v>
      </c>
      <c r="W36" s="137">
        <v>945</v>
      </c>
      <c r="X36" s="137">
        <v>360</v>
      </c>
      <c r="Y36" s="137">
        <v>167</v>
      </c>
      <c r="Z36" s="137">
        <v>679</v>
      </c>
      <c r="AA36" s="137">
        <v>704</v>
      </c>
      <c r="AB36" s="137">
        <v>5245</v>
      </c>
      <c r="AC36" s="137">
        <v>471</v>
      </c>
      <c r="AD36" s="137">
        <v>784</v>
      </c>
      <c r="AE36" s="137">
        <v>516</v>
      </c>
      <c r="AF36" s="137">
        <v>651</v>
      </c>
      <c r="AG36" s="137">
        <v>1489</v>
      </c>
      <c r="AH36" s="137">
        <v>372</v>
      </c>
      <c r="AI36" s="137">
        <v>758</v>
      </c>
      <c r="AJ36" s="137">
        <v>302</v>
      </c>
      <c r="AK36" s="137">
        <v>610</v>
      </c>
      <c r="AL36" s="137">
        <v>2191</v>
      </c>
      <c r="AM36" s="137">
        <v>338</v>
      </c>
      <c r="AN36" s="137">
        <v>237</v>
      </c>
      <c r="AO36" s="137">
        <v>1478</v>
      </c>
      <c r="AP36" s="137">
        <v>113</v>
      </c>
      <c r="AQ36" s="137">
        <v>189</v>
      </c>
      <c r="AR36" s="137">
        <v>30</v>
      </c>
      <c r="AS36" s="137">
        <v>1534</v>
      </c>
      <c r="AT36" s="137">
        <v>200</v>
      </c>
      <c r="AU36" s="137">
        <v>195</v>
      </c>
      <c r="AV36" s="137">
        <v>556</v>
      </c>
    </row>
    <row r="37" spans="1:48" ht="112.5" hidden="1" customHeight="1" x14ac:dyDescent="0.25">
      <c r="A37" s="80">
        <v>34</v>
      </c>
      <c r="B37" s="74" t="s">
        <v>157</v>
      </c>
      <c r="C37" s="129" t="s">
        <v>269</v>
      </c>
      <c r="D37" s="130" t="s">
        <v>270</v>
      </c>
      <c r="E37" s="131" t="s">
        <v>161</v>
      </c>
      <c r="F37" s="130" t="s">
        <v>271</v>
      </c>
      <c r="G37" s="139" t="s">
        <v>265</v>
      </c>
      <c r="H37" s="137"/>
      <c r="I37" s="142">
        <v>0</v>
      </c>
      <c r="J37" s="137">
        <v>527</v>
      </c>
      <c r="K37" s="137">
        <v>24</v>
      </c>
      <c r="L37" s="137">
        <v>11</v>
      </c>
      <c r="M37" s="137">
        <v>22</v>
      </c>
      <c r="N37" s="137">
        <v>28</v>
      </c>
      <c r="O37" s="137">
        <v>1</v>
      </c>
      <c r="P37" s="137">
        <v>21</v>
      </c>
      <c r="Q37" s="137">
        <v>14</v>
      </c>
      <c r="R37" s="137">
        <v>24</v>
      </c>
      <c r="S37" s="137">
        <v>91</v>
      </c>
      <c r="T37" s="137">
        <v>21</v>
      </c>
      <c r="U37" s="137">
        <v>13</v>
      </c>
      <c r="V37" s="137">
        <v>15</v>
      </c>
      <c r="W37" s="137">
        <v>32</v>
      </c>
      <c r="X37" s="137">
        <v>16</v>
      </c>
      <c r="Y37" s="137">
        <v>19</v>
      </c>
      <c r="Z37" s="137">
        <v>21</v>
      </c>
      <c r="AA37" s="137">
        <v>28</v>
      </c>
      <c r="AB37" s="137">
        <v>195</v>
      </c>
      <c r="AC37" s="137">
        <v>21</v>
      </c>
      <c r="AD37" s="137">
        <v>32</v>
      </c>
      <c r="AE37" s="137">
        <v>21</v>
      </c>
      <c r="AF37" s="137">
        <v>21</v>
      </c>
      <c r="AG37" s="137">
        <v>51</v>
      </c>
      <c r="AH37" s="137">
        <v>14</v>
      </c>
      <c r="AI37" s="137">
        <v>39</v>
      </c>
      <c r="AJ37" s="137">
        <v>16</v>
      </c>
      <c r="AK37" s="137">
        <v>19</v>
      </c>
      <c r="AL37" s="137">
        <v>112</v>
      </c>
      <c r="AM37" s="137">
        <v>16</v>
      </c>
      <c r="AN37" s="137">
        <v>9</v>
      </c>
      <c r="AO37" s="137">
        <v>66</v>
      </c>
      <c r="AP37" s="137">
        <v>6</v>
      </c>
      <c r="AQ37" s="137">
        <v>7</v>
      </c>
      <c r="AR37" s="137">
        <v>5</v>
      </c>
      <c r="AS37" s="137">
        <v>57</v>
      </c>
      <c r="AT37" s="137">
        <v>19</v>
      </c>
      <c r="AU37" s="137">
        <v>7</v>
      </c>
      <c r="AV37" s="137">
        <v>18</v>
      </c>
    </row>
    <row r="38" spans="1:48" ht="112.5" hidden="1" customHeight="1" x14ac:dyDescent="0.25">
      <c r="A38" s="80">
        <v>35</v>
      </c>
      <c r="B38" s="74" t="s">
        <v>157</v>
      </c>
      <c r="C38" s="129" t="s">
        <v>272</v>
      </c>
      <c r="D38" s="130" t="s">
        <v>273</v>
      </c>
      <c r="E38" s="131" t="s">
        <v>161</v>
      </c>
      <c r="F38" s="130" t="s">
        <v>274</v>
      </c>
      <c r="G38" s="139" t="s">
        <v>265</v>
      </c>
      <c r="H38" s="137"/>
      <c r="I38" s="142">
        <v>0</v>
      </c>
      <c r="J38" s="137">
        <v>477</v>
      </c>
      <c r="K38" s="137">
        <v>8</v>
      </c>
      <c r="L38" s="137">
        <v>17</v>
      </c>
      <c r="M38" s="137">
        <v>21</v>
      </c>
      <c r="N38" s="137">
        <v>27</v>
      </c>
      <c r="O38" s="137">
        <v>1</v>
      </c>
      <c r="P38" s="137">
        <v>11</v>
      </c>
      <c r="Q38" s="137">
        <v>11</v>
      </c>
      <c r="R38" s="137">
        <v>15</v>
      </c>
      <c r="S38" s="137">
        <v>94</v>
      </c>
      <c r="T38" s="137">
        <v>30</v>
      </c>
      <c r="U38" s="137">
        <v>13</v>
      </c>
      <c r="V38" s="137">
        <v>19</v>
      </c>
      <c r="W38" s="137">
        <v>41</v>
      </c>
      <c r="X38" s="137">
        <v>9</v>
      </c>
      <c r="Y38" s="137">
        <v>8</v>
      </c>
      <c r="Z38" s="137">
        <v>23</v>
      </c>
      <c r="AA38" s="137">
        <v>32</v>
      </c>
      <c r="AB38" s="137">
        <v>196</v>
      </c>
      <c r="AC38" s="137">
        <v>13</v>
      </c>
      <c r="AD38" s="137">
        <v>37</v>
      </c>
      <c r="AE38" s="137">
        <v>16</v>
      </c>
      <c r="AF38" s="137">
        <v>31</v>
      </c>
      <c r="AG38" s="137">
        <v>50</v>
      </c>
      <c r="AH38" s="137">
        <v>25</v>
      </c>
      <c r="AI38" s="137">
        <v>32</v>
      </c>
      <c r="AJ38" s="137">
        <v>11</v>
      </c>
      <c r="AK38" s="137">
        <v>25</v>
      </c>
      <c r="AL38" s="137">
        <v>96</v>
      </c>
      <c r="AM38" s="137">
        <v>18</v>
      </c>
      <c r="AN38" s="137">
        <v>14</v>
      </c>
      <c r="AO38" s="137">
        <v>65</v>
      </c>
      <c r="AP38" s="137">
        <v>4</v>
      </c>
      <c r="AQ38" s="137">
        <v>7</v>
      </c>
      <c r="AR38" s="137">
        <v>2</v>
      </c>
      <c r="AS38" s="137">
        <v>76</v>
      </c>
      <c r="AT38" s="137">
        <v>23</v>
      </c>
      <c r="AU38" s="137">
        <v>10</v>
      </c>
      <c r="AV38" s="137">
        <v>21</v>
      </c>
    </row>
    <row r="39" spans="1:48" ht="112.5" customHeight="1" x14ac:dyDescent="0.25">
      <c r="A39" s="80">
        <v>36</v>
      </c>
      <c r="B39" s="74" t="s">
        <v>157</v>
      </c>
      <c r="C39" s="143" t="s">
        <v>275</v>
      </c>
      <c r="D39" s="144" t="s">
        <v>276</v>
      </c>
      <c r="E39" s="143" t="s">
        <v>277</v>
      </c>
      <c r="F39" s="143" t="s">
        <v>278</v>
      </c>
      <c r="G39" s="145" t="s">
        <v>279</v>
      </c>
      <c r="H39" s="144">
        <v>0</v>
      </c>
      <c r="I39" s="144"/>
      <c r="J39" s="146">
        <v>551</v>
      </c>
      <c r="K39" s="147">
        <v>46</v>
      </c>
      <c r="L39" s="147">
        <v>34</v>
      </c>
      <c r="M39" s="147">
        <v>32</v>
      </c>
      <c r="N39" s="147">
        <v>61</v>
      </c>
      <c r="O39" s="147">
        <v>4</v>
      </c>
      <c r="P39" s="147">
        <v>29</v>
      </c>
      <c r="Q39" s="147">
        <v>19</v>
      </c>
      <c r="R39" s="147">
        <v>28</v>
      </c>
      <c r="S39" s="146">
        <v>242</v>
      </c>
      <c r="T39" s="147">
        <v>22</v>
      </c>
      <c r="U39" s="147">
        <v>12</v>
      </c>
      <c r="V39" s="147">
        <v>20</v>
      </c>
      <c r="W39" s="147">
        <v>33</v>
      </c>
      <c r="X39" s="147">
        <v>59</v>
      </c>
      <c r="Y39" s="147">
        <v>20</v>
      </c>
      <c r="Z39" s="147">
        <v>53</v>
      </c>
      <c r="AA39" s="147">
        <v>12</v>
      </c>
      <c r="AB39" s="147">
        <v>167</v>
      </c>
      <c r="AC39" s="147">
        <v>23</v>
      </c>
      <c r="AD39" s="147">
        <v>22</v>
      </c>
      <c r="AE39" s="147">
        <v>18</v>
      </c>
      <c r="AF39" s="147">
        <v>48</v>
      </c>
      <c r="AG39" s="147">
        <v>50</v>
      </c>
      <c r="AH39" s="147">
        <v>10</v>
      </c>
      <c r="AI39" s="147">
        <v>17</v>
      </c>
      <c r="AJ39" s="147">
        <v>13</v>
      </c>
      <c r="AK39" s="147">
        <v>13</v>
      </c>
      <c r="AL39" s="147">
        <v>75</v>
      </c>
      <c r="AM39" s="147">
        <v>10</v>
      </c>
      <c r="AN39" s="147">
        <v>15</v>
      </c>
      <c r="AO39" s="147">
        <v>41</v>
      </c>
      <c r="AP39" s="147">
        <v>5</v>
      </c>
      <c r="AQ39" s="147">
        <v>33</v>
      </c>
      <c r="AR39" s="147">
        <v>8</v>
      </c>
      <c r="AS39" s="147">
        <v>94</v>
      </c>
      <c r="AT39" s="147">
        <v>16</v>
      </c>
      <c r="AU39" s="147">
        <v>17</v>
      </c>
      <c r="AV39" s="147">
        <v>38</v>
      </c>
    </row>
    <row r="40" spans="1:48" ht="112.5" customHeight="1" x14ac:dyDescent="0.25">
      <c r="A40" s="80">
        <v>37</v>
      </c>
      <c r="B40" s="74" t="s">
        <v>157</v>
      </c>
      <c r="C40" s="143" t="s">
        <v>280</v>
      </c>
      <c r="D40" s="144" t="s">
        <v>276</v>
      </c>
      <c r="E40" s="143" t="s">
        <v>281</v>
      </c>
      <c r="F40" s="143" t="s">
        <v>278</v>
      </c>
      <c r="G40" s="145" t="s">
        <v>279</v>
      </c>
      <c r="H40" s="144">
        <v>0</v>
      </c>
      <c r="I40" s="144"/>
      <c r="J40" s="146">
        <v>551</v>
      </c>
      <c r="K40" s="147">
        <v>46</v>
      </c>
      <c r="L40" s="147">
        <v>34</v>
      </c>
      <c r="M40" s="147">
        <v>32</v>
      </c>
      <c r="N40" s="147">
        <v>61</v>
      </c>
      <c r="O40" s="147">
        <v>4</v>
      </c>
      <c r="P40" s="147">
        <v>29</v>
      </c>
      <c r="Q40" s="147">
        <v>19</v>
      </c>
      <c r="R40" s="147">
        <v>28</v>
      </c>
      <c r="S40" s="146">
        <v>242</v>
      </c>
      <c r="T40" s="147">
        <v>22</v>
      </c>
      <c r="U40" s="147">
        <v>12</v>
      </c>
      <c r="V40" s="147">
        <v>20</v>
      </c>
      <c r="W40" s="147">
        <v>33</v>
      </c>
      <c r="X40" s="147">
        <v>59</v>
      </c>
      <c r="Y40" s="147">
        <v>20</v>
      </c>
      <c r="Z40" s="147">
        <v>53</v>
      </c>
      <c r="AA40" s="147">
        <v>12</v>
      </c>
      <c r="AB40" s="147">
        <v>167</v>
      </c>
      <c r="AC40" s="147">
        <v>23</v>
      </c>
      <c r="AD40" s="147">
        <v>22</v>
      </c>
      <c r="AE40" s="147">
        <v>18</v>
      </c>
      <c r="AF40" s="147">
        <v>48</v>
      </c>
      <c r="AG40" s="147">
        <v>50</v>
      </c>
      <c r="AH40" s="147">
        <v>10</v>
      </c>
      <c r="AI40" s="147">
        <v>17</v>
      </c>
      <c r="AJ40" s="147">
        <v>13</v>
      </c>
      <c r="AK40" s="147">
        <v>13</v>
      </c>
      <c r="AL40" s="147">
        <v>75</v>
      </c>
      <c r="AM40" s="147">
        <v>10</v>
      </c>
      <c r="AN40" s="147">
        <v>15</v>
      </c>
      <c r="AO40" s="147">
        <v>41</v>
      </c>
      <c r="AP40" s="147">
        <v>5</v>
      </c>
      <c r="AQ40" s="147">
        <v>33</v>
      </c>
      <c r="AR40" s="147">
        <v>8</v>
      </c>
      <c r="AS40" s="147">
        <v>94</v>
      </c>
      <c r="AT40" s="147">
        <v>16</v>
      </c>
      <c r="AU40" s="147">
        <v>17</v>
      </c>
      <c r="AV40" s="147">
        <v>38</v>
      </c>
    </row>
    <row r="41" spans="1:48" ht="112.5" customHeight="1" x14ac:dyDescent="0.25">
      <c r="A41" s="80">
        <v>38</v>
      </c>
      <c r="B41" s="74" t="s">
        <v>157</v>
      </c>
      <c r="C41" s="143" t="s">
        <v>282</v>
      </c>
      <c r="D41" s="144" t="s">
        <v>283</v>
      </c>
      <c r="E41" s="143" t="s">
        <v>284</v>
      </c>
      <c r="F41" s="143" t="s">
        <v>285</v>
      </c>
      <c r="G41" s="145" t="s">
        <v>279</v>
      </c>
      <c r="H41" s="148">
        <v>0</v>
      </c>
      <c r="I41" s="148"/>
      <c r="J41" s="149">
        <v>551</v>
      </c>
      <c r="K41" s="150">
        <v>46</v>
      </c>
      <c r="L41" s="150">
        <v>34</v>
      </c>
      <c r="M41" s="151">
        <v>32</v>
      </c>
      <c r="N41" s="150">
        <v>61</v>
      </c>
      <c r="O41" s="150">
        <v>4</v>
      </c>
      <c r="P41" s="150">
        <v>29</v>
      </c>
      <c r="Q41" s="150">
        <v>19</v>
      </c>
      <c r="R41" s="150">
        <v>28</v>
      </c>
      <c r="S41" s="149">
        <v>242</v>
      </c>
      <c r="T41" s="150">
        <v>22</v>
      </c>
      <c r="U41" s="150">
        <v>12</v>
      </c>
      <c r="V41" s="150">
        <v>20</v>
      </c>
      <c r="W41" s="150">
        <v>33</v>
      </c>
      <c r="X41" s="150">
        <v>59</v>
      </c>
      <c r="Y41" s="150">
        <v>20</v>
      </c>
      <c r="Z41" s="150">
        <v>53</v>
      </c>
      <c r="AA41" s="150">
        <v>12</v>
      </c>
      <c r="AB41" s="150">
        <v>167</v>
      </c>
      <c r="AC41" s="150">
        <v>23</v>
      </c>
      <c r="AD41" s="150">
        <v>22</v>
      </c>
      <c r="AE41" s="150">
        <v>18</v>
      </c>
      <c r="AF41" s="150">
        <v>48</v>
      </c>
      <c r="AG41" s="150">
        <v>50</v>
      </c>
      <c r="AH41" s="150">
        <v>10</v>
      </c>
      <c r="AI41" s="150">
        <v>17</v>
      </c>
      <c r="AJ41" s="150">
        <v>13</v>
      </c>
      <c r="AK41" s="150">
        <v>13</v>
      </c>
      <c r="AL41" s="150">
        <v>75</v>
      </c>
      <c r="AM41" s="150">
        <v>10</v>
      </c>
      <c r="AN41" s="150">
        <v>15</v>
      </c>
      <c r="AO41" s="150">
        <v>41</v>
      </c>
      <c r="AP41" s="150">
        <v>5</v>
      </c>
      <c r="AQ41" s="150">
        <v>33</v>
      </c>
      <c r="AR41" s="150">
        <v>8</v>
      </c>
      <c r="AS41" s="150">
        <v>94</v>
      </c>
      <c r="AT41" s="150">
        <v>16</v>
      </c>
      <c r="AU41" s="150">
        <v>17</v>
      </c>
      <c r="AV41" s="150">
        <v>38</v>
      </c>
    </row>
    <row r="42" spans="1:48" ht="112.5" customHeight="1" x14ac:dyDescent="0.25">
      <c r="A42" s="80">
        <v>39</v>
      </c>
      <c r="B42" s="74" t="s">
        <v>157</v>
      </c>
      <c r="C42" s="143" t="s">
        <v>286</v>
      </c>
      <c r="D42" s="144" t="s">
        <v>287</v>
      </c>
      <c r="E42" s="143" t="s">
        <v>288</v>
      </c>
      <c r="F42" s="143" t="s">
        <v>289</v>
      </c>
      <c r="G42" s="145" t="s">
        <v>279</v>
      </c>
      <c r="H42" s="150">
        <v>0</v>
      </c>
      <c r="I42" s="150"/>
      <c r="J42" s="149">
        <v>356</v>
      </c>
      <c r="K42" s="150">
        <v>19</v>
      </c>
      <c r="L42" s="150">
        <v>13</v>
      </c>
      <c r="M42" s="150">
        <v>21</v>
      </c>
      <c r="N42" s="150">
        <v>33</v>
      </c>
      <c r="O42" s="150">
        <v>3</v>
      </c>
      <c r="P42" s="150">
        <v>22</v>
      </c>
      <c r="Q42" s="150">
        <v>16</v>
      </c>
      <c r="R42" s="150">
        <v>23</v>
      </c>
      <c r="S42" s="149">
        <v>196</v>
      </c>
      <c r="T42" s="150">
        <v>33</v>
      </c>
      <c r="U42" s="150">
        <v>12</v>
      </c>
      <c r="V42" s="150">
        <v>29</v>
      </c>
      <c r="W42" s="150">
        <v>56</v>
      </c>
      <c r="X42" s="150">
        <v>17</v>
      </c>
      <c r="Y42" s="150">
        <v>18</v>
      </c>
      <c r="Z42" s="150">
        <v>33</v>
      </c>
      <c r="AA42" s="150">
        <v>43</v>
      </c>
      <c r="AB42" s="150">
        <v>252</v>
      </c>
      <c r="AC42" s="150">
        <v>19</v>
      </c>
      <c r="AD42" s="150">
        <v>33</v>
      </c>
      <c r="AE42" s="150">
        <v>26</v>
      </c>
      <c r="AF42" s="150">
        <v>39</v>
      </c>
      <c r="AG42" s="150">
        <v>84</v>
      </c>
      <c r="AH42" s="150">
        <v>18</v>
      </c>
      <c r="AI42" s="150">
        <v>21</v>
      </c>
      <c r="AJ42" s="150">
        <v>20</v>
      </c>
      <c r="AK42" s="150">
        <v>24</v>
      </c>
      <c r="AL42" s="150">
        <v>123</v>
      </c>
      <c r="AM42" s="150">
        <v>18</v>
      </c>
      <c r="AN42" s="150">
        <v>14</v>
      </c>
      <c r="AO42" s="150">
        <v>75</v>
      </c>
      <c r="AP42" s="150">
        <v>2</v>
      </c>
      <c r="AQ42" s="150">
        <v>12</v>
      </c>
      <c r="AR42" s="150">
        <v>10</v>
      </c>
      <c r="AS42" s="150">
        <v>73</v>
      </c>
      <c r="AT42" s="150">
        <v>7</v>
      </c>
      <c r="AU42" s="150">
        <v>16</v>
      </c>
      <c r="AV42" s="150">
        <v>30</v>
      </c>
    </row>
    <row r="43" spans="1:48" ht="112.5" customHeight="1" x14ac:dyDescent="0.25">
      <c r="A43" s="80">
        <v>40</v>
      </c>
      <c r="B43" s="74" t="s">
        <v>157</v>
      </c>
      <c r="C43" s="143" t="s">
        <v>290</v>
      </c>
      <c r="D43" s="144" t="s">
        <v>291</v>
      </c>
      <c r="E43" s="143" t="s">
        <v>292</v>
      </c>
      <c r="F43" s="143" t="s">
        <v>293</v>
      </c>
      <c r="G43" s="145" t="s">
        <v>279</v>
      </c>
      <c r="H43" s="150">
        <v>0</v>
      </c>
      <c r="I43" s="150"/>
      <c r="J43" s="149">
        <v>1201</v>
      </c>
      <c r="K43" s="150">
        <v>63</v>
      </c>
      <c r="L43" s="150">
        <v>39</v>
      </c>
      <c r="M43" s="150">
        <v>57</v>
      </c>
      <c r="N43" s="150">
        <v>108</v>
      </c>
      <c r="O43" s="150">
        <v>8</v>
      </c>
      <c r="P43" s="150">
        <v>71</v>
      </c>
      <c r="Q43" s="150">
        <v>46</v>
      </c>
      <c r="R43" s="150">
        <v>80</v>
      </c>
      <c r="S43" s="149">
        <v>645</v>
      </c>
      <c r="T43" s="150">
        <v>111</v>
      </c>
      <c r="U43" s="150">
        <v>46</v>
      </c>
      <c r="V43" s="150">
        <v>84</v>
      </c>
      <c r="W43" s="150">
        <v>161</v>
      </c>
      <c r="X43" s="150">
        <v>47</v>
      </c>
      <c r="Y43" s="150">
        <v>43</v>
      </c>
      <c r="Z43" s="150">
        <v>96</v>
      </c>
      <c r="AA43" s="150">
        <v>109</v>
      </c>
      <c r="AB43" s="150">
        <v>760</v>
      </c>
      <c r="AC43" s="150">
        <v>72</v>
      </c>
      <c r="AD43" s="150">
        <v>122</v>
      </c>
      <c r="AE43" s="150">
        <v>110</v>
      </c>
      <c r="AF43" s="150">
        <v>105</v>
      </c>
      <c r="AG43" s="150">
        <v>234</v>
      </c>
      <c r="AH43" s="150">
        <v>68</v>
      </c>
      <c r="AI43" s="150">
        <v>105</v>
      </c>
      <c r="AJ43" s="150">
        <v>60</v>
      </c>
      <c r="AK43" s="150">
        <v>88</v>
      </c>
      <c r="AL43" s="150">
        <v>340</v>
      </c>
      <c r="AM43" s="150">
        <v>60</v>
      </c>
      <c r="AN43" s="150">
        <v>54</v>
      </c>
      <c r="AO43" s="150">
        <v>254</v>
      </c>
      <c r="AP43" s="150">
        <v>16</v>
      </c>
      <c r="AQ43" s="150">
        <v>35</v>
      </c>
      <c r="AR43" s="150">
        <v>16</v>
      </c>
      <c r="AS43" s="150">
        <v>249</v>
      </c>
      <c r="AT43" s="150">
        <v>37</v>
      </c>
      <c r="AU43" s="150">
        <v>65</v>
      </c>
      <c r="AV43" s="150">
        <v>84</v>
      </c>
    </row>
    <row r="44" spans="1:48" ht="112.5" customHeight="1" x14ac:dyDescent="0.25">
      <c r="A44" s="80">
        <v>41</v>
      </c>
      <c r="B44" s="74" t="s">
        <v>157</v>
      </c>
      <c r="C44" s="143" t="s">
        <v>294</v>
      </c>
      <c r="D44" s="144" t="s">
        <v>295</v>
      </c>
      <c r="E44" s="143" t="s">
        <v>296</v>
      </c>
      <c r="F44" s="143" t="s">
        <v>293</v>
      </c>
      <c r="G44" s="145" t="s">
        <v>279</v>
      </c>
      <c r="H44" s="150">
        <f>H43</f>
        <v>0</v>
      </c>
      <c r="I44" s="150"/>
      <c r="J44" s="149">
        <v>2318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49">
        <v>0</v>
      </c>
      <c r="T44" s="150">
        <v>157</v>
      </c>
      <c r="U44" s="150">
        <v>0</v>
      </c>
      <c r="V44" s="150">
        <v>84</v>
      </c>
      <c r="W44" s="150">
        <v>347</v>
      </c>
      <c r="X44" s="150">
        <v>0</v>
      </c>
      <c r="Y44" s="150">
        <v>0</v>
      </c>
      <c r="Z44" s="150">
        <v>0</v>
      </c>
      <c r="AA44" s="150">
        <v>109</v>
      </c>
      <c r="AB44" s="150">
        <v>1169</v>
      </c>
      <c r="AC44" s="150">
        <v>0</v>
      </c>
      <c r="AD44" s="150">
        <v>0</v>
      </c>
      <c r="AE44" s="150">
        <v>0</v>
      </c>
      <c r="AF44" s="150">
        <v>0</v>
      </c>
      <c r="AG44" s="150">
        <v>555</v>
      </c>
      <c r="AH44" s="150">
        <v>0</v>
      </c>
      <c r="AI44" s="150">
        <v>0</v>
      </c>
      <c r="AJ44" s="150">
        <v>0</v>
      </c>
      <c r="AK44" s="150">
        <v>0</v>
      </c>
      <c r="AL44" s="150">
        <v>454</v>
      </c>
      <c r="AM44" s="150">
        <v>0</v>
      </c>
      <c r="AN44" s="150">
        <v>0</v>
      </c>
      <c r="AO44" s="150">
        <v>321</v>
      </c>
      <c r="AP44" s="150">
        <v>0</v>
      </c>
      <c r="AQ44" s="150">
        <v>0</v>
      </c>
      <c r="AR44" s="150">
        <v>0</v>
      </c>
      <c r="AS44" s="150">
        <v>435</v>
      </c>
      <c r="AT44" s="150">
        <v>0</v>
      </c>
      <c r="AU44" s="150">
        <v>0</v>
      </c>
      <c r="AV44" s="150">
        <v>0</v>
      </c>
    </row>
    <row r="45" spans="1:48" ht="112.5" hidden="1" customHeight="1" x14ac:dyDescent="0.25">
      <c r="A45" s="80">
        <v>42</v>
      </c>
      <c r="B45" s="74" t="s">
        <v>157</v>
      </c>
      <c r="C45" s="143" t="s">
        <v>297</v>
      </c>
      <c r="D45" s="144" t="s">
        <v>298</v>
      </c>
      <c r="E45" s="143" t="s">
        <v>299</v>
      </c>
      <c r="F45" s="143" t="s">
        <v>300</v>
      </c>
      <c r="G45" s="152" t="s">
        <v>301</v>
      </c>
      <c r="H45" s="153">
        <v>1680</v>
      </c>
      <c r="I45" s="153"/>
      <c r="J45" s="154">
        <v>20</v>
      </c>
      <c r="K45" s="153">
        <v>0</v>
      </c>
      <c r="L45" s="153">
        <v>1</v>
      </c>
      <c r="M45" s="153">
        <v>6</v>
      </c>
      <c r="N45" s="153">
        <v>3</v>
      </c>
      <c r="O45" s="153">
        <v>1</v>
      </c>
      <c r="P45" s="153">
        <v>4</v>
      </c>
      <c r="Q45" s="153">
        <v>4</v>
      </c>
      <c r="R45" s="153">
        <v>5</v>
      </c>
      <c r="S45" s="154">
        <v>0</v>
      </c>
      <c r="T45" s="153">
        <v>84</v>
      </c>
      <c r="U45" s="153">
        <v>0</v>
      </c>
      <c r="V45" s="153">
        <v>4</v>
      </c>
      <c r="W45" s="153">
        <v>4</v>
      </c>
      <c r="X45" s="153">
        <v>0</v>
      </c>
      <c r="Y45" s="153">
        <v>1</v>
      </c>
      <c r="Z45" s="153">
        <v>1</v>
      </c>
      <c r="AA45" s="153">
        <v>0</v>
      </c>
      <c r="AB45" s="153">
        <v>238</v>
      </c>
      <c r="AC45" s="153">
        <v>0</v>
      </c>
      <c r="AD45" s="153">
        <v>2</v>
      </c>
      <c r="AE45" s="153">
        <v>1</v>
      </c>
      <c r="AF45" s="153">
        <v>1</v>
      </c>
      <c r="AG45" s="153">
        <v>60</v>
      </c>
      <c r="AH45" s="153">
        <v>0</v>
      </c>
      <c r="AI45" s="153">
        <v>0</v>
      </c>
      <c r="AJ45" s="153">
        <v>0</v>
      </c>
      <c r="AK45" s="153">
        <v>2</v>
      </c>
      <c r="AL45" s="153">
        <v>139</v>
      </c>
      <c r="AM45" s="153">
        <v>0</v>
      </c>
      <c r="AN45" s="153">
        <v>0</v>
      </c>
      <c r="AO45" s="153">
        <v>3</v>
      </c>
      <c r="AP45" s="153">
        <v>1</v>
      </c>
      <c r="AQ45" s="153">
        <v>1</v>
      </c>
      <c r="AR45" s="153">
        <v>0</v>
      </c>
      <c r="AS45" s="153">
        <v>55</v>
      </c>
      <c r="AT45" s="153">
        <v>0</v>
      </c>
      <c r="AU45" s="153">
        <v>2</v>
      </c>
      <c r="AV45" s="153">
        <v>1</v>
      </c>
    </row>
    <row r="46" spans="1:48" ht="112.5" hidden="1" customHeight="1" x14ac:dyDescent="0.25">
      <c r="A46" s="80">
        <v>43</v>
      </c>
      <c r="B46" s="74" t="s">
        <v>157</v>
      </c>
      <c r="C46" s="144" t="s">
        <v>302</v>
      </c>
      <c r="D46" s="144" t="s">
        <v>303</v>
      </c>
      <c r="E46" s="144" t="s">
        <v>304</v>
      </c>
      <c r="F46" s="144" t="s">
        <v>305</v>
      </c>
      <c r="G46" s="152" t="s">
        <v>301</v>
      </c>
      <c r="H46" s="150">
        <v>0</v>
      </c>
      <c r="I46" s="150"/>
      <c r="J46" s="149">
        <v>356</v>
      </c>
      <c r="K46" s="150">
        <v>19</v>
      </c>
      <c r="L46" s="150">
        <v>13</v>
      </c>
      <c r="M46" s="150">
        <v>21</v>
      </c>
      <c r="N46" s="150">
        <v>33</v>
      </c>
      <c r="O46" s="150">
        <v>3</v>
      </c>
      <c r="P46" s="150">
        <v>22</v>
      </c>
      <c r="Q46" s="150">
        <v>16</v>
      </c>
      <c r="R46" s="150">
        <v>23</v>
      </c>
      <c r="S46" s="149">
        <v>196</v>
      </c>
      <c r="T46" s="150">
        <v>33</v>
      </c>
      <c r="U46" s="150">
        <v>12</v>
      </c>
      <c r="V46" s="150">
        <v>29</v>
      </c>
      <c r="W46" s="150">
        <v>56</v>
      </c>
      <c r="X46" s="150">
        <v>17</v>
      </c>
      <c r="Y46" s="150">
        <v>18</v>
      </c>
      <c r="Z46" s="150">
        <v>33</v>
      </c>
      <c r="AA46" s="150">
        <v>43</v>
      </c>
      <c r="AB46" s="150">
        <v>252</v>
      </c>
      <c r="AC46" s="150">
        <v>19</v>
      </c>
      <c r="AD46" s="150">
        <v>33</v>
      </c>
      <c r="AE46" s="150">
        <v>26</v>
      </c>
      <c r="AF46" s="150">
        <v>39</v>
      </c>
      <c r="AG46" s="150">
        <v>84</v>
      </c>
      <c r="AH46" s="150">
        <v>18</v>
      </c>
      <c r="AI46" s="150">
        <v>21</v>
      </c>
      <c r="AJ46" s="150">
        <v>20</v>
      </c>
      <c r="AK46" s="150">
        <v>24</v>
      </c>
      <c r="AL46" s="150">
        <v>123</v>
      </c>
      <c r="AM46" s="150">
        <v>18</v>
      </c>
      <c r="AN46" s="150">
        <v>14</v>
      </c>
      <c r="AO46" s="150">
        <v>75</v>
      </c>
      <c r="AP46" s="150">
        <v>2</v>
      </c>
      <c r="AQ46" s="150">
        <v>12</v>
      </c>
      <c r="AR46" s="150">
        <v>10</v>
      </c>
      <c r="AS46" s="150">
        <v>73</v>
      </c>
      <c r="AT46" s="150">
        <v>7</v>
      </c>
      <c r="AU46" s="150">
        <v>16</v>
      </c>
      <c r="AV46" s="150">
        <v>30</v>
      </c>
    </row>
    <row r="47" spans="1:48" ht="112.5" hidden="1" customHeight="1" x14ac:dyDescent="0.25">
      <c r="A47" s="80">
        <v>44</v>
      </c>
      <c r="B47" s="74" t="s">
        <v>157</v>
      </c>
      <c r="C47" s="144" t="s">
        <v>306</v>
      </c>
      <c r="D47" s="144" t="s">
        <v>307</v>
      </c>
      <c r="E47" s="144" t="s">
        <v>308</v>
      </c>
      <c r="F47" s="144" t="s">
        <v>305</v>
      </c>
      <c r="G47" s="152" t="s">
        <v>301</v>
      </c>
      <c r="H47" s="150">
        <v>0</v>
      </c>
      <c r="I47" s="150"/>
      <c r="J47" s="149">
        <v>356</v>
      </c>
      <c r="K47" s="150">
        <v>19</v>
      </c>
      <c r="L47" s="150">
        <v>13</v>
      </c>
      <c r="M47" s="150">
        <v>21</v>
      </c>
      <c r="N47" s="150">
        <v>33</v>
      </c>
      <c r="O47" s="150">
        <v>3</v>
      </c>
      <c r="P47" s="150">
        <v>22</v>
      </c>
      <c r="Q47" s="150">
        <v>16</v>
      </c>
      <c r="R47" s="150">
        <v>23</v>
      </c>
      <c r="S47" s="149">
        <v>196</v>
      </c>
      <c r="T47" s="150">
        <v>33</v>
      </c>
      <c r="U47" s="150">
        <v>12</v>
      </c>
      <c r="V47" s="150">
        <v>29</v>
      </c>
      <c r="W47" s="150">
        <v>56</v>
      </c>
      <c r="X47" s="150">
        <v>17</v>
      </c>
      <c r="Y47" s="150">
        <v>18</v>
      </c>
      <c r="Z47" s="150">
        <v>33</v>
      </c>
      <c r="AA47" s="150">
        <v>43</v>
      </c>
      <c r="AB47" s="150">
        <v>252</v>
      </c>
      <c r="AC47" s="150">
        <v>19</v>
      </c>
      <c r="AD47" s="150">
        <v>33</v>
      </c>
      <c r="AE47" s="150">
        <v>26</v>
      </c>
      <c r="AF47" s="150">
        <v>39</v>
      </c>
      <c r="AG47" s="150">
        <v>84</v>
      </c>
      <c r="AH47" s="150">
        <v>18</v>
      </c>
      <c r="AI47" s="150">
        <v>21</v>
      </c>
      <c r="AJ47" s="150">
        <v>20</v>
      </c>
      <c r="AK47" s="150">
        <v>24</v>
      </c>
      <c r="AL47" s="150">
        <v>123</v>
      </c>
      <c r="AM47" s="150">
        <v>18</v>
      </c>
      <c r="AN47" s="150">
        <v>14</v>
      </c>
      <c r="AO47" s="150">
        <v>75</v>
      </c>
      <c r="AP47" s="150">
        <v>2</v>
      </c>
      <c r="AQ47" s="150">
        <v>12</v>
      </c>
      <c r="AR47" s="150">
        <v>10</v>
      </c>
      <c r="AS47" s="150">
        <v>73</v>
      </c>
      <c r="AT47" s="150">
        <v>7</v>
      </c>
      <c r="AU47" s="150">
        <v>16</v>
      </c>
      <c r="AV47" s="150">
        <v>30</v>
      </c>
    </row>
    <row r="48" spans="1:48" ht="112.5" hidden="1" customHeight="1" x14ac:dyDescent="0.25">
      <c r="A48" s="80">
        <v>45</v>
      </c>
      <c r="B48" s="74" t="s">
        <v>157</v>
      </c>
      <c r="C48" s="144" t="s">
        <v>309</v>
      </c>
      <c r="D48" s="144" t="s">
        <v>310</v>
      </c>
      <c r="E48" s="144" t="s">
        <v>311</v>
      </c>
      <c r="F48" s="144" t="s">
        <v>305</v>
      </c>
      <c r="G48" s="152" t="s">
        <v>301</v>
      </c>
      <c r="H48" s="150">
        <v>0</v>
      </c>
      <c r="I48" s="150"/>
      <c r="J48" s="149">
        <v>356</v>
      </c>
      <c r="K48" s="150">
        <v>19</v>
      </c>
      <c r="L48" s="150">
        <v>13</v>
      </c>
      <c r="M48" s="150">
        <v>21</v>
      </c>
      <c r="N48" s="150">
        <v>33</v>
      </c>
      <c r="O48" s="150">
        <v>3</v>
      </c>
      <c r="P48" s="150">
        <v>22</v>
      </c>
      <c r="Q48" s="150">
        <v>16</v>
      </c>
      <c r="R48" s="150">
        <v>23</v>
      </c>
      <c r="S48" s="149">
        <v>196</v>
      </c>
      <c r="T48" s="150">
        <v>33</v>
      </c>
      <c r="U48" s="150">
        <v>12</v>
      </c>
      <c r="V48" s="150">
        <v>29</v>
      </c>
      <c r="W48" s="150">
        <v>56</v>
      </c>
      <c r="X48" s="150">
        <v>17</v>
      </c>
      <c r="Y48" s="150">
        <v>18</v>
      </c>
      <c r="Z48" s="150">
        <v>33</v>
      </c>
      <c r="AA48" s="150">
        <v>43</v>
      </c>
      <c r="AB48" s="150">
        <v>252</v>
      </c>
      <c r="AC48" s="150">
        <v>19</v>
      </c>
      <c r="AD48" s="150">
        <v>33</v>
      </c>
      <c r="AE48" s="150">
        <v>26</v>
      </c>
      <c r="AF48" s="150">
        <v>39</v>
      </c>
      <c r="AG48" s="150">
        <v>84</v>
      </c>
      <c r="AH48" s="150">
        <v>18</v>
      </c>
      <c r="AI48" s="150">
        <v>21</v>
      </c>
      <c r="AJ48" s="150">
        <v>20</v>
      </c>
      <c r="AK48" s="150">
        <v>24</v>
      </c>
      <c r="AL48" s="150">
        <v>123</v>
      </c>
      <c r="AM48" s="150">
        <v>18</v>
      </c>
      <c r="AN48" s="150">
        <v>14</v>
      </c>
      <c r="AO48" s="150">
        <v>75</v>
      </c>
      <c r="AP48" s="150">
        <v>2</v>
      </c>
      <c r="AQ48" s="150">
        <v>12</v>
      </c>
      <c r="AR48" s="150">
        <v>10</v>
      </c>
      <c r="AS48" s="150">
        <v>73</v>
      </c>
      <c r="AT48" s="150">
        <v>7</v>
      </c>
      <c r="AU48" s="150">
        <v>16</v>
      </c>
      <c r="AV48" s="150">
        <v>30</v>
      </c>
    </row>
    <row r="49" spans="1:48" ht="112.5" hidden="1" customHeight="1" x14ac:dyDescent="0.25">
      <c r="A49" s="80">
        <v>46</v>
      </c>
      <c r="B49" s="74" t="s">
        <v>157</v>
      </c>
      <c r="C49" s="144" t="s">
        <v>312</v>
      </c>
      <c r="D49" s="144" t="s">
        <v>313</v>
      </c>
      <c r="E49" s="144" t="s">
        <v>314</v>
      </c>
      <c r="F49" s="144" t="s">
        <v>305</v>
      </c>
      <c r="G49" s="152" t="s">
        <v>301</v>
      </c>
      <c r="H49" s="150">
        <v>0</v>
      </c>
      <c r="I49" s="150"/>
      <c r="J49" s="149">
        <v>356</v>
      </c>
      <c r="K49" s="150">
        <v>19</v>
      </c>
      <c r="L49" s="150">
        <v>13</v>
      </c>
      <c r="M49" s="150">
        <v>21</v>
      </c>
      <c r="N49" s="150">
        <v>33</v>
      </c>
      <c r="O49" s="150">
        <v>3</v>
      </c>
      <c r="P49" s="150">
        <v>22</v>
      </c>
      <c r="Q49" s="150">
        <v>16</v>
      </c>
      <c r="R49" s="150">
        <v>23</v>
      </c>
      <c r="S49" s="149">
        <v>196</v>
      </c>
      <c r="T49" s="150">
        <v>33</v>
      </c>
      <c r="U49" s="150">
        <v>12</v>
      </c>
      <c r="V49" s="150">
        <v>29</v>
      </c>
      <c r="W49" s="150">
        <v>56</v>
      </c>
      <c r="X49" s="150">
        <v>17</v>
      </c>
      <c r="Y49" s="150">
        <v>18</v>
      </c>
      <c r="Z49" s="150">
        <v>33</v>
      </c>
      <c r="AA49" s="150">
        <v>43</v>
      </c>
      <c r="AB49" s="150">
        <v>252</v>
      </c>
      <c r="AC49" s="150">
        <v>19</v>
      </c>
      <c r="AD49" s="150">
        <v>33</v>
      </c>
      <c r="AE49" s="150">
        <v>26</v>
      </c>
      <c r="AF49" s="150">
        <v>39</v>
      </c>
      <c r="AG49" s="150">
        <v>84</v>
      </c>
      <c r="AH49" s="150">
        <v>18</v>
      </c>
      <c r="AI49" s="150">
        <v>21</v>
      </c>
      <c r="AJ49" s="150">
        <v>20</v>
      </c>
      <c r="AK49" s="150">
        <v>24</v>
      </c>
      <c r="AL49" s="150">
        <v>123</v>
      </c>
      <c r="AM49" s="150">
        <v>18</v>
      </c>
      <c r="AN49" s="150">
        <v>14</v>
      </c>
      <c r="AO49" s="150">
        <v>75</v>
      </c>
      <c r="AP49" s="150">
        <v>2</v>
      </c>
      <c r="AQ49" s="150">
        <v>12</v>
      </c>
      <c r="AR49" s="150">
        <v>10</v>
      </c>
      <c r="AS49" s="150">
        <v>73</v>
      </c>
      <c r="AT49" s="150">
        <v>7</v>
      </c>
      <c r="AU49" s="150">
        <v>16</v>
      </c>
      <c r="AV49" s="150">
        <v>30</v>
      </c>
    </row>
    <row r="50" spans="1:48" ht="112.5" hidden="1" customHeight="1" x14ac:dyDescent="0.25">
      <c r="A50" s="80">
        <v>47</v>
      </c>
      <c r="B50" s="74" t="s">
        <v>157</v>
      </c>
      <c r="C50" s="144" t="s">
        <v>315</v>
      </c>
      <c r="D50" s="144" t="s">
        <v>316</v>
      </c>
      <c r="E50" s="144" t="s">
        <v>317</v>
      </c>
      <c r="F50" s="144" t="s">
        <v>318</v>
      </c>
      <c r="G50" s="152" t="s">
        <v>301</v>
      </c>
      <c r="H50" s="150">
        <v>0</v>
      </c>
      <c r="I50" s="150"/>
      <c r="J50" s="149">
        <v>495</v>
      </c>
      <c r="K50" s="150">
        <v>25</v>
      </c>
      <c r="L50" s="150">
        <v>15</v>
      </c>
      <c r="M50" s="150">
        <v>14</v>
      </c>
      <c r="N50" s="150">
        <v>33</v>
      </c>
      <c r="O50" s="150">
        <v>2</v>
      </c>
      <c r="P50" s="150">
        <v>23</v>
      </c>
      <c r="Q50" s="150">
        <v>12</v>
      </c>
      <c r="R50" s="150">
        <v>24</v>
      </c>
      <c r="S50" s="149">
        <v>230</v>
      </c>
      <c r="T50" s="150">
        <v>38</v>
      </c>
      <c r="U50" s="150">
        <v>20</v>
      </c>
      <c r="V50" s="150">
        <v>32</v>
      </c>
      <c r="W50" s="150">
        <v>54</v>
      </c>
      <c r="X50" s="150">
        <v>19</v>
      </c>
      <c r="Y50" s="150">
        <v>9</v>
      </c>
      <c r="Z50" s="150">
        <v>25</v>
      </c>
      <c r="AA50" s="150">
        <v>27</v>
      </c>
      <c r="AB50" s="150">
        <v>210</v>
      </c>
      <c r="AC50" s="150">
        <v>21</v>
      </c>
      <c r="AD50" s="150">
        <v>42</v>
      </c>
      <c r="AE50" s="150">
        <v>38</v>
      </c>
      <c r="AF50" s="150">
        <v>40</v>
      </c>
      <c r="AG50" s="150">
        <v>66</v>
      </c>
      <c r="AH50" s="150">
        <v>19</v>
      </c>
      <c r="AI50" s="150">
        <v>39</v>
      </c>
      <c r="AJ50" s="150">
        <v>20</v>
      </c>
      <c r="AK50" s="150">
        <v>31</v>
      </c>
      <c r="AL50" s="150">
        <v>123</v>
      </c>
      <c r="AM50" s="150">
        <v>31</v>
      </c>
      <c r="AN50" s="150">
        <v>18</v>
      </c>
      <c r="AO50" s="150">
        <v>87</v>
      </c>
      <c r="AP50" s="150">
        <v>7</v>
      </c>
      <c r="AQ50" s="150">
        <v>8</v>
      </c>
      <c r="AR50" s="150">
        <v>4</v>
      </c>
      <c r="AS50" s="150">
        <v>89</v>
      </c>
      <c r="AT50" s="150">
        <v>15</v>
      </c>
      <c r="AU50" s="150">
        <v>23</v>
      </c>
      <c r="AV50" s="150">
        <v>32</v>
      </c>
    </row>
    <row r="51" spans="1:48" ht="112.5" hidden="1" customHeight="1" x14ac:dyDescent="0.25">
      <c r="A51" s="80">
        <v>48</v>
      </c>
      <c r="B51" s="74" t="s">
        <v>157</v>
      </c>
      <c r="C51" s="144" t="s">
        <v>319</v>
      </c>
      <c r="D51" s="144" t="s">
        <v>320</v>
      </c>
      <c r="E51" s="144" t="s">
        <v>321</v>
      </c>
      <c r="F51" s="144" t="s">
        <v>318</v>
      </c>
      <c r="G51" s="152" t="s">
        <v>301</v>
      </c>
      <c r="H51" s="150">
        <v>0</v>
      </c>
      <c r="I51" s="150"/>
      <c r="J51" s="149">
        <v>495</v>
      </c>
      <c r="K51" s="150">
        <v>25</v>
      </c>
      <c r="L51" s="150">
        <v>15</v>
      </c>
      <c r="M51" s="150">
        <v>14</v>
      </c>
      <c r="N51" s="150">
        <v>33</v>
      </c>
      <c r="O51" s="150">
        <v>2</v>
      </c>
      <c r="P51" s="150">
        <v>23</v>
      </c>
      <c r="Q51" s="150">
        <v>12</v>
      </c>
      <c r="R51" s="150">
        <v>24</v>
      </c>
      <c r="S51" s="149">
        <v>230</v>
      </c>
      <c r="T51" s="150">
        <v>38</v>
      </c>
      <c r="U51" s="150">
        <v>20</v>
      </c>
      <c r="V51" s="150">
        <v>32</v>
      </c>
      <c r="W51" s="150">
        <v>54</v>
      </c>
      <c r="X51" s="150">
        <v>19</v>
      </c>
      <c r="Y51" s="150">
        <v>9</v>
      </c>
      <c r="Z51" s="150">
        <v>25</v>
      </c>
      <c r="AA51" s="150">
        <v>27</v>
      </c>
      <c r="AB51" s="150">
        <v>210</v>
      </c>
      <c r="AC51" s="150">
        <v>21</v>
      </c>
      <c r="AD51" s="150">
        <v>42</v>
      </c>
      <c r="AE51" s="150">
        <v>38</v>
      </c>
      <c r="AF51" s="150">
        <v>40</v>
      </c>
      <c r="AG51" s="150">
        <v>66</v>
      </c>
      <c r="AH51" s="150">
        <v>19</v>
      </c>
      <c r="AI51" s="150">
        <v>39</v>
      </c>
      <c r="AJ51" s="150">
        <v>20</v>
      </c>
      <c r="AK51" s="150">
        <v>31</v>
      </c>
      <c r="AL51" s="150">
        <v>123</v>
      </c>
      <c r="AM51" s="150">
        <v>31</v>
      </c>
      <c r="AN51" s="150">
        <v>18</v>
      </c>
      <c r="AO51" s="150">
        <v>87</v>
      </c>
      <c r="AP51" s="150">
        <v>7</v>
      </c>
      <c r="AQ51" s="150">
        <v>8</v>
      </c>
      <c r="AR51" s="150">
        <v>4</v>
      </c>
      <c r="AS51" s="150">
        <v>89</v>
      </c>
      <c r="AT51" s="150">
        <v>15</v>
      </c>
      <c r="AU51" s="150">
        <v>23</v>
      </c>
      <c r="AV51" s="150">
        <v>32</v>
      </c>
    </row>
    <row r="52" spans="1:48" ht="112.5" hidden="1" customHeight="1" x14ac:dyDescent="0.25">
      <c r="A52" s="80">
        <v>49</v>
      </c>
      <c r="B52" s="74" t="s">
        <v>157</v>
      </c>
      <c r="C52" s="144" t="s">
        <v>322</v>
      </c>
      <c r="D52" s="144" t="s">
        <v>323</v>
      </c>
      <c r="E52" s="144" t="s">
        <v>324</v>
      </c>
      <c r="F52" s="144" t="s">
        <v>318</v>
      </c>
      <c r="G52" s="152" t="s">
        <v>301</v>
      </c>
      <c r="H52" s="150">
        <v>0</v>
      </c>
      <c r="I52" s="150"/>
      <c r="J52" s="149">
        <v>495</v>
      </c>
      <c r="K52" s="150">
        <v>25</v>
      </c>
      <c r="L52" s="150">
        <v>15</v>
      </c>
      <c r="M52" s="150">
        <v>14</v>
      </c>
      <c r="N52" s="150">
        <v>33</v>
      </c>
      <c r="O52" s="150">
        <v>2</v>
      </c>
      <c r="P52" s="150">
        <v>23</v>
      </c>
      <c r="Q52" s="150">
        <v>12</v>
      </c>
      <c r="R52" s="150">
        <v>24</v>
      </c>
      <c r="S52" s="149">
        <v>230</v>
      </c>
      <c r="T52" s="150">
        <v>38</v>
      </c>
      <c r="U52" s="150">
        <v>20</v>
      </c>
      <c r="V52" s="150">
        <v>32</v>
      </c>
      <c r="W52" s="150">
        <v>54</v>
      </c>
      <c r="X52" s="150">
        <v>19</v>
      </c>
      <c r="Y52" s="150">
        <v>9</v>
      </c>
      <c r="Z52" s="150">
        <v>25</v>
      </c>
      <c r="AA52" s="150">
        <v>27</v>
      </c>
      <c r="AB52" s="150">
        <v>210</v>
      </c>
      <c r="AC52" s="150">
        <v>21</v>
      </c>
      <c r="AD52" s="150">
        <v>42</v>
      </c>
      <c r="AE52" s="150">
        <v>38</v>
      </c>
      <c r="AF52" s="150">
        <v>40</v>
      </c>
      <c r="AG52" s="150">
        <v>66</v>
      </c>
      <c r="AH52" s="150">
        <v>19</v>
      </c>
      <c r="AI52" s="150">
        <v>39</v>
      </c>
      <c r="AJ52" s="150">
        <v>20</v>
      </c>
      <c r="AK52" s="150">
        <v>31</v>
      </c>
      <c r="AL52" s="150">
        <v>123</v>
      </c>
      <c r="AM52" s="150">
        <v>31</v>
      </c>
      <c r="AN52" s="150">
        <v>18</v>
      </c>
      <c r="AO52" s="150">
        <v>87</v>
      </c>
      <c r="AP52" s="150">
        <v>7</v>
      </c>
      <c r="AQ52" s="150">
        <v>8</v>
      </c>
      <c r="AR52" s="150">
        <v>4</v>
      </c>
      <c r="AS52" s="150">
        <v>89</v>
      </c>
      <c r="AT52" s="150">
        <v>15</v>
      </c>
      <c r="AU52" s="150">
        <v>23</v>
      </c>
      <c r="AV52" s="150">
        <v>32</v>
      </c>
    </row>
    <row r="53" spans="1:48" ht="112.5" hidden="1" customHeight="1" x14ac:dyDescent="0.25">
      <c r="A53" s="80">
        <v>50</v>
      </c>
      <c r="B53" s="74" t="s">
        <v>157</v>
      </c>
      <c r="C53" s="144" t="s">
        <v>325</v>
      </c>
      <c r="D53" s="144" t="s">
        <v>326</v>
      </c>
      <c r="E53" s="144" t="s">
        <v>327</v>
      </c>
      <c r="F53" s="144" t="s">
        <v>318</v>
      </c>
      <c r="G53" s="152" t="s">
        <v>301</v>
      </c>
      <c r="H53" s="150">
        <v>0</v>
      </c>
      <c r="I53" s="150"/>
      <c r="J53" s="149">
        <v>495</v>
      </c>
      <c r="K53" s="150">
        <v>25</v>
      </c>
      <c r="L53" s="150">
        <v>15</v>
      </c>
      <c r="M53" s="150">
        <v>14</v>
      </c>
      <c r="N53" s="150">
        <v>33</v>
      </c>
      <c r="O53" s="150">
        <v>2</v>
      </c>
      <c r="P53" s="150">
        <v>23</v>
      </c>
      <c r="Q53" s="150">
        <v>12</v>
      </c>
      <c r="R53" s="150">
        <v>24</v>
      </c>
      <c r="S53" s="149">
        <v>230</v>
      </c>
      <c r="T53" s="150">
        <v>38</v>
      </c>
      <c r="U53" s="150">
        <v>20</v>
      </c>
      <c r="V53" s="150">
        <v>32</v>
      </c>
      <c r="W53" s="150">
        <v>54</v>
      </c>
      <c r="X53" s="150">
        <v>19</v>
      </c>
      <c r="Y53" s="150">
        <v>9</v>
      </c>
      <c r="Z53" s="150">
        <v>25</v>
      </c>
      <c r="AA53" s="150">
        <v>27</v>
      </c>
      <c r="AB53" s="150">
        <v>210</v>
      </c>
      <c r="AC53" s="150">
        <v>21</v>
      </c>
      <c r="AD53" s="150">
        <v>42</v>
      </c>
      <c r="AE53" s="150">
        <v>38</v>
      </c>
      <c r="AF53" s="150">
        <v>40</v>
      </c>
      <c r="AG53" s="150">
        <v>66</v>
      </c>
      <c r="AH53" s="150">
        <v>19</v>
      </c>
      <c r="AI53" s="150">
        <v>39</v>
      </c>
      <c r="AJ53" s="150">
        <v>20</v>
      </c>
      <c r="AK53" s="150">
        <v>31</v>
      </c>
      <c r="AL53" s="150">
        <v>123</v>
      </c>
      <c r="AM53" s="150">
        <v>31</v>
      </c>
      <c r="AN53" s="150">
        <v>18</v>
      </c>
      <c r="AO53" s="150">
        <v>87</v>
      </c>
      <c r="AP53" s="150">
        <v>7</v>
      </c>
      <c r="AQ53" s="150">
        <v>8</v>
      </c>
      <c r="AR53" s="150">
        <v>4</v>
      </c>
      <c r="AS53" s="150">
        <v>89</v>
      </c>
      <c r="AT53" s="150">
        <v>15</v>
      </c>
      <c r="AU53" s="150">
        <v>23</v>
      </c>
      <c r="AV53" s="150">
        <v>32</v>
      </c>
    </row>
    <row r="54" spans="1:48" ht="112.5" hidden="1" customHeight="1" x14ac:dyDescent="0.25">
      <c r="A54" s="80">
        <v>51</v>
      </c>
      <c r="B54" s="74" t="s">
        <v>157</v>
      </c>
      <c r="C54" s="144" t="s">
        <v>328</v>
      </c>
      <c r="D54" s="144" t="s">
        <v>329</v>
      </c>
      <c r="E54" s="144" t="s">
        <v>330</v>
      </c>
      <c r="F54" s="144" t="s">
        <v>318</v>
      </c>
      <c r="G54" s="152" t="s">
        <v>301</v>
      </c>
      <c r="H54" s="150">
        <v>0</v>
      </c>
      <c r="I54" s="150"/>
      <c r="J54" s="149">
        <v>495</v>
      </c>
      <c r="K54" s="150">
        <v>25</v>
      </c>
      <c r="L54" s="150">
        <v>15</v>
      </c>
      <c r="M54" s="150">
        <v>14</v>
      </c>
      <c r="N54" s="150">
        <v>33</v>
      </c>
      <c r="O54" s="150">
        <v>2</v>
      </c>
      <c r="P54" s="150">
        <v>23</v>
      </c>
      <c r="Q54" s="150">
        <v>12</v>
      </c>
      <c r="R54" s="150">
        <v>24</v>
      </c>
      <c r="S54" s="149">
        <v>230</v>
      </c>
      <c r="T54" s="150">
        <v>38</v>
      </c>
      <c r="U54" s="150">
        <v>20</v>
      </c>
      <c r="V54" s="150">
        <v>32</v>
      </c>
      <c r="W54" s="150">
        <v>54</v>
      </c>
      <c r="X54" s="150">
        <v>19</v>
      </c>
      <c r="Y54" s="150">
        <v>9</v>
      </c>
      <c r="Z54" s="150">
        <v>25</v>
      </c>
      <c r="AA54" s="150">
        <v>27</v>
      </c>
      <c r="AB54" s="150">
        <v>210</v>
      </c>
      <c r="AC54" s="150">
        <v>21</v>
      </c>
      <c r="AD54" s="150">
        <v>42</v>
      </c>
      <c r="AE54" s="150">
        <v>38</v>
      </c>
      <c r="AF54" s="150">
        <v>40</v>
      </c>
      <c r="AG54" s="150">
        <v>66</v>
      </c>
      <c r="AH54" s="150">
        <v>19</v>
      </c>
      <c r="AI54" s="150">
        <v>39</v>
      </c>
      <c r="AJ54" s="150">
        <v>20</v>
      </c>
      <c r="AK54" s="150">
        <v>31</v>
      </c>
      <c r="AL54" s="150">
        <v>123</v>
      </c>
      <c r="AM54" s="150">
        <v>31</v>
      </c>
      <c r="AN54" s="150">
        <v>18</v>
      </c>
      <c r="AO54" s="150">
        <v>87</v>
      </c>
      <c r="AP54" s="150">
        <v>7</v>
      </c>
      <c r="AQ54" s="150">
        <v>8</v>
      </c>
      <c r="AR54" s="150">
        <v>4</v>
      </c>
      <c r="AS54" s="150">
        <v>89</v>
      </c>
      <c r="AT54" s="150">
        <v>15</v>
      </c>
      <c r="AU54" s="150">
        <v>23</v>
      </c>
      <c r="AV54" s="150">
        <v>32</v>
      </c>
    </row>
    <row r="55" spans="1:48" ht="112.5" hidden="1" customHeight="1" x14ac:dyDescent="0.25">
      <c r="A55" s="80">
        <v>52</v>
      </c>
      <c r="B55" s="74" t="s">
        <v>157</v>
      </c>
      <c r="C55" s="144" t="s">
        <v>331</v>
      </c>
      <c r="D55" s="144" t="s">
        <v>332</v>
      </c>
      <c r="E55" s="144" t="s">
        <v>333</v>
      </c>
      <c r="F55" s="144" t="s">
        <v>334</v>
      </c>
      <c r="G55" s="152" t="s">
        <v>301</v>
      </c>
      <c r="H55" s="150">
        <v>0</v>
      </c>
      <c r="I55" s="150"/>
      <c r="J55" s="149">
        <v>444</v>
      </c>
      <c r="K55" s="150">
        <v>23</v>
      </c>
      <c r="L55" s="150">
        <v>14</v>
      </c>
      <c r="M55" s="150">
        <v>32</v>
      </c>
      <c r="N55" s="150">
        <v>38</v>
      </c>
      <c r="O55" s="150">
        <v>9</v>
      </c>
      <c r="P55" s="150">
        <v>18</v>
      </c>
      <c r="Q55" s="150">
        <v>13</v>
      </c>
      <c r="R55" s="150">
        <v>21</v>
      </c>
      <c r="S55" s="149">
        <v>236</v>
      </c>
      <c r="T55" s="150">
        <v>38</v>
      </c>
      <c r="U55" s="150">
        <v>9</v>
      </c>
      <c r="V55" s="150">
        <v>34</v>
      </c>
      <c r="W55" s="150">
        <v>79</v>
      </c>
      <c r="X55" s="150">
        <v>11</v>
      </c>
      <c r="Y55" s="150">
        <v>17</v>
      </c>
      <c r="Z55" s="150">
        <v>29</v>
      </c>
      <c r="AA55" s="150">
        <v>29</v>
      </c>
      <c r="AB55" s="150">
        <v>314</v>
      </c>
      <c r="AC55" s="150">
        <v>22</v>
      </c>
      <c r="AD55" s="150">
        <v>50</v>
      </c>
      <c r="AE55" s="150">
        <v>37</v>
      </c>
      <c r="AF55" s="150">
        <v>32</v>
      </c>
      <c r="AG55" s="150">
        <v>86</v>
      </c>
      <c r="AH55" s="150">
        <v>27</v>
      </c>
      <c r="AI55" s="150">
        <v>30</v>
      </c>
      <c r="AJ55" s="150">
        <v>27</v>
      </c>
      <c r="AK55" s="150">
        <v>25</v>
      </c>
      <c r="AL55" s="150">
        <v>76</v>
      </c>
      <c r="AM55" s="150">
        <v>24</v>
      </c>
      <c r="AN55" s="150">
        <v>25</v>
      </c>
      <c r="AO55" s="150">
        <v>85</v>
      </c>
      <c r="AP55" s="150">
        <v>9</v>
      </c>
      <c r="AQ55" s="150">
        <v>11</v>
      </c>
      <c r="AR55" s="150">
        <v>7</v>
      </c>
      <c r="AS55" s="150">
        <v>88</v>
      </c>
      <c r="AT55" s="150">
        <v>20</v>
      </c>
      <c r="AU55" s="150">
        <v>23</v>
      </c>
      <c r="AV55" s="150">
        <v>22</v>
      </c>
    </row>
    <row r="56" spans="1:48" ht="112.5" hidden="1" customHeight="1" x14ac:dyDescent="0.25">
      <c r="A56" s="80">
        <v>53</v>
      </c>
      <c r="B56" s="74" t="s">
        <v>157</v>
      </c>
      <c r="C56" s="144" t="s">
        <v>335</v>
      </c>
      <c r="D56" s="144" t="s">
        <v>336</v>
      </c>
      <c r="E56" s="144" t="s">
        <v>337</v>
      </c>
      <c r="F56" s="144" t="s">
        <v>334</v>
      </c>
      <c r="G56" s="152" t="s">
        <v>301</v>
      </c>
      <c r="H56" s="150">
        <v>0</v>
      </c>
      <c r="I56" s="150"/>
      <c r="J56" s="149">
        <v>444</v>
      </c>
      <c r="K56" s="150">
        <v>23</v>
      </c>
      <c r="L56" s="150">
        <v>14</v>
      </c>
      <c r="M56" s="150">
        <v>32</v>
      </c>
      <c r="N56" s="150">
        <v>38</v>
      </c>
      <c r="O56" s="150">
        <v>9</v>
      </c>
      <c r="P56" s="150">
        <v>18</v>
      </c>
      <c r="Q56" s="150">
        <v>13</v>
      </c>
      <c r="R56" s="150">
        <v>21</v>
      </c>
      <c r="S56" s="149">
        <v>236</v>
      </c>
      <c r="T56" s="150">
        <v>38</v>
      </c>
      <c r="U56" s="150">
        <v>9</v>
      </c>
      <c r="V56" s="150">
        <v>34</v>
      </c>
      <c r="W56" s="150">
        <v>79</v>
      </c>
      <c r="X56" s="150">
        <v>11</v>
      </c>
      <c r="Y56" s="150">
        <v>17</v>
      </c>
      <c r="Z56" s="150">
        <v>29</v>
      </c>
      <c r="AA56" s="150">
        <v>29</v>
      </c>
      <c r="AB56" s="150">
        <v>314</v>
      </c>
      <c r="AC56" s="150">
        <v>22</v>
      </c>
      <c r="AD56" s="150">
        <v>50</v>
      </c>
      <c r="AE56" s="150">
        <v>37</v>
      </c>
      <c r="AF56" s="150">
        <v>32</v>
      </c>
      <c r="AG56" s="150">
        <v>86</v>
      </c>
      <c r="AH56" s="150">
        <v>27</v>
      </c>
      <c r="AI56" s="150">
        <v>30</v>
      </c>
      <c r="AJ56" s="150">
        <v>27</v>
      </c>
      <c r="AK56" s="150">
        <v>25</v>
      </c>
      <c r="AL56" s="150">
        <v>76</v>
      </c>
      <c r="AM56" s="150">
        <v>24</v>
      </c>
      <c r="AN56" s="150">
        <v>25</v>
      </c>
      <c r="AO56" s="150">
        <v>85</v>
      </c>
      <c r="AP56" s="150">
        <v>9</v>
      </c>
      <c r="AQ56" s="150">
        <v>11</v>
      </c>
      <c r="AR56" s="150">
        <v>7</v>
      </c>
      <c r="AS56" s="150">
        <v>88</v>
      </c>
      <c r="AT56" s="150">
        <v>20</v>
      </c>
      <c r="AU56" s="150">
        <v>23</v>
      </c>
      <c r="AV56" s="150">
        <v>22</v>
      </c>
    </row>
    <row r="57" spans="1:48" ht="112.5" hidden="1" customHeight="1" x14ac:dyDescent="0.25">
      <c r="A57" s="80">
        <v>54</v>
      </c>
      <c r="B57" s="74" t="s">
        <v>157</v>
      </c>
      <c r="C57" s="144" t="s">
        <v>338</v>
      </c>
      <c r="D57" s="144" t="s">
        <v>339</v>
      </c>
      <c r="E57" s="144" t="s">
        <v>340</v>
      </c>
      <c r="F57" s="144" t="s">
        <v>341</v>
      </c>
      <c r="G57" s="152" t="s">
        <v>301</v>
      </c>
      <c r="H57" s="155">
        <v>0</v>
      </c>
      <c r="I57" s="155"/>
      <c r="J57" s="156">
        <v>603</v>
      </c>
      <c r="K57" s="155">
        <v>53</v>
      </c>
      <c r="L57" s="155">
        <v>39</v>
      </c>
      <c r="M57" s="155">
        <v>37</v>
      </c>
      <c r="N57" s="155">
        <v>70</v>
      </c>
      <c r="O57" s="155">
        <v>14</v>
      </c>
      <c r="P57" s="155">
        <v>33</v>
      </c>
      <c r="Q57" s="155">
        <v>22</v>
      </c>
      <c r="R57" s="155">
        <v>32</v>
      </c>
      <c r="S57" s="156">
        <v>310</v>
      </c>
      <c r="T57" s="155">
        <v>72</v>
      </c>
      <c r="U57" s="155">
        <v>41</v>
      </c>
      <c r="V57" s="155">
        <v>64</v>
      </c>
      <c r="W57" s="155">
        <v>83</v>
      </c>
      <c r="X57" s="155">
        <v>68</v>
      </c>
      <c r="Y57" s="155">
        <v>22</v>
      </c>
      <c r="Z57" s="155">
        <v>61</v>
      </c>
      <c r="AA57" s="155">
        <v>45</v>
      </c>
      <c r="AB57" s="155">
        <v>533</v>
      </c>
      <c r="AC57" s="155">
        <v>72</v>
      </c>
      <c r="AD57" s="155">
        <v>69</v>
      </c>
      <c r="AE57" s="155">
        <v>57</v>
      </c>
      <c r="AF57" s="155">
        <v>154</v>
      </c>
      <c r="AG57" s="155">
        <v>166</v>
      </c>
      <c r="AH57" s="155">
        <v>32</v>
      </c>
      <c r="AI57" s="155">
        <v>56</v>
      </c>
      <c r="AJ57" s="155">
        <v>44</v>
      </c>
      <c r="AK57" s="155">
        <v>42</v>
      </c>
      <c r="AL57" s="155">
        <v>215</v>
      </c>
      <c r="AM57" s="155">
        <v>30</v>
      </c>
      <c r="AN57" s="155">
        <v>44</v>
      </c>
      <c r="AO57" s="155">
        <v>80</v>
      </c>
      <c r="AP57" s="155">
        <v>16</v>
      </c>
      <c r="AQ57" s="155">
        <v>38</v>
      </c>
      <c r="AR57" s="155">
        <v>14</v>
      </c>
      <c r="AS57" s="155">
        <v>108</v>
      </c>
      <c r="AT57" s="155">
        <v>18</v>
      </c>
      <c r="AU57" s="155">
        <v>19</v>
      </c>
      <c r="AV57" s="155">
        <v>44</v>
      </c>
    </row>
    <row r="58" spans="1:48" ht="112.5" hidden="1" customHeight="1" x14ac:dyDescent="0.25">
      <c r="A58" s="80">
        <v>55</v>
      </c>
      <c r="B58" s="74" t="s">
        <v>157</v>
      </c>
      <c r="C58" s="144" t="s">
        <v>342</v>
      </c>
      <c r="D58" s="144" t="s">
        <v>343</v>
      </c>
      <c r="E58" s="144" t="s">
        <v>344</v>
      </c>
      <c r="F58" s="144" t="s">
        <v>345</v>
      </c>
      <c r="G58" s="152" t="s">
        <v>301</v>
      </c>
      <c r="H58" s="155">
        <v>0</v>
      </c>
      <c r="I58" s="155"/>
      <c r="J58" s="156">
        <v>204</v>
      </c>
      <c r="K58" s="155">
        <v>18</v>
      </c>
      <c r="L58" s="155">
        <v>13</v>
      </c>
      <c r="M58" s="155">
        <v>12</v>
      </c>
      <c r="N58" s="155">
        <v>23</v>
      </c>
      <c r="O58" s="155">
        <v>2</v>
      </c>
      <c r="P58" s="155">
        <v>11</v>
      </c>
      <c r="Q58" s="155">
        <v>7</v>
      </c>
      <c r="R58" s="155">
        <v>11</v>
      </c>
      <c r="S58" s="156">
        <v>101</v>
      </c>
      <c r="T58" s="155">
        <v>8</v>
      </c>
      <c r="U58" s="155">
        <v>5</v>
      </c>
      <c r="V58" s="155">
        <v>8</v>
      </c>
      <c r="W58" s="155">
        <v>13</v>
      </c>
      <c r="X58" s="155">
        <v>23</v>
      </c>
      <c r="Y58" s="155">
        <v>8</v>
      </c>
      <c r="Z58" s="155">
        <v>20</v>
      </c>
      <c r="AA58" s="155">
        <v>5</v>
      </c>
      <c r="AB58" s="155">
        <v>64</v>
      </c>
      <c r="AC58" s="155">
        <v>9</v>
      </c>
      <c r="AD58" s="155">
        <v>8</v>
      </c>
      <c r="AE58" s="155">
        <v>7</v>
      </c>
      <c r="AF58" s="155">
        <v>19</v>
      </c>
      <c r="AG58" s="155">
        <v>20</v>
      </c>
      <c r="AH58" s="155">
        <v>4</v>
      </c>
      <c r="AI58" s="155">
        <v>7</v>
      </c>
      <c r="AJ58" s="155">
        <v>5</v>
      </c>
      <c r="AK58" s="155">
        <v>5</v>
      </c>
      <c r="AL58" s="155">
        <v>29</v>
      </c>
      <c r="AM58" s="155">
        <v>4</v>
      </c>
      <c r="AN58" s="155">
        <v>6</v>
      </c>
      <c r="AO58" s="155">
        <v>16</v>
      </c>
      <c r="AP58" s="155">
        <v>2</v>
      </c>
      <c r="AQ58" s="155">
        <v>13</v>
      </c>
      <c r="AR58" s="155">
        <v>3</v>
      </c>
      <c r="AS58" s="155">
        <v>36</v>
      </c>
      <c r="AT58" s="155">
        <v>6</v>
      </c>
      <c r="AU58" s="155">
        <v>6</v>
      </c>
      <c r="AV58" s="155">
        <v>15</v>
      </c>
    </row>
    <row r="59" spans="1:48" ht="112.5" hidden="1" customHeight="1" x14ac:dyDescent="0.25">
      <c r="A59" s="80">
        <v>56</v>
      </c>
      <c r="B59" s="74" t="s">
        <v>157</v>
      </c>
      <c r="C59" s="144" t="s">
        <v>346</v>
      </c>
      <c r="D59" s="144" t="s">
        <v>347</v>
      </c>
      <c r="E59" s="144" t="s">
        <v>348</v>
      </c>
      <c r="F59" s="144" t="s">
        <v>349</v>
      </c>
      <c r="G59" s="152" t="s">
        <v>301</v>
      </c>
      <c r="H59" s="155">
        <v>0</v>
      </c>
      <c r="I59" s="155"/>
      <c r="J59" s="156">
        <v>1744</v>
      </c>
      <c r="K59" s="155">
        <v>145</v>
      </c>
      <c r="L59" s="155">
        <v>106</v>
      </c>
      <c r="M59" s="155">
        <v>102</v>
      </c>
      <c r="N59" s="155">
        <v>192</v>
      </c>
      <c r="O59" s="155">
        <v>29</v>
      </c>
      <c r="P59" s="155">
        <v>91</v>
      </c>
      <c r="Q59" s="155">
        <v>60</v>
      </c>
      <c r="R59" s="155">
        <v>87</v>
      </c>
      <c r="S59" s="156">
        <v>760</v>
      </c>
      <c r="T59" s="155">
        <v>150</v>
      </c>
      <c r="U59" s="155">
        <v>85</v>
      </c>
      <c r="V59" s="155">
        <v>135</v>
      </c>
      <c r="W59" s="155">
        <v>234</v>
      </c>
      <c r="X59" s="155">
        <v>187</v>
      </c>
      <c r="Y59" s="155">
        <v>62</v>
      </c>
      <c r="Z59" s="155">
        <v>167</v>
      </c>
      <c r="AA59" s="155">
        <v>120</v>
      </c>
      <c r="AB59" s="155">
        <v>1069</v>
      </c>
      <c r="AC59" s="155">
        <v>145</v>
      </c>
      <c r="AD59" s="155">
        <v>139</v>
      </c>
      <c r="AE59" s="155">
        <v>113</v>
      </c>
      <c r="AF59" s="155">
        <v>308</v>
      </c>
      <c r="AG59" s="155">
        <v>347</v>
      </c>
      <c r="AH59" s="155">
        <v>65</v>
      </c>
      <c r="AI59" s="155">
        <v>116</v>
      </c>
      <c r="AJ59" s="155">
        <v>92</v>
      </c>
      <c r="AK59" s="155">
        <v>87</v>
      </c>
      <c r="AL59" s="155">
        <v>405</v>
      </c>
      <c r="AM59" s="155">
        <v>56</v>
      </c>
      <c r="AN59" s="155">
        <v>83</v>
      </c>
      <c r="AO59" s="155">
        <v>284</v>
      </c>
      <c r="AP59" s="155">
        <v>35</v>
      </c>
      <c r="AQ59" s="155">
        <v>103</v>
      </c>
      <c r="AR59" s="155">
        <v>52</v>
      </c>
      <c r="AS59" s="155">
        <v>296</v>
      </c>
      <c r="AT59" s="155">
        <v>51</v>
      </c>
      <c r="AU59" s="155">
        <v>52</v>
      </c>
      <c r="AV59" s="155">
        <v>120</v>
      </c>
    </row>
    <row r="60" spans="1:48" ht="112.5" hidden="1" customHeight="1" x14ac:dyDescent="0.25">
      <c r="A60" s="80">
        <v>57</v>
      </c>
      <c r="B60" s="74" t="s">
        <v>157</v>
      </c>
      <c r="C60" s="144" t="s">
        <v>350</v>
      </c>
      <c r="D60" s="144" t="s">
        <v>351</v>
      </c>
      <c r="E60" s="144" t="s">
        <v>352</v>
      </c>
      <c r="F60" s="144" t="s">
        <v>349</v>
      </c>
      <c r="G60" s="152" t="s">
        <v>301</v>
      </c>
      <c r="H60" s="155">
        <v>0</v>
      </c>
      <c r="I60" s="155"/>
      <c r="J60" s="156">
        <v>872</v>
      </c>
      <c r="K60" s="155">
        <v>73</v>
      </c>
      <c r="L60" s="155">
        <v>53</v>
      </c>
      <c r="M60" s="155">
        <v>51</v>
      </c>
      <c r="N60" s="155">
        <v>96</v>
      </c>
      <c r="O60" s="155">
        <v>15</v>
      </c>
      <c r="P60" s="155">
        <v>46</v>
      </c>
      <c r="Q60" s="155">
        <v>30</v>
      </c>
      <c r="R60" s="155">
        <v>44</v>
      </c>
      <c r="S60" s="156">
        <v>380</v>
      </c>
      <c r="T60" s="155">
        <v>75</v>
      </c>
      <c r="U60" s="155">
        <v>42</v>
      </c>
      <c r="V60" s="155">
        <v>68</v>
      </c>
      <c r="W60" s="155">
        <v>117</v>
      </c>
      <c r="X60" s="155">
        <v>94</v>
      </c>
      <c r="Y60" s="155">
        <v>31</v>
      </c>
      <c r="Z60" s="155">
        <v>83</v>
      </c>
      <c r="AA60" s="155">
        <v>60</v>
      </c>
      <c r="AB60" s="155">
        <v>535</v>
      </c>
      <c r="AC60" s="155">
        <v>73</v>
      </c>
      <c r="AD60" s="155">
        <v>70</v>
      </c>
      <c r="AE60" s="155">
        <v>57</v>
      </c>
      <c r="AF60" s="155">
        <v>154</v>
      </c>
      <c r="AG60" s="155">
        <v>173</v>
      </c>
      <c r="AH60" s="155">
        <v>33</v>
      </c>
      <c r="AI60" s="155">
        <v>58</v>
      </c>
      <c r="AJ60" s="155">
        <v>46</v>
      </c>
      <c r="AK60" s="155">
        <v>44</v>
      </c>
      <c r="AL60" s="155">
        <v>203</v>
      </c>
      <c r="AM60" s="155">
        <v>28</v>
      </c>
      <c r="AN60" s="155">
        <v>41</v>
      </c>
      <c r="AO60" s="155">
        <v>142</v>
      </c>
      <c r="AP60" s="155">
        <v>17</v>
      </c>
      <c r="AQ60" s="155">
        <v>52</v>
      </c>
      <c r="AR60" s="155">
        <v>26</v>
      </c>
      <c r="AS60" s="155">
        <v>148</v>
      </c>
      <c r="AT60" s="155">
        <v>26</v>
      </c>
      <c r="AU60" s="155">
        <v>26</v>
      </c>
      <c r="AV60" s="155">
        <v>60</v>
      </c>
    </row>
    <row r="61" spans="1:48" ht="112.5" customHeight="1" x14ac:dyDescent="0.25">
      <c r="A61" s="80">
        <v>58</v>
      </c>
      <c r="B61" s="157" t="s">
        <v>157</v>
      </c>
      <c r="C61" s="158" t="s">
        <v>353</v>
      </c>
      <c r="D61" s="159" t="s">
        <v>354</v>
      </c>
      <c r="E61" s="158" t="s">
        <v>355</v>
      </c>
      <c r="F61" s="158" t="s">
        <v>356</v>
      </c>
      <c r="G61" s="160" t="s">
        <v>357</v>
      </c>
      <c r="H61" s="161"/>
      <c r="I61" s="161"/>
      <c r="J61" s="162">
        <v>240.875</v>
      </c>
      <c r="K61" s="162">
        <v>12.19</v>
      </c>
      <c r="L61" s="162">
        <v>8.3949999999999996</v>
      </c>
      <c r="M61" s="162">
        <v>12.535</v>
      </c>
      <c r="N61" s="162">
        <v>21.62</v>
      </c>
      <c r="O61" s="162">
        <v>2.2999999999999998</v>
      </c>
      <c r="P61" s="162">
        <v>13.8</v>
      </c>
      <c r="Q61" s="162">
        <v>8.0500000000000007</v>
      </c>
      <c r="R61" s="162">
        <v>14.72</v>
      </c>
      <c r="S61" s="162">
        <v>130</v>
      </c>
      <c r="T61" s="162">
        <v>21.965</v>
      </c>
      <c r="U61" s="162">
        <v>8.0500000000000007</v>
      </c>
      <c r="V61" s="162">
        <v>17.48</v>
      </c>
      <c r="W61" s="162">
        <v>34.844999999999999</v>
      </c>
      <c r="X61" s="162">
        <v>8.3949999999999996</v>
      </c>
      <c r="Y61" s="162">
        <v>8.74</v>
      </c>
      <c r="Z61" s="162">
        <v>16.905000000000001</v>
      </c>
      <c r="AA61" s="162">
        <v>18.399999999999999</v>
      </c>
      <c r="AB61" s="162">
        <v>155.25</v>
      </c>
      <c r="AC61" s="162">
        <v>13.11</v>
      </c>
      <c r="AD61" s="162">
        <v>24.954999999999998</v>
      </c>
      <c r="AE61" s="162">
        <v>20.93</v>
      </c>
      <c r="AF61" s="162">
        <v>21.045000000000002</v>
      </c>
      <c r="AG61" s="162">
        <v>46.115000000000002</v>
      </c>
      <c r="AH61" s="162">
        <v>14.03</v>
      </c>
      <c r="AI61" s="162">
        <v>20.47</v>
      </c>
      <c r="AJ61" s="162">
        <v>12.65</v>
      </c>
      <c r="AK61" s="162">
        <v>15.18</v>
      </c>
      <c r="AL61" s="162">
        <v>55.43</v>
      </c>
      <c r="AM61" s="162">
        <v>12.994999999999999</v>
      </c>
      <c r="AN61" s="162">
        <v>11.845000000000001</v>
      </c>
      <c r="AO61" s="162">
        <v>49.45</v>
      </c>
      <c r="AP61" s="162">
        <v>3.5649999999999999</v>
      </c>
      <c r="AQ61" s="162">
        <v>6.7850000000000001</v>
      </c>
      <c r="AR61" s="162">
        <v>3.335</v>
      </c>
      <c r="AS61" s="162">
        <v>48.99</v>
      </c>
      <c r="AT61" s="162">
        <v>8.74</v>
      </c>
      <c r="AU61" s="162">
        <v>12.65</v>
      </c>
      <c r="AV61" s="162">
        <v>16.215</v>
      </c>
    </row>
    <row r="62" spans="1:48" ht="112.5" customHeight="1" x14ac:dyDescent="0.25">
      <c r="A62" s="80">
        <v>59</v>
      </c>
      <c r="B62" s="157" t="s">
        <v>157</v>
      </c>
      <c r="C62" s="158" t="s">
        <v>358</v>
      </c>
      <c r="D62" s="159" t="s">
        <v>359</v>
      </c>
      <c r="E62" s="158" t="s">
        <v>360</v>
      </c>
      <c r="F62" s="158" t="s">
        <v>361</v>
      </c>
      <c r="G62" s="160" t="s">
        <v>357</v>
      </c>
      <c r="H62" s="161"/>
      <c r="I62" s="161"/>
      <c r="J62" s="162">
        <v>447.18799999999999</v>
      </c>
      <c r="K62" s="162">
        <v>20.175999999999998</v>
      </c>
      <c r="L62" s="162">
        <v>14.356</v>
      </c>
      <c r="M62" s="162">
        <v>18.236000000000001</v>
      </c>
      <c r="N62" s="162">
        <v>33.756</v>
      </c>
      <c r="O62" s="162">
        <v>3.1039999999999996</v>
      </c>
      <c r="P62" s="162">
        <v>22.503999999999998</v>
      </c>
      <c r="Q62" s="162">
        <v>15.907999999999999</v>
      </c>
      <c r="R62" s="162">
        <v>27.16</v>
      </c>
      <c r="S62" s="162">
        <v>174</v>
      </c>
      <c r="T62" s="162">
        <v>38.023999999999994</v>
      </c>
      <c r="U62" s="162">
        <v>15.131999999999998</v>
      </c>
      <c r="V62" s="162">
        <v>25.22</v>
      </c>
      <c r="W62" s="162">
        <v>48.887999999999991</v>
      </c>
      <c r="X62" s="162">
        <v>15.52</v>
      </c>
      <c r="Y62" s="162">
        <v>13.968</v>
      </c>
      <c r="Z62" s="162">
        <v>31.815999999999999</v>
      </c>
      <c r="AA62" s="162">
        <v>33.367999999999995</v>
      </c>
      <c r="AB62" s="162">
        <v>242.5</v>
      </c>
      <c r="AC62" s="162">
        <v>24.055999999999997</v>
      </c>
      <c r="AD62" s="162">
        <v>41.515999999999991</v>
      </c>
      <c r="AE62" s="162">
        <v>37.635999999999996</v>
      </c>
      <c r="AF62" s="162">
        <v>32.203999999999994</v>
      </c>
      <c r="AG62" s="162">
        <v>75.271999999999991</v>
      </c>
      <c r="AH62" s="162">
        <v>22.116</v>
      </c>
      <c r="AI62" s="162">
        <v>36.859999999999992</v>
      </c>
      <c r="AJ62" s="162">
        <v>19.788</v>
      </c>
      <c r="AK62" s="162">
        <v>30.263999999999996</v>
      </c>
      <c r="AL62" s="162">
        <v>109.41599999999998</v>
      </c>
      <c r="AM62" s="162">
        <v>20.563999999999997</v>
      </c>
      <c r="AN62" s="162">
        <v>18.623999999999999</v>
      </c>
      <c r="AO62" s="162">
        <v>82.255999999999986</v>
      </c>
      <c r="AP62" s="162">
        <v>5.82</v>
      </c>
      <c r="AQ62" s="162">
        <v>11.64</v>
      </c>
      <c r="AR62" s="162">
        <v>4.2679999999999998</v>
      </c>
      <c r="AS62" s="162">
        <v>83.031999999999982</v>
      </c>
      <c r="AT62" s="162">
        <v>13.968</v>
      </c>
      <c r="AU62" s="162">
        <v>22.891999999999999</v>
      </c>
      <c r="AV62" s="162">
        <v>26.383999999999997</v>
      </c>
    </row>
    <row r="63" spans="1:48" ht="112.5" customHeight="1" x14ac:dyDescent="0.25">
      <c r="A63" s="80">
        <v>60</v>
      </c>
      <c r="B63" s="157" t="s">
        <v>157</v>
      </c>
      <c r="C63" s="163" t="s">
        <v>362</v>
      </c>
      <c r="D63" s="159" t="s">
        <v>363</v>
      </c>
      <c r="E63" s="164" t="s">
        <v>364</v>
      </c>
      <c r="F63" s="164" t="s">
        <v>365</v>
      </c>
      <c r="G63" s="160" t="s">
        <v>357</v>
      </c>
      <c r="H63" s="161"/>
      <c r="I63" s="161"/>
      <c r="J63" s="165">
        <v>136</v>
      </c>
      <c r="K63" s="165">
        <v>11</v>
      </c>
      <c r="L63" s="165">
        <v>2</v>
      </c>
      <c r="M63" s="165">
        <v>10</v>
      </c>
      <c r="N63" s="165">
        <v>21</v>
      </c>
      <c r="O63" s="165">
        <v>0</v>
      </c>
      <c r="P63" s="165">
        <v>13</v>
      </c>
      <c r="Q63" s="165">
        <v>5</v>
      </c>
      <c r="R63" s="165">
        <v>10</v>
      </c>
      <c r="S63" s="165">
        <v>109</v>
      </c>
      <c r="T63" s="165">
        <v>13</v>
      </c>
      <c r="U63" s="165">
        <v>7</v>
      </c>
      <c r="V63" s="165">
        <v>19</v>
      </c>
      <c r="W63" s="165">
        <v>35</v>
      </c>
      <c r="X63" s="165">
        <v>7</v>
      </c>
      <c r="Y63" s="165">
        <v>7</v>
      </c>
      <c r="Z63" s="165">
        <v>14</v>
      </c>
      <c r="AA63" s="165">
        <v>23</v>
      </c>
      <c r="AB63" s="165">
        <v>135</v>
      </c>
      <c r="AC63" s="165">
        <v>10</v>
      </c>
      <c r="AD63" s="165">
        <v>15</v>
      </c>
      <c r="AE63" s="165">
        <v>13</v>
      </c>
      <c r="AF63" s="165">
        <v>22</v>
      </c>
      <c r="AG63" s="165">
        <v>40</v>
      </c>
      <c r="AH63" s="165">
        <v>11</v>
      </c>
      <c r="AI63" s="165">
        <v>10</v>
      </c>
      <c r="AJ63" s="165">
        <v>9</v>
      </c>
      <c r="AK63" s="165">
        <v>10</v>
      </c>
      <c r="AL63" s="165">
        <v>58</v>
      </c>
      <c r="AM63" s="165">
        <v>7</v>
      </c>
      <c r="AN63" s="165">
        <v>6</v>
      </c>
      <c r="AO63" s="165">
        <v>42</v>
      </c>
      <c r="AP63" s="165">
        <v>1</v>
      </c>
      <c r="AQ63" s="165">
        <v>5</v>
      </c>
      <c r="AR63" s="165">
        <v>5</v>
      </c>
      <c r="AS63" s="165">
        <v>35</v>
      </c>
      <c r="AT63" s="165">
        <v>1</v>
      </c>
      <c r="AU63" s="165">
        <v>6</v>
      </c>
      <c r="AV63" s="165">
        <v>16</v>
      </c>
    </row>
    <row r="64" spans="1:48" ht="112.5" customHeight="1" x14ac:dyDescent="0.25">
      <c r="A64" s="105">
        <v>61</v>
      </c>
      <c r="B64" s="157" t="s">
        <v>157</v>
      </c>
      <c r="C64" s="164" t="s">
        <v>366</v>
      </c>
      <c r="D64" s="159" t="s">
        <v>367</v>
      </c>
      <c r="E64" s="164" t="s">
        <v>368</v>
      </c>
      <c r="F64" s="164" t="s">
        <v>369</v>
      </c>
      <c r="G64" s="160" t="s">
        <v>357</v>
      </c>
      <c r="H64" s="161"/>
      <c r="I64" s="161"/>
      <c r="J64" s="166">
        <v>67.38</v>
      </c>
      <c r="K64" s="166">
        <v>2.72</v>
      </c>
      <c r="L64" s="166">
        <v>3.74</v>
      </c>
      <c r="M64" s="166">
        <v>3.74</v>
      </c>
      <c r="N64" s="166">
        <v>4.08</v>
      </c>
      <c r="O64" s="166">
        <v>1.02</v>
      </c>
      <c r="P64" s="166">
        <v>3.06</v>
      </c>
      <c r="Q64" s="166">
        <v>3.74</v>
      </c>
      <c r="R64" s="166">
        <v>4.42</v>
      </c>
      <c r="S64" s="166">
        <v>37</v>
      </c>
      <c r="T64" s="166">
        <v>6.8</v>
      </c>
      <c r="U64" s="166">
        <v>1.7</v>
      </c>
      <c r="V64" s="166">
        <v>3.4</v>
      </c>
      <c r="W64" s="166">
        <v>7.14</v>
      </c>
      <c r="X64" s="166">
        <v>3.4</v>
      </c>
      <c r="Y64" s="166">
        <v>3.74</v>
      </c>
      <c r="Z64" s="166">
        <v>6.46</v>
      </c>
      <c r="AA64" s="166">
        <v>6.8</v>
      </c>
      <c r="AB64" s="166">
        <v>39.78</v>
      </c>
      <c r="AC64" s="166">
        <v>3.06</v>
      </c>
      <c r="AD64" s="166">
        <v>6.12</v>
      </c>
      <c r="AE64" s="166">
        <v>4.42</v>
      </c>
      <c r="AF64" s="166">
        <v>5.78</v>
      </c>
      <c r="AG64" s="166">
        <v>14.96</v>
      </c>
      <c r="AH64" s="166">
        <v>2.38</v>
      </c>
      <c r="AI64" s="166">
        <v>3.74</v>
      </c>
      <c r="AJ64" s="166">
        <v>3.74</v>
      </c>
      <c r="AK64" s="166">
        <v>4.76</v>
      </c>
      <c r="AL64" s="166">
        <v>22.1</v>
      </c>
      <c r="AM64" s="166">
        <v>3.74</v>
      </c>
      <c r="AN64" s="166">
        <v>2.72</v>
      </c>
      <c r="AO64" s="166">
        <v>11.22</v>
      </c>
      <c r="AP64" s="166">
        <v>0.34</v>
      </c>
      <c r="AQ64" s="166">
        <v>2.38</v>
      </c>
      <c r="AR64" s="166">
        <v>1.7</v>
      </c>
      <c r="AS64" s="166">
        <v>12.92</v>
      </c>
      <c r="AT64" s="166">
        <v>2.04</v>
      </c>
      <c r="AU64" s="166">
        <v>3.4</v>
      </c>
      <c r="AV64" s="166">
        <v>4.76</v>
      </c>
    </row>
    <row r="65" spans="1:48" ht="112.5" customHeight="1" x14ac:dyDescent="0.25">
      <c r="A65" s="167">
        <v>62</v>
      </c>
      <c r="B65" s="157" t="s">
        <v>157</v>
      </c>
      <c r="C65" s="164" t="s">
        <v>370</v>
      </c>
      <c r="D65" s="159" t="s">
        <v>371</v>
      </c>
      <c r="E65" s="164" t="s">
        <v>372</v>
      </c>
      <c r="F65" s="164" t="s">
        <v>373</v>
      </c>
      <c r="G65" s="160" t="s">
        <v>357</v>
      </c>
      <c r="H65" s="161"/>
      <c r="I65" s="161"/>
      <c r="J65" s="165">
        <v>258.49100000000004</v>
      </c>
      <c r="K65" s="165">
        <v>14.041000000000002</v>
      </c>
      <c r="L65" s="165">
        <v>8.1290000000000013</v>
      </c>
      <c r="M65" s="165">
        <v>16.258000000000003</v>
      </c>
      <c r="N65" s="165">
        <v>31.038</v>
      </c>
      <c r="O65" s="165">
        <v>2.2170000000000001</v>
      </c>
      <c r="P65" s="165">
        <v>19.214000000000002</v>
      </c>
      <c r="Q65" s="165">
        <v>13.302</v>
      </c>
      <c r="R65" s="165">
        <v>24.387000000000004</v>
      </c>
      <c r="S65" s="165">
        <v>162</v>
      </c>
      <c r="T65" s="165">
        <v>29.56</v>
      </c>
      <c r="U65" s="165">
        <v>10.346000000000002</v>
      </c>
      <c r="V65" s="165">
        <v>16.997</v>
      </c>
      <c r="W65" s="165">
        <v>37.689</v>
      </c>
      <c r="X65" s="165">
        <v>8.1290000000000013</v>
      </c>
      <c r="Y65" s="165">
        <v>11.824000000000002</v>
      </c>
      <c r="Z65" s="165">
        <v>28.082000000000004</v>
      </c>
      <c r="AA65" s="165">
        <v>28.821000000000005</v>
      </c>
      <c r="AB65" s="165">
        <v>220.22200000000001</v>
      </c>
      <c r="AC65" s="165">
        <v>23.648000000000003</v>
      </c>
      <c r="AD65" s="165">
        <v>34.733000000000004</v>
      </c>
      <c r="AE65" s="165">
        <v>33.994</v>
      </c>
      <c r="AF65" s="165">
        <v>19.214000000000002</v>
      </c>
      <c r="AG65" s="165">
        <v>62.076000000000001</v>
      </c>
      <c r="AH65" s="165">
        <v>22.909000000000002</v>
      </c>
      <c r="AI65" s="165">
        <v>33.255000000000003</v>
      </c>
      <c r="AJ65" s="165">
        <v>14.78</v>
      </c>
      <c r="AK65" s="165">
        <v>24.387000000000004</v>
      </c>
      <c r="AL65" s="165">
        <v>69.466000000000008</v>
      </c>
      <c r="AM65" s="165">
        <v>8.1290000000000013</v>
      </c>
      <c r="AN65" s="165">
        <v>16.258000000000003</v>
      </c>
      <c r="AO65" s="165">
        <v>67.988</v>
      </c>
      <c r="AP65" s="165">
        <v>5.1730000000000009</v>
      </c>
      <c r="AQ65" s="165">
        <v>11.085000000000001</v>
      </c>
      <c r="AR65" s="165">
        <v>1.4780000000000002</v>
      </c>
      <c r="AS65" s="165">
        <v>64.293000000000006</v>
      </c>
      <c r="AT65" s="165">
        <v>11.085000000000001</v>
      </c>
      <c r="AU65" s="165">
        <v>19.214000000000002</v>
      </c>
      <c r="AV65" s="165">
        <v>16.258000000000003</v>
      </c>
    </row>
    <row r="66" spans="1:48" ht="112.5" customHeight="1" x14ac:dyDescent="0.25">
      <c r="A66" s="167">
        <v>63</v>
      </c>
      <c r="B66" s="168" t="s">
        <v>374</v>
      </c>
      <c r="C66" s="169" t="s">
        <v>375</v>
      </c>
      <c r="D66" s="170" t="s">
        <v>376</v>
      </c>
      <c r="E66" s="169" t="s">
        <v>377</v>
      </c>
      <c r="F66" s="169" t="s">
        <v>378</v>
      </c>
      <c r="G66" s="171" t="s">
        <v>357</v>
      </c>
      <c r="H66" s="172"/>
      <c r="I66" s="172"/>
      <c r="J66" s="173">
        <v>325.87100000000009</v>
      </c>
      <c r="K66" s="173">
        <v>16.761000000000003</v>
      </c>
      <c r="L66" s="173">
        <v>11.869000000000002</v>
      </c>
      <c r="M66" s="173">
        <v>19.998000000000005</v>
      </c>
      <c r="N66" s="173">
        <v>35.118000000000002</v>
      </c>
      <c r="O66" s="173">
        <v>3.2370000000000001</v>
      </c>
      <c r="P66" s="173">
        <v>22.274000000000001</v>
      </c>
      <c r="Q66" s="173">
        <v>17.042000000000002</v>
      </c>
      <c r="R66" s="173">
        <v>28.807000000000002</v>
      </c>
      <c r="S66" s="173">
        <v>199</v>
      </c>
      <c r="T66" s="173">
        <v>36.36</v>
      </c>
      <c r="U66" s="173">
        <v>12.046000000000001</v>
      </c>
      <c r="V66" s="173">
        <v>20.396999999999998</v>
      </c>
      <c r="W66" s="173">
        <v>44.829000000000001</v>
      </c>
      <c r="X66" s="173">
        <v>11.529000000000002</v>
      </c>
      <c r="Y66" s="173">
        <v>15.564000000000002</v>
      </c>
      <c r="Z66" s="173">
        <v>34.542000000000002</v>
      </c>
      <c r="AA66" s="173">
        <v>35.621000000000002</v>
      </c>
      <c r="AB66" s="173">
        <v>260.00200000000001</v>
      </c>
      <c r="AC66" s="173">
        <v>26.708000000000002</v>
      </c>
      <c r="AD66" s="173">
        <v>40.853000000000002</v>
      </c>
      <c r="AE66" s="173">
        <v>38.414000000000001</v>
      </c>
      <c r="AF66" s="173">
        <v>24.994000000000003</v>
      </c>
      <c r="AG66" s="173">
        <v>77.036000000000001</v>
      </c>
      <c r="AH66" s="173">
        <v>25.289000000000001</v>
      </c>
      <c r="AI66" s="173">
        <v>36.995000000000005</v>
      </c>
      <c r="AJ66" s="173">
        <v>18.52</v>
      </c>
      <c r="AK66" s="173">
        <v>29.147000000000006</v>
      </c>
      <c r="AL66" s="173">
        <v>91.566000000000003</v>
      </c>
      <c r="AM66" s="173">
        <v>11.869000000000002</v>
      </c>
      <c r="AN66" s="173">
        <v>18.978000000000002</v>
      </c>
      <c r="AO66" s="173">
        <v>79.207999999999998</v>
      </c>
      <c r="AP66" s="173">
        <v>5.5130000000000008</v>
      </c>
      <c r="AQ66" s="173">
        <v>13.465</v>
      </c>
      <c r="AR66" s="173">
        <v>3.1779999999999999</v>
      </c>
      <c r="AS66" s="173">
        <v>77.213000000000008</v>
      </c>
      <c r="AT66" s="173">
        <v>13.125</v>
      </c>
      <c r="AU66" s="173">
        <v>22.614000000000001</v>
      </c>
      <c r="AV66" s="173">
        <v>21.018000000000001</v>
      </c>
    </row>
    <row r="67" spans="1:48" ht="112.5" customHeight="1" x14ac:dyDescent="0.25">
      <c r="A67" s="167">
        <v>64</v>
      </c>
      <c r="B67" s="157" t="s">
        <v>157</v>
      </c>
      <c r="C67" s="164" t="s">
        <v>379</v>
      </c>
      <c r="D67" s="159" t="s">
        <v>380</v>
      </c>
      <c r="E67" s="164" t="s">
        <v>381</v>
      </c>
      <c r="F67" s="164" t="s">
        <v>382</v>
      </c>
      <c r="G67" s="160" t="s">
        <v>357</v>
      </c>
      <c r="H67" s="161"/>
      <c r="I67" s="161"/>
      <c r="J67" s="165">
        <v>58.527999999999992</v>
      </c>
      <c r="K67" s="165">
        <v>3.1159999999999997</v>
      </c>
      <c r="L67" s="165">
        <v>2.1319999999999997</v>
      </c>
      <c r="M67" s="165">
        <v>3.444</v>
      </c>
      <c r="N67" s="165">
        <v>5.411999999999999</v>
      </c>
      <c r="O67" s="165">
        <v>0.49199999999999994</v>
      </c>
      <c r="P67" s="165">
        <v>3.6079999999999997</v>
      </c>
      <c r="Q67" s="165">
        <v>2.6239999999999997</v>
      </c>
      <c r="R67" s="165">
        <v>3.7719999999999998</v>
      </c>
      <c r="S67" s="165">
        <v>32</v>
      </c>
      <c r="T67" s="165">
        <v>5.411999999999999</v>
      </c>
      <c r="U67" s="165">
        <v>1.9679999999999997</v>
      </c>
      <c r="V67" s="165">
        <v>4.7559999999999993</v>
      </c>
      <c r="W67" s="165">
        <v>9.1839999999999993</v>
      </c>
      <c r="X67" s="165">
        <v>2.7879999999999994</v>
      </c>
      <c r="Y67" s="165">
        <v>2.952</v>
      </c>
      <c r="Z67" s="165">
        <v>5.411999999999999</v>
      </c>
      <c r="AA67" s="165">
        <v>7.0519999999999996</v>
      </c>
      <c r="AB67" s="165">
        <v>41.327999999999996</v>
      </c>
      <c r="AC67" s="165">
        <v>3.1159999999999997</v>
      </c>
      <c r="AD67" s="165">
        <v>5.411999999999999</v>
      </c>
      <c r="AE67" s="165">
        <v>4.2639999999999993</v>
      </c>
      <c r="AF67" s="165">
        <v>6.395999999999999</v>
      </c>
      <c r="AG67" s="165">
        <v>13.776</v>
      </c>
      <c r="AH67" s="165">
        <v>2.952</v>
      </c>
      <c r="AI67" s="165">
        <v>3.444</v>
      </c>
      <c r="AJ67" s="165">
        <v>3.28</v>
      </c>
      <c r="AK67" s="165">
        <v>3.9359999999999995</v>
      </c>
      <c r="AL67" s="165">
        <v>20.171999999999997</v>
      </c>
      <c r="AM67" s="165">
        <v>2.952</v>
      </c>
      <c r="AN67" s="165">
        <v>2.2959999999999998</v>
      </c>
      <c r="AO67" s="165">
        <v>12.3</v>
      </c>
      <c r="AP67" s="165">
        <v>0.32799999999999996</v>
      </c>
      <c r="AQ67" s="165">
        <v>1.9679999999999997</v>
      </c>
      <c r="AR67" s="165">
        <v>1.64</v>
      </c>
      <c r="AS67" s="165">
        <v>11.971999999999998</v>
      </c>
      <c r="AT67" s="165">
        <v>1.1479999999999999</v>
      </c>
      <c r="AU67" s="165">
        <v>2.6239999999999997</v>
      </c>
      <c r="AV67" s="165">
        <v>4.919999999999999</v>
      </c>
    </row>
    <row r="68" spans="1:48" ht="112.5" customHeight="1" x14ac:dyDescent="0.25">
      <c r="A68" s="167">
        <v>65</v>
      </c>
      <c r="B68" s="157" t="s">
        <v>157</v>
      </c>
      <c r="C68" s="164" t="s">
        <v>383</v>
      </c>
      <c r="D68" s="159" t="s">
        <v>384</v>
      </c>
      <c r="E68" s="158" t="s">
        <v>385</v>
      </c>
      <c r="F68" s="158" t="s">
        <v>386</v>
      </c>
      <c r="G68" s="160" t="s">
        <v>357</v>
      </c>
      <c r="H68" s="161"/>
      <c r="I68" s="161"/>
      <c r="J68" s="165">
        <v>285.37199999999996</v>
      </c>
      <c r="K68" s="165">
        <v>14.267999999999999</v>
      </c>
      <c r="L68" s="165">
        <v>9.8399999999999981</v>
      </c>
      <c r="M68" s="165">
        <v>14.431999999999999</v>
      </c>
      <c r="N68" s="165">
        <v>25.42</v>
      </c>
      <c r="O68" s="165">
        <v>2.7879999999999994</v>
      </c>
      <c r="P68" s="165">
        <v>16.071999999999999</v>
      </c>
      <c r="Q68" s="165">
        <v>8.8559999999999999</v>
      </c>
      <c r="R68" s="165">
        <v>17.22</v>
      </c>
      <c r="S68" s="165">
        <v>153</v>
      </c>
      <c r="T68" s="174">
        <v>55.931999999999995</v>
      </c>
      <c r="U68" s="174">
        <v>20.531999999999996</v>
      </c>
      <c r="V68" s="174">
        <v>43.542000000000002</v>
      </c>
      <c r="W68" s="174">
        <v>40.507999999999996</v>
      </c>
      <c r="X68" s="174">
        <v>9.1839999999999993</v>
      </c>
      <c r="Y68" s="174">
        <v>9.5119999999999987</v>
      </c>
      <c r="Z68" s="174">
        <v>18.695999999999998</v>
      </c>
      <c r="AA68" s="174">
        <v>39.312000000000005</v>
      </c>
      <c r="AB68" s="174">
        <v>368.92800000000005</v>
      </c>
      <c r="AC68" s="174">
        <v>31.92</v>
      </c>
      <c r="AD68" s="174">
        <v>61.824000000000005</v>
      </c>
      <c r="AE68" s="174">
        <v>52.416000000000004</v>
      </c>
      <c r="AF68" s="174">
        <v>48.384000000000007</v>
      </c>
      <c r="AG68" s="174">
        <v>112.21799999999999</v>
      </c>
      <c r="AH68" s="174">
        <v>36.816000000000003</v>
      </c>
      <c r="AI68" s="174">
        <v>55.578000000000003</v>
      </c>
      <c r="AJ68" s="174">
        <v>31.86</v>
      </c>
      <c r="AK68" s="174">
        <v>38.231999999999999</v>
      </c>
      <c r="AL68" s="174">
        <v>58.875999999999998</v>
      </c>
      <c r="AM68" s="174">
        <v>15.579999999999998</v>
      </c>
      <c r="AN68" s="174">
        <v>14.595999999999998</v>
      </c>
      <c r="AO68" s="174">
        <v>58.219999999999992</v>
      </c>
      <c r="AP68" s="174">
        <v>4.7559999999999993</v>
      </c>
      <c r="AQ68" s="174">
        <v>7.7079999999999993</v>
      </c>
      <c r="AR68" s="174">
        <v>3.1159999999999997</v>
      </c>
      <c r="AS68" s="174">
        <v>57.891999999999996</v>
      </c>
      <c r="AT68" s="174">
        <v>11.315999999999999</v>
      </c>
      <c r="AU68" s="174">
        <v>15.415999999999999</v>
      </c>
      <c r="AV68" s="174">
        <v>18.203999999999997</v>
      </c>
    </row>
    <row r="69" spans="1:48" ht="112.5" customHeight="1" x14ac:dyDescent="0.25">
      <c r="A69" s="167">
        <v>66</v>
      </c>
      <c r="B69" s="168" t="s">
        <v>374</v>
      </c>
      <c r="C69" s="175" t="s">
        <v>387</v>
      </c>
      <c r="D69" s="176" t="s">
        <v>388</v>
      </c>
      <c r="E69" s="175" t="s">
        <v>389</v>
      </c>
      <c r="F69" s="175" t="s">
        <v>390</v>
      </c>
      <c r="G69" s="171" t="s">
        <v>357</v>
      </c>
      <c r="H69" s="172"/>
      <c r="I69" s="172"/>
      <c r="J69" s="173">
        <v>343.9</v>
      </c>
      <c r="K69" s="173">
        <v>17.384</v>
      </c>
      <c r="L69" s="173">
        <v>11.971999999999998</v>
      </c>
      <c r="M69" s="173">
        <v>17.875999999999998</v>
      </c>
      <c r="N69" s="173">
        <v>30.832000000000001</v>
      </c>
      <c r="O69" s="173">
        <v>3.2799999999999994</v>
      </c>
      <c r="P69" s="173">
        <v>19.68</v>
      </c>
      <c r="Q69" s="173">
        <v>11.48</v>
      </c>
      <c r="R69" s="173">
        <v>20.991999999999997</v>
      </c>
      <c r="S69" s="173">
        <v>185</v>
      </c>
      <c r="T69" s="173">
        <v>61.343999999999994</v>
      </c>
      <c r="U69" s="173">
        <v>22.499999999999996</v>
      </c>
      <c r="V69" s="173">
        <v>48.298000000000002</v>
      </c>
      <c r="W69" s="173">
        <v>49.691999999999993</v>
      </c>
      <c r="X69" s="173">
        <v>11.971999999999998</v>
      </c>
      <c r="Y69" s="173">
        <v>12.463999999999999</v>
      </c>
      <c r="Z69" s="173">
        <v>24.107999999999997</v>
      </c>
      <c r="AA69" s="173">
        <v>46.364000000000004</v>
      </c>
      <c r="AB69" s="173">
        <v>410.25600000000003</v>
      </c>
      <c r="AC69" s="173">
        <v>35.036000000000001</v>
      </c>
      <c r="AD69" s="173">
        <v>67.236000000000004</v>
      </c>
      <c r="AE69" s="173">
        <v>56.680000000000007</v>
      </c>
      <c r="AF69" s="173">
        <v>54.780000000000008</v>
      </c>
      <c r="AG69" s="173">
        <v>125.99399999999999</v>
      </c>
      <c r="AH69" s="173">
        <v>39.768000000000001</v>
      </c>
      <c r="AI69" s="173">
        <v>59.022000000000006</v>
      </c>
      <c r="AJ69" s="173">
        <v>35.14</v>
      </c>
      <c r="AK69" s="173">
        <v>42.167999999999999</v>
      </c>
      <c r="AL69" s="173">
        <v>79.048000000000002</v>
      </c>
      <c r="AM69" s="173">
        <v>18.531999999999996</v>
      </c>
      <c r="AN69" s="173">
        <v>16.891999999999999</v>
      </c>
      <c r="AO69" s="173">
        <v>70.52</v>
      </c>
      <c r="AP69" s="173">
        <v>5.0839999999999996</v>
      </c>
      <c r="AQ69" s="173">
        <v>9.6759999999999984</v>
      </c>
      <c r="AR69" s="173">
        <v>4.7559999999999993</v>
      </c>
      <c r="AS69" s="173">
        <v>69.86399999999999</v>
      </c>
      <c r="AT69" s="173">
        <v>12.463999999999999</v>
      </c>
      <c r="AU69" s="173">
        <v>18.04</v>
      </c>
      <c r="AV69" s="173">
        <v>23.123999999999995</v>
      </c>
    </row>
    <row r="70" spans="1:48" ht="112.5" customHeight="1" x14ac:dyDescent="0.25">
      <c r="A70" s="167">
        <v>67</v>
      </c>
      <c r="B70" s="157" t="s">
        <v>157</v>
      </c>
      <c r="C70" s="158" t="s">
        <v>391</v>
      </c>
      <c r="D70" s="177" t="s">
        <v>392</v>
      </c>
      <c r="E70" s="158" t="s">
        <v>393</v>
      </c>
      <c r="F70" s="158" t="s">
        <v>394</v>
      </c>
      <c r="G70" s="160" t="s">
        <v>357</v>
      </c>
      <c r="H70" s="161"/>
      <c r="I70" s="161"/>
      <c r="J70" s="162">
        <v>197</v>
      </c>
      <c r="K70" s="162">
        <v>8</v>
      </c>
      <c r="L70" s="162">
        <v>11</v>
      </c>
      <c r="M70" s="162">
        <v>11</v>
      </c>
      <c r="N70" s="162">
        <v>12</v>
      </c>
      <c r="O70" s="162">
        <v>3</v>
      </c>
      <c r="P70" s="162">
        <v>9</v>
      </c>
      <c r="Q70" s="162">
        <v>11</v>
      </c>
      <c r="R70" s="162">
        <v>13</v>
      </c>
      <c r="S70" s="162">
        <v>110</v>
      </c>
      <c r="T70" s="162">
        <v>20</v>
      </c>
      <c r="U70" s="162">
        <v>5</v>
      </c>
      <c r="V70" s="162">
        <v>10</v>
      </c>
      <c r="W70" s="162">
        <v>21</v>
      </c>
      <c r="X70" s="162">
        <v>10</v>
      </c>
      <c r="Y70" s="162">
        <v>11</v>
      </c>
      <c r="Z70" s="162">
        <v>19</v>
      </c>
      <c r="AA70" s="162">
        <v>20</v>
      </c>
      <c r="AB70" s="162">
        <v>117</v>
      </c>
      <c r="AC70" s="162">
        <v>9</v>
      </c>
      <c r="AD70" s="162">
        <v>18</v>
      </c>
      <c r="AE70" s="162">
        <v>13</v>
      </c>
      <c r="AF70" s="162">
        <v>17</v>
      </c>
      <c r="AG70" s="162">
        <v>44</v>
      </c>
      <c r="AH70" s="162">
        <v>7</v>
      </c>
      <c r="AI70" s="162">
        <v>11</v>
      </c>
      <c r="AJ70" s="162">
        <v>11</v>
      </c>
      <c r="AK70" s="162">
        <v>14</v>
      </c>
      <c r="AL70" s="162">
        <v>65</v>
      </c>
      <c r="AM70" s="162">
        <v>11</v>
      </c>
      <c r="AN70" s="162">
        <v>8</v>
      </c>
      <c r="AO70" s="162">
        <v>33</v>
      </c>
      <c r="AP70" s="162">
        <v>1</v>
      </c>
      <c r="AQ70" s="162">
        <v>7</v>
      </c>
      <c r="AR70" s="162">
        <v>5</v>
      </c>
      <c r="AS70" s="162">
        <v>38</v>
      </c>
      <c r="AT70" s="162">
        <v>6</v>
      </c>
      <c r="AU70" s="162">
        <v>10</v>
      </c>
      <c r="AV70" s="162">
        <v>14</v>
      </c>
    </row>
    <row r="71" spans="1:48" ht="112.5" customHeight="1" x14ac:dyDescent="0.25">
      <c r="A71" s="167">
        <v>68</v>
      </c>
      <c r="B71" s="157" t="s">
        <v>157</v>
      </c>
      <c r="C71" s="158" t="s">
        <v>395</v>
      </c>
      <c r="D71" s="177" t="s">
        <v>396</v>
      </c>
      <c r="E71" s="158" t="s">
        <v>397</v>
      </c>
      <c r="F71" s="158" t="s">
        <v>398</v>
      </c>
      <c r="G71" s="160" t="s">
        <v>357</v>
      </c>
      <c r="H71" s="161"/>
      <c r="I71" s="161"/>
      <c r="J71" s="162">
        <v>495</v>
      </c>
      <c r="K71" s="162">
        <v>25</v>
      </c>
      <c r="L71" s="162">
        <v>15</v>
      </c>
      <c r="M71" s="162">
        <v>14</v>
      </c>
      <c r="N71" s="162">
        <v>33</v>
      </c>
      <c r="O71" s="162">
        <v>2</v>
      </c>
      <c r="P71" s="162">
        <v>23</v>
      </c>
      <c r="Q71" s="162">
        <v>12</v>
      </c>
      <c r="R71" s="162">
        <v>24</v>
      </c>
      <c r="S71" s="162">
        <v>230</v>
      </c>
      <c r="T71" s="162">
        <v>38</v>
      </c>
      <c r="U71" s="162">
        <v>20</v>
      </c>
      <c r="V71" s="162">
        <v>32</v>
      </c>
      <c r="W71" s="162">
        <v>54</v>
      </c>
      <c r="X71" s="162">
        <v>19</v>
      </c>
      <c r="Y71" s="162">
        <v>9</v>
      </c>
      <c r="Z71" s="162">
        <v>25</v>
      </c>
      <c r="AA71" s="162">
        <v>27</v>
      </c>
      <c r="AB71" s="162">
        <v>210</v>
      </c>
      <c r="AC71" s="162">
        <v>21</v>
      </c>
      <c r="AD71" s="162">
        <v>42</v>
      </c>
      <c r="AE71" s="162">
        <v>38</v>
      </c>
      <c r="AF71" s="162">
        <v>40</v>
      </c>
      <c r="AG71" s="162">
        <v>66</v>
      </c>
      <c r="AH71" s="162">
        <v>19</v>
      </c>
      <c r="AI71" s="162">
        <v>39</v>
      </c>
      <c r="AJ71" s="162">
        <v>20</v>
      </c>
      <c r="AK71" s="162">
        <v>31</v>
      </c>
      <c r="AL71" s="162">
        <v>123</v>
      </c>
      <c r="AM71" s="162">
        <v>31</v>
      </c>
      <c r="AN71" s="162">
        <v>18</v>
      </c>
      <c r="AO71" s="162">
        <v>87</v>
      </c>
      <c r="AP71" s="162">
        <v>7</v>
      </c>
      <c r="AQ71" s="162">
        <v>8</v>
      </c>
      <c r="AR71" s="162">
        <v>4</v>
      </c>
      <c r="AS71" s="162">
        <v>89</v>
      </c>
      <c r="AT71" s="162">
        <v>15</v>
      </c>
      <c r="AU71" s="162">
        <v>23</v>
      </c>
      <c r="AV71" s="162">
        <v>32</v>
      </c>
    </row>
    <row r="72" spans="1:48" ht="112.5" customHeight="1" x14ac:dyDescent="0.25">
      <c r="A72" s="167">
        <v>69</v>
      </c>
      <c r="B72" s="157" t="s">
        <v>157</v>
      </c>
      <c r="C72" s="158" t="s">
        <v>399</v>
      </c>
      <c r="D72" s="177" t="s">
        <v>400</v>
      </c>
      <c r="E72" s="158" t="s">
        <v>401</v>
      </c>
      <c r="F72" s="158" t="s">
        <v>402</v>
      </c>
      <c r="G72" s="160" t="s">
        <v>357</v>
      </c>
      <c r="H72" s="161"/>
      <c r="I72" s="161"/>
      <c r="J72" s="162">
        <v>350</v>
      </c>
      <c r="K72" s="162">
        <v>19</v>
      </c>
      <c r="L72" s="162">
        <v>11</v>
      </c>
      <c r="M72" s="162">
        <v>22</v>
      </c>
      <c r="N72" s="162">
        <v>42</v>
      </c>
      <c r="O72" s="162">
        <v>3</v>
      </c>
      <c r="P72" s="162">
        <v>26</v>
      </c>
      <c r="Q72" s="162">
        <v>18</v>
      </c>
      <c r="R72" s="162">
        <v>33</v>
      </c>
      <c r="S72" s="162">
        <v>219</v>
      </c>
      <c r="T72" s="162">
        <v>40</v>
      </c>
      <c r="U72" s="162">
        <v>14</v>
      </c>
      <c r="V72" s="162">
        <v>23</v>
      </c>
      <c r="W72" s="162">
        <v>51</v>
      </c>
      <c r="X72" s="162">
        <v>11</v>
      </c>
      <c r="Y72" s="162">
        <v>16</v>
      </c>
      <c r="Z72" s="162">
        <v>38</v>
      </c>
      <c r="AA72" s="162">
        <v>39</v>
      </c>
      <c r="AB72" s="162">
        <v>298</v>
      </c>
      <c r="AC72" s="162">
        <v>32</v>
      </c>
      <c r="AD72" s="162">
        <v>47</v>
      </c>
      <c r="AE72" s="162">
        <v>46</v>
      </c>
      <c r="AF72" s="162">
        <v>26</v>
      </c>
      <c r="AG72" s="162">
        <v>84</v>
      </c>
      <c r="AH72" s="162">
        <v>31</v>
      </c>
      <c r="AI72" s="162">
        <v>45</v>
      </c>
      <c r="AJ72" s="162">
        <v>20</v>
      </c>
      <c r="AK72" s="162">
        <v>33</v>
      </c>
      <c r="AL72" s="162">
        <v>94</v>
      </c>
      <c r="AM72" s="162">
        <v>11</v>
      </c>
      <c r="AN72" s="162">
        <v>22</v>
      </c>
      <c r="AO72" s="162">
        <v>92</v>
      </c>
      <c r="AP72" s="162">
        <v>7</v>
      </c>
      <c r="AQ72" s="162">
        <v>15</v>
      </c>
      <c r="AR72" s="162">
        <v>2</v>
      </c>
      <c r="AS72" s="162">
        <v>87</v>
      </c>
      <c r="AT72" s="162">
        <v>15</v>
      </c>
      <c r="AU72" s="162">
        <v>26</v>
      </c>
      <c r="AV72" s="162">
        <v>22</v>
      </c>
    </row>
    <row r="73" spans="1:48" ht="128.25" customHeight="1" x14ac:dyDescent="0.25">
      <c r="A73" s="167">
        <v>70</v>
      </c>
      <c r="B73" s="168" t="s">
        <v>374</v>
      </c>
      <c r="C73" s="175" t="s">
        <v>403</v>
      </c>
      <c r="D73" s="176" t="s">
        <v>404</v>
      </c>
      <c r="E73" s="175" t="s">
        <v>405</v>
      </c>
      <c r="F73" s="175" t="s">
        <v>406</v>
      </c>
      <c r="G73" s="171" t="s">
        <v>357</v>
      </c>
      <c r="H73" s="172"/>
      <c r="I73" s="172"/>
      <c r="J73" s="173">
        <v>1042</v>
      </c>
      <c r="K73" s="173">
        <v>52</v>
      </c>
      <c r="L73" s="173">
        <v>37</v>
      </c>
      <c r="M73" s="173">
        <v>47</v>
      </c>
      <c r="N73" s="173">
        <v>87</v>
      </c>
      <c r="O73" s="173">
        <v>8</v>
      </c>
      <c r="P73" s="173">
        <v>58</v>
      </c>
      <c r="Q73" s="173">
        <v>41</v>
      </c>
      <c r="R73" s="173">
        <v>70</v>
      </c>
      <c r="S73" s="173">
        <v>559</v>
      </c>
      <c r="T73" s="173">
        <v>98</v>
      </c>
      <c r="U73" s="173">
        <v>39</v>
      </c>
      <c r="V73" s="173">
        <v>65</v>
      </c>
      <c r="W73" s="173">
        <v>126</v>
      </c>
      <c r="X73" s="173">
        <v>40</v>
      </c>
      <c r="Y73" s="173">
        <v>36</v>
      </c>
      <c r="Z73" s="173">
        <v>82</v>
      </c>
      <c r="AA73" s="173">
        <v>86</v>
      </c>
      <c r="AB73" s="173">
        <v>625</v>
      </c>
      <c r="AC73" s="173">
        <v>62</v>
      </c>
      <c r="AD73" s="173">
        <v>107</v>
      </c>
      <c r="AE73" s="173">
        <v>97</v>
      </c>
      <c r="AF73" s="173">
        <v>83</v>
      </c>
      <c r="AG73" s="173">
        <v>194</v>
      </c>
      <c r="AH73" s="173">
        <v>57</v>
      </c>
      <c r="AI73" s="173">
        <v>95</v>
      </c>
      <c r="AJ73" s="173">
        <v>51</v>
      </c>
      <c r="AK73" s="173">
        <v>78</v>
      </c>
      <c r="AL73" s="173">
        <v>282</v>
      </c>
      <c r="AM73" s="173">
        <v>53</v>
      </c>
      <c r="AN73" s="173">
        <v>48</v>
      </c>
      <c r="AO73" s="173">
        <v>212</v>
      </c>
      <c r="AP73" s="173">
        <v>15</v>
      </c>
      <c r="AQ73" s="173">
        <v>30</v>
      </c>
      <c r="AR73" s="173">
        <v>11</v>
      </c>
      <c r="AS73" s="173">
        <v>214</v>
      </c>
      <c r="AT73" s="173">
        <v>36</v>
      </c>
      <c r="AU73" s="173">
        <v>59</v>
      </c>
      <c r="AV73" s="173">
        <v>68</v>
      </c>
    </row>
    <row r="74" spans="1:48" ht="112.5" customHeight="1" x14ac:dyDescent="0.25">
      <c r="A74" s="167">
        <v>71</v>
      </c>
      <c r="B74" s="178" t="s">
        <v>374</v>
      </c>
      <c r="C74" s="179" t="s">
        <v>407</v>
      </c>
      <c r="D74" s="180" t="s">
        <v>408</v>
      </c>
      <c r="E74" s="180" t="s">
        <v>409</v>
      </c>
      <c r="F74" s="180" t="s">
        <v>410</v>
      </c>
      <c r="G74" s="181" t="s">
        <v>357</v>
      </c>
      <c r="H74" s="172"/>
      <c r="I74" s="172"/>
      <c r="J74" s="173">
        <v>120.68</v>
      </c>
      <c r="K74" s="173">
        <v>6.46</v>
      </c>
      <c r="L74" s="173">
        <v>4.42</v>
      </c>
      <c r="M74" s="173">
        <v>7.14</v>
      </c>
      <c r="N74" s="173">
        <v>11.22</v>
      </c>
      <c r="O74" s="173">
        <v>1.02</v>
      </c>
      <c r="P74" s="173">
        <v>7.48</v>
      </c>
      <c r="Q74" s="173">
        <v>5.44</v>
      </c>
      <c r="R74" s="173">
        <v>7.82</v>
      </c>
      <c r="S74" s="173">
        <v>67</v>
      </c>
      <c r="T74" s="173">
        <v>11.22</v>
      </c>
      <c r="U74" s="173">
        <v>4.08</v>
      </c>
      <c r="V74" s="173">
        <v>9.86</v>
      </c>
      <c r="W74" s="173">
        <v>19.04</v>
      </c>
      <c r="X74" s="173">
        <v>5.78</v>
      </c>
      <c r="Y74" s="173">
        <v>6.12</v>
      </c>
      <c r="Z74" s="173">
        <v>11.22</v>
      </c>
      <c r="AA74" s="173">
        <v>14.62</v>
      </c>
      <c r="AB74" s="173">
        <v>85.68</v>
      </c>
      <c r="AC74" s="173">
        <v>6.46</v>
      </c>
      <c r="AD74" s="173">
        <v>11.22</v>
      </c>
      <c r="AE74" s="173">
        <v>8.84</v>
      </c>
      <c r="AF74" s="173">
        <v>13.26</v>
      </c>
      <c r="AG74" s="173">
        <v>28.56</v>
      </c>
      <c r="AH74" s="173">
        <v>6.12</v>
      </c>
      <c r="AI74" s="173">
        <v>7.14</v>
      </c>
      <c r="AJ74" s="173">
        <v>6.8</v>
      </c>
      <c r="AK74" s="173">
        <v>8.16</v>
      </c>
      <c r="AL74" s="173">
        <v>41.82</v>
      </c>
      <c r="AM74" s="173">
        <v>6.12</v>
      </c>
      <c r="AN74" s="173">
        <v>4.76</v>
      </c>
      <c r="AO74" s="173">
        <v>25.5</v>
      </c>
      <c r="AP74" s="173">
        <v>0.68</v>
      </c>
      <c r="AQ74" s="173">
        <v>4.08</v>
      </c>
      <c r="AR74" s="173">
        <v>3.4</v>
      </c>
      <c r="AS74" s="173">
        <v>24.82</v>
      </c>
      <c r="AT74" s="173">
        <v>2.38</v>
      </c>
      <c r="AU74" s="173">
        <v>5.44</v>
      </c>
      <c r="AV74" s="173">
        <v>10.199999999999999</v>
      </c>
    </row>
    <row r="75" spans="1:48" ht="112.5" customHeight="1" x14ac:dyDescent="0.25">
      <c r="A75" s="167">
        <v>72</v>
      </c>
      <c r="B75" s="168" t="s">
        <v>374</v>
      </c>
      <c r="C75" s="182" t="s">
        <v>411</v>
      </c>
      <c r="D75" s="183" t="s">
        <v>412</v>
      </c>
      <c r="E75" s="183" t="s">
        <v>413</v>
      </c>
      <c r="F75" s="183" t="s">
        <v>414</v>
      </c>
      <c r="G75" s="171" t="s">
        <v>357</v>
      </c>
      <c r="H75" s="172"/>
      <c r="I75" s="172"/>
      <c r="J75" s="173">
        <v>540.75399999999991</v>
      </c>
      <c r="K75" s="173">
        <v>28.323999999999998</v>
      </c>
      <c r="L75" s="173">
        <v>17.945999999999998</v>
      </c>
      <c r="M75" s="173">
        <v>25.664000000000001</v>
      </c>
      <c r="N75" s="173">
        <v>47.030999999999999</v>
      </c>
      <c r="O75" s="173">
        <v>3.629</v>
      </c>
      <c r="P75" s="173">
        <v>31.265000000000001</v>
      </c>
      <c r="Q75" s="173">
        <v>20.454000000000001</v>
      </c>
      <c r="R75" s="173">
        <v>34.185000000000002</v>
      </c>
      <c r="S75" s="173">
        <v>286</v>
      </c>
      <c r="T75" s="173">
        <v>48.673999999999999</v>
      </c>
      <c r="U75" s="173">
        <v>20.234000000000002</v>
      </c>
      <c r="V75" s="173">
        <v>38.999000000000002</v>
      </c>
      <c r="W75" s="173">
        <v>73.652999999999992</v>
      </c>
      <c r="X75" s="173">
        <v>22.317999999999998</v>
      </c>
      <c r="Y75" s="173">
        <v>19.953000000000003</v>
      </c>
      <c r="Z75" s="173">
        <v>42.523000000000003</v>
      </c>
      <c r="AA75" s="173">
        <v>50.25</v>
      </c>
      <c r="AB75" s="173">
        <v>335.02800000000002</v>
      </c>
      <c r="AC75" s="173">
        <v>29.984999999999999</v>
      </c>
      <c r="AD75" s="173">
        <v>52.233000000000004</v>
      </c>
      <c r="AE75" s="173">
        <v>45.620000000000005</v>
      </c>
      <c r="AF75" s="173">
        <v>49.846000000000004</v>
      </c>
      <c r="AG75" s="173">
        <v>105.94199999999999</v>
      </c>
      <c r="AH75" s="173">
        <v>28.198</v>
      </c>
      <c r="AI75" s="173">
        <v>42.491999999999997</v>
      </c>
      <c r="AJ75" s="173">
        <v>27.08</v>
      </c>
      <c r="AK75" s="173">
        <v>37.876000000000005</v>
      </c>
      <c r="AL75" s="173">
        <v>158.97300000000001</v>
      </c>
      <c r="AM75" s="173">
        <v>28.173999999999999</v>
      </c>
      <c r="AN75" s="173">
        <v>22.776000000000003</v>
      </c>
      <c r="AO75" s="173">
        <v>111.18300000000001</v>
      </c>
      <c r="AP75" s="173">
        <v>6.1779999999999999</v>
      </c>
      <c r="AQ75" s="173">
        <v>15.298999999999999</v>
      </c>
      <c r="AR75" s="173">
        <v>8.8539999999999992</v>
      </c>
      <c r="AS75" s="173">
        <v>109.42400000000001</v>
      </c>
      <c r="AT75" s="173">
        <v>15.030000000000001</v>
      </c>
      <c r="AU75" s="173">
        <v>27.305</v>
      </c>
      <c r="AV75" s="173">
        <v>39.397999999999996</v>
      </c>
    </row>
    <row r="76" spans="1:48" ht="112.5" customHeight="1" x14ac:dyDescent="0.25">
      <c r="A76" s="167">
        <v>73</v>
      </c>
      <c r="B76" s="157" t="s">
        <v>157</v>
      </c>
      <c r="C76" s="184" t="s">
        <v>415</v>
      </c>
      <c r="D76" s="511" t="s">
        <v>416</v>
      </c>
      <c r="E76" s="185" t="s">
        <v>417</v>
      </c>
      <c r="F76" s="185" t="s">
        <v>418</v>
      </c>
      <c r="G76" s="160" t="s">
        <v>357</v>
      </c>
      <c r="H76" s="161"/>
      <c r="I76" s="161"/>
      <c r="J76" s="166">
        <v>235.32</v>
      </c>
      <c r="K76" s="166">
        <v>12.54</v>
      </c>
      <c r="L76" s="166">
        <v>8.58</v>
      </c>
      <c r="M76" s="166">
        <v>13.86</v>
      </c>
      <c r="N76" s="166">
        <v>21.78</v>
      </c>
      <c r="O76" s="166">
        <v>1.98</v>
      </c>
      <c r="P76" s="166">
        <v>14.52</v>
      </c>
      <c r="Q76" s="166">
        <v>10.56</v>
      </c>
      <c r="R76" s="166">
        <v>15.18</v>
      </c>
      <c r="S76" s="166">
        <v>129</v>
      </c>
      <c r="T76" s="166">
        <v>21.78</v>
      </c>
      <c r="U76" s="166">
        <v>7.92</v>
      </c>
      <c r="V76" s="166">
        <v>19.14</v>
      </c>
      <c r="W76" s="166">
        <v>36.96</v>
      </c>
      <c r="X76" s="166">
        <v>11.22</v>
      </c>
      <c r="Y76" s="166">
        <v>11.88</v>
      </c>
      <c r="Z76" s="166">
        <v>21.78</v>
      </c>
      <c r="AA76" s="166">
        <v>28.38</v>
      </c>
      <c r="AB76" s="166">
        <v>166.32</v>
      </c>
      <c r="AC76" s="166">
        <v>12.54</v>
      </c>
      <c r="AD76" s="166">
        <v>21.78</v>
      </c>
      <c r="AE76" s="166">
        <v>17.16</v>
      </c>
      <c r="AF76" s="166">
        <v>25.74</v>
      </c>
      <c r="AG76" s="166">
        <v>55.44</v>
      </c>
      <c r="AH76" s="166">
        <v>11.88</v>
      </c>
      <c r="AI76" s="166">
        <v>13.86</v>
      </c>
      <c r="AJ76" s="166">
        <v>13.2</v>
      </c>
      <c r="AK76" s="166">
        <v>15.84</v>
      </c>
      <c r="AL76" s="166">
        <v>81.180000000000007</v>
      </c>
      <c r="AM76" s="166">
        <v>11.88</v>
      </c>
      <c r="AN76" s="166">
        <v>9.24</v>
      </c>
      <c r="AO76" s="166">
        <v>49.5</v>
      </c>
      <c r="AP76" s="166">
        <v>1.32</v>
      </c>
      <c r="AQ76" s="166">
        <v>7.92</v>
      </c>
      <c r="AR76" s="166">
        <v>6.6</v>
      </c>
      <c r="AS76" s="166">
        <v>48.18</v>
      </c>
      <c r="AT76" s="166">
        <v>4.62</v>
      </c>
      <c r="AU76" s="166">
        <v>10.56</v>
      </c>
      <c r="AV76" s="166">
        <v>19.8</v>
      </c>
    </row>
    <row r="77" spans="1:48" ht="112.5" customHeight="1" x14ac:dyDescent="0.25">
      <c r="A77" s="167">
        <v>74</v>
      </c>
      <c r="B77" s="157" t="s">
        <v>157</v>
      </c>
      <c r="C77" s="184" t="s">
        <v>419</v>
      </c>
      <c r="D77" s="512"/>
      <c r="E77" s="185" t="s">
        <v>420</v>
      </c>
      <c r="F77" s="185" t="s">
        <v>421</v>
      </c>
      <c r="G77" s="160" t="s">
        <v>357</v>
      </c>
      <c r="H77" s="161"/>
      <c r="I77" s="161"/>
      <c r="J77" s="165">
        <v>213.92499999999995</v>
      </c>
      <c r="K77" s="165">
        <v>10.824999999999999</v>
      </c>
      <c r="L77" s="165">
        <v>6.4950000000000001</v>
      </c>
      <c r="M77" s="165">
        <v>6.0619999999999994</v>
      </c>
      <c r="N77" s="165">
        <v>14.288999999999998</v>
      </c>
      <c r="O77" s="165">
        <v>0.86599999999999999</v>
      </c>
      <c r="P77" s="165">
        <v>9.9589999999999996</v>
      </c>
      <c r="Q77" s="165">
        <v>5.1959999999999988</v>
      </c>
      <c r="R77" s="165">
        <v>10.391999999999998</v>
      </c>
      <c r="S77" s="165">
        <v>100</v>
      </c>
      <c r="T77" s="165">
        <v>16.453999999999997</v>
      </c>
      <c r="U77" s="165">
        <v>8.66</v>
      </c>
      <c r="V77" s="165">
        <v>13.856</v>
      </c>
      <c r="W77" s="165">
        <v>23.381999999999998</v>
      </c>
      <c r="X77" s="165">
        <v>8.2269999999999985</v>
      </c>
      <c r="Y77" s="165">
        <v>3.8969999999999998</v>
      </c>
      <c r="Z77" s="165">
        <v>10.824999999999999</v>
      </c>
      <c r="AA77" s="165">
        <v>11.690999999999999</v>
      </c>
      <c r="AB77" s="165">
        <v>90.93</v>
      </c>
      <c r="AC77" s="165">
        <v>9.093</v>
      </c>
      <c r="AD77" s="165">
        <v>18.186</v>
      </c>
      <c r="AE77" s="165">
        <v>16.453999999999997</v>
      </c>
      <c r="AF77" s="165">
        <v>17.32</v>
      </c>
      <c r="AG77" s="165">
        <v>28.577999999999996</v>
      </c>
      <c r="AH77" s="165">
        <v>8.2269999999999985</v>
      </c>
      <c r="AI77" s="165">
        <v>16.886999999999997</v>
      </c>
      <c r="AJ77" s="165">
        <v>8.66</v>
      </c>
      <c r="AK77" s="165">
        <v>13.423</v>
      </c>
      <c r="AL77" s="165">
        <v>53.258999999999993</v>
      </c>
      <c r="AM77" s="165">
        <v>13.423</v>
      </c>
      <c r="AN77" s="165">
        <v>7.7939999999999996</v>
      </c>
      <c r="AO77" s="165">
        <v>37.670999999999999</v>
      </c>
      <c r="AP77" s="165">
        <v>3.0309999999999997</v>
      </c>
      <c r="AQ77" s="165">
        <v>3.464</v>
      </c>
      <c r="AR77" s="165">
        <v>1.732</v>
      </c>
      <c r="AS77" s="165">
        <v>38.536999999999999</v>
      </c>
      <c r="AT77" s="165">
        <v>6.4950000000000001</v>
      </c>
      <c r="AU77" s="165">
        <v>9.9589999999999996</v>
      </c>
      <c r="AV77" s="165">
        <v>13.856</v>
      </c>
    </row>
    <row r="78" spans="1:48" ht="112.5" customHeight="1" x14ac:dyDescent="0.25">
      <c r="A78" s="167">
        <v>75</v>
      </c>
      <c r="B78" s="157" t="s">
        <v>157</v>
      </c>
      <c r="C78" s="184" t="s">
        <v>422</v>
      </c>
      <c r="D78" s="512"/>
      <c r="E78" s="185" t="s">
        <v>423</v>
      </c>
      <c r="F78" s="185" t="s">
        <v>424</v>
      </c>
      <c r="G78" s="160" t="s">
        <v>357</v>
      </c>
      <c r="H78" s="161"/>
      <c r="I78" s="161"/>
      <c r="J78" s="165">
        <v>91.509000000000015</v>
      </c>
      <c r="K78" s="165">
        <v>4.9590000000000005</v>
      </c>
      <c r="L78" s="165">
        <v>2.8710000000000004</v>
      </c>
      <c r="M78" s="165">
        <v>5.7420000000000009</v>
      </c>
      <c r="N78" s="165">
        <v>10.962</v>
      </c>
      <c r="O78" s="165">
        <v>0.78300000000000014</v>
      </c>
      <c r="P78" s="165">
        <v>6.7860000000000005</v>
      </c>
      <c r="Q78" s="165">
        <v>4.6980000000000004</v>
      </c>
      <c r="R78" s="165">
        <v>8.6130000000000013</v>
      </c>
      <c r="S78" s="165">
        <v>57</v>
      </c>
      <c r="T78" s="165">
        <v>10.44</v>
      </c>
      <c r="U78" s="165">
        <v>3.6540000000000004</v>
      </c>
      <c r="V78" s="165">
        <v>6.003000000000001</v>
      </c>
      <c r="W78" s="165">
        <v>13.311000000000002</v>
      </c>
      <c r="X78" s="165">
        <v>2.8710000000000004</v>
      </c>
      <c r="Y78" s="165">
        <v>4.1760000000000002</v>
      </c>
      <c r="Z78" s="165">
        <v>9.918000000000001</v>
      </c>
      <c r="AA78" s="165">
        <v>10.179</v>
      </c>
      <c r="AB78" s="165">
        <v>77.778000000000006</v>
      </c>
      <c r="AC78" s="165">
        <v>8.3520000000000003</v>
      </c>
      <c r="AD78" s="165">
        <v>12.267000000000001</v>
      </c>
      <c r="AE78" s="165">
        <v>12.006000000000002</v>
      </c>
      <c r="AF78" s="165">
        <v>6.7860000000000005</v>
      </c>
      <c r="AG78" s="165">
        <v>21.923999999999999</v>
      </c>
      <c r="AH78" s="165">
        <v>8.0910000000000011</v>
      </c>
      <c r="AI78" s="165">
        <v>11.744999999999999</v>
      </c>
      <c r="AJ78" s="165">
        <v>5.22</v>
      </c>
      <c r="AK78" s="165">
        <v>8.6130000000000013</v>
      </c>
      <c r="AL78" s="165">
        <v>24.534000000000002</v>
      </c>
      <c r="AM78" s="165">
        <v>2.8710000000000004</v>
      </c>
      <c r="AN78" s="165">
        <v>5.7420000000000009</v>
      </c>
      <c r="AO78" s="165">
        <v>24.012000000000004</v>
      </c>
      <c r="AP78" s="165">
        <v>1.8270000000000002</v>
      </c>
      <c r="AQ78" s="165">
        <v>3.915</v>
      </c>
      <c r="AR78" s="165">
        <v>0.52200000000000002</v>
      </c>
      <c r="AS78" s="165">
        <v>22.707000000000004</v>
      </c>
      <c r="AT78" s="165">
        <v>3.915</v>
      </c>
      <c r="AU78" s="165">
        <v>6.7860000000000005</v>
      </c>
      <c r="AV78" s="165">
        <v>5.7420000000000009</v>
      </c>
    </row>
    <row r="79" spans="1:48" ht="112.5" hidden="1" customHeight="1" x14ac:dyDescent="0.25">
      <c r="A79" s="167">
        <v>76</v>
      </c>
      <c r="B79" s="167" t="s">
        <v>157</v>
      </c>
      <c r="C79" s="186" t="s">
        <v>425</v>
      </c>
      <c r="D79" s="187" t="s">
        <v>426</v>
      </c>
      <c r="E79" s="188" t="s">
        <v>427</v>
      </c>
      <c r="F79" s="188" t="s">
        <v>428</v>
      </c>
      <c r="G79" s="189" t="s">
        <v>429</v>
      </c>
      <c r="H79" s="190"/>
      <c r="I79" s="190"/>
      <c r="J79" s="101"/>
      <c r="K79" s="86"/>
      <c r="L79" s="86"/>
      <c r="M79" s="86"/>
      <c r="N79" s="86"/>
      <c r="O79" s="86"/>
      <c r="P79" s="86"/>
      <c r="Q79" s="86"/>
      <c r="R79" s="86"/>
      <c r="S79" s="86"/>
      <c r="T79" s="101"/>
      <c r="U79" s="86"/>
      <c r="V79" s="101"/>
      <c r="W79" s="101"/>
      <c r="X79" s="86"/>
      <c r="Y79" s="86"/>
      <c r="Z79" s="86"/>
      <c r="AA79" s="86"/>
      <c r="AB79" s="101"/>
      <c r="AC79" s="86"/>
      <c r="AD79" s="86"/>
      <c r="AE79" s="86"/>
      <c r="AF79" s="86"/>
      <c r="AG79" s="101"/>
      <c r="AH79" s="86"/>
      <c r="AI79" s="86"/>
      <c r="AJ79" s="86"/>
      <c r="AK79" s="86"/>
      <c r="AL79" s="101"/>
      <c r="AM79" s="86"/>
      <c r="AN79" s="86"/>
      <c r="AO79" s="101"/>
      <c r="AP79" s="86"/>
      <c r="AQ79" s="86"/>
      <c r="AR79" s="86"/>
      <c r="AS79" s="101"/>
      <c r="AT79" s="86"/>
      <c r="AU79" s="86"/>
      <c r="AV79" s="86"/>
    </row>
    <row r="80" spans="1:48" ht="112.5" hidden="1" customHeight="1" x14ac:dyDescent="0.25">
      <c r="A80" s="167">
        <v>77</v>
      </c>
      <c r="B80" s="167" t="s">
        <v>157</v>
      </c>
      <c r="C80" s="191" t="s">
        <v>430</v>
      </c>
      <c r="D80" s="187" t="s">
        <v>431</v>
      </c>
      <c r="E80" s="187" t="s">
        <v>432</v>
      </c>
      <c r="F80" s="187" t="s">
        <v>433</v>
      </c>
      <c r="G80" s="189" t="s">
        <v>429</v>
      </c>
      <c r="H80" s="190"/>
      <c r="I80" s="190"/>
      <c r="J80" s="86">
        <v>2500</v>
      </c>
      <c r="K80" s="86"/>
      <c r="L80" s="86"/>
      <c r="M80" s="86"/>
      <c r="N80" s="86"/>
      <c r="O80" s="86"/>
      <c r="P80" s="86"/>
      <c r="Q80" s="86"/>
      <c r="R80" s="86"/>
      <c r="S80" s="86"/>
      <c r="T80" s="86">
        <v>1000</v>
      </c>
      <c r="U80" s="86"/>
      <c r="V80" s="86">
        <v>500</v>
      </c>
      <c r="W80" s="86">
        <v>1000</v>
      </c>
      <c r="X80" s="86"/>
      <c r="Y80" s="86"/>
      <c r="Z80" s="86"/>
      <c r="AA80" s="86"/>
      <c r="AB80" s="86">
        <v>2000</v>
      </c>
      <c r="AC80" s="86"/>
      <c r="AD80" s="86"/>
      <c r="AE80" s="86"/>
      <c r="AF80" s="86"/>
      <c r="AG80" s="86">
        <v>2000</v>
      </c>
      <c r="AH80" s="86"/>
      <c r="AI80" s="86"/>
      <c r="AJ80" s="86"/>
      <c r="AK80" s="86"/>
      <c r="AL80" s="86">
        <v>1000</v>
      </c>
      <c r="AM80" s="86"/>
      <c r="AN80" s="86"/>
      <c r="AO80" s="86">
        <v>1000</v>
      </c>
      <c r="AP80" s="86"/>
      <c r="AQ80" s="86"/>
      <c r="AR80" s="86"/>
      <c r="AS80" s="86">
        <v>1000</v>
      </c>
      <c r="AT80" s="86"/>
      <c r="AU80" s="86"/>
      <c r="AV80" s="86"/>
    </row>
    <row r="81" spans="1:48" ht="112.5" hidden="1" customHeight="1" x14ac:dyDescent="0.25">
      <c r="A81" s="167">
        <v>78</v>
      </c>
      <c r="B81" s="167" t="s">
        <v>157</v>
      </c>
      <c r="C81" s="192" t="s">
        <v>434</v>
      </c>
      <c r="D81" s="187" t="s">
        <v>431</v>
      </c>
      <c r="E81" s="187" t="s">
        <v>432</v>
      </c>
      <c r="F81" s="187" t="s">
        <v>435</v>
      </c>
      <c r="G81" s="189" t="s">
        <v>429</v>
      </c>
      <c r="H81" s="190"/>
      <c r="I81" s="190"/>
      <c r="J81" s="86">
        <v>800</v>
      </c>
      <c r="K81" s="86"/>
      <c r="L81" s="86"/>
      <c r="M81" s="86"/>
      <c r="N81" s="86"/>
      <c r="O81" s="86"/>
      <c r="P81" s="86"/>
      <c r="Q81" s="86"/>
      <c r="R81" s="86"/>
      <c r="S81" s="86"/>
      <c r="T81" s="86">
        <v>300</v>
      </c>
      <c r="U81" s="86"/>
      <c r="V81" s="86">
        <v>126</v>
      </c>
      <c r="W81" s="86">
        <v>350</v>
      </c>
      <c r="X81" s="86"/>
      <c r="Y81" s="86"/>
      <c r="Z81" s="86"/>
      <c r="AA81" s="86"/>
      <c r="AB81" s="86">
        <v>700</v>
      </c>
      <c r="AC81" s="86"/>
      <c r="AD81" s="86"/>
      <c r="AE81" s="86"/>
      <c r="AF81" s="86"/>
      <c r="AG81" s="86">
        <v>700</v>
      </c>
      <c r="AH81" s="86"/>
      <c r="AI81" s="86"/>
      <c r="AJ81" s="86"/>
      <c r="AK81" s="86"/>
      <c r="AL81" s="86">
        <v>350</v>
      </c>
      <c r="AM81" s="86"/>
      <c r="AN81" s="86"/>
      <c r="AO81" s="86">
        <v>350</v>
      </c>
      <c r="AP81" s="86"/>
      <c r="AQ81" s="86"/>
      <c r="AR81" s="86"/>
      <c r="AS81" s="86">
        <v>250</v>
      </c>
      <c r="AT81" s="86"/>
      <c r="AU81" s="86"/>
      <c r="AV81" s="86"/>
    </row>
    <row r="82" spans="1:48" ht="112.5" hidden="1" customHeight="1" x14ac:dyDescent="0.25">
      <c r="A82" s="167">
        <v>79</v>
      </c>
      <c r="B82" s="167" t="s">
        <v>157</v>
      </c>
      <c r="C82" s="193" t="s">
        <v>436</v>
      </c>
      <c r="D82" s="187" t="s">
        <v>432</v>
      </c>
      <c r="E82" s="187" t="s">
        <v>432</v>
      </c>
      <c r="F82" s="187" t="s">
        <v>437</v>
      </c>
      <c r="G82" s="189" t="s">
        <v>429</v>
      </c>
      <c r="H82" s="190"/>
      <c r="I82" s="190"/>
      <c r="J82" s="86">
        <v>800</v>
      </c>
      <c r="K82" s="86"/>
      <c r="L82" s="86"/>
      <c r="M82" s="86"/>
      <c r="N82" s="86"/>
      <c r="O82" s="86"/>
      <c r="P82" s="86"/>
      <c r="Q82" s="86"/>
      <c r="R82" s="86"/>
      <c r="S82" s="86"/>
      <c r="T82" s="86">
        <v>300</v>
      </c>
      <c r="U82" s="86"/>
      <c r="V82" s="86">
        <v>126</v>
      </c>
      <c r="W82" s="86">
        <v>350</v>
      </c>
      <c r="X82" s="86"/>
      <c r="Y82" s="86"/>
      <c r="Z82" s="86"/>
      <c r="AA82" s="86"/>
      <c r="AB82" s="86">
        <v>700</v>
      </c>
      <c r="AC82" s="86"/>
      <c r="AD82" s="86"/>
      <c r="AE82" s="86"/>
      <c r="AF82" s="86"/>
      <c r="AG82" s="86">
        <v>700</v>
      </c>
      <c r="AH82" s="86"/>
      <c r="AI82" s="86"/>
      <c r="AJ82" s="86"/>
      <c r="AK82" s="86"/>
      <c r="AL82" s="86">
        <v>350</v>
      </c>
      <c r="AM82" s="86"/>
      <c r="AN82" s="86"/>
      <c r="AO82" s="86">
        <v>350</v>
      </c>
      <c r="AP82" s="86"/>
      <c r="AQ82" s="86"/>
      <c r="AR82" s="86"/>
      <c r="AS82" s="86">
        <v>250</v>
      </c>
      <c r="AT82" s="86"/>
      <c r="AU82" s="86"/>
      <c r="AV82" s="86"/>
    </row>
    <row r="83" spans="1:48" ht="112.5" hidden="1" customHeight="1" x14ac:dyDescent="0.25">
      <c r="A83" s="167">
        <v>80</v>
      </c>
      <c r="B83" s="167" t="s">
        <v>157</v>
      </c>
      <c r="C83" s="192" t="s">
        <v>438</v>
      </c>
      <c r="D83" s="187" t="s">
        <v>439</v>
      </c>
      <c r="E83" s="194" t="s">
        <v>440</v>
      </c>
      <c r="F83" s="187" t="s">
        <v>441</v>
      </c>
      <c r="G83" s="195" t="s">
        <v>442</v>
      </c>
      <c r="H83" s="190"/>
      <c r="I83" s="190"/>
      <c r="J83" s="86">
        <v>1200</v>
      </c>
      <c r="K83" s="86"/>
      <c r="L83" s="86"/>
      <c r="M83" s="86"/>
      <c r="N83" s="86"/>
      <c r="O83" s="86"/>
      <c r="P83" s="86"/>
      <c r="Q83" s="86"/>
      <c r="R83" s="86"/>
      <c r="S83" s="86"/>
      <c r="T83" s="86">
        <v>700</v>
      </c>
      <c r="U83" s="86"/>
      <c r="V83" s="86">
        <v>200</v>
      </c>
      <c r="W83" s="86">
        <v>500</v>
      </c>
      <c r="X83" s="86"/>
      <c r="Y83" s="86"/>
      <c r="Z83" s="86"/>
      <c r="AA83" s="86"/>
      <c r="AB83" s="86">
        <v>800</v>
      </c>
      <c r="AC83" s="86"/>
      <c r="AD83" s="86"/>
      <c r="AE83" s="86"/>
      <c r="AF83" s="86"/>
      <c r="AG83" s="86">
        <v>800</v>
      </c>
      <c r="AH83" s="86"/>
      <c r="AI83" s="86"/>
      <c r="AJ83" s="86"/>
      <c r="AK83" s="86"/>
      <c r="AL83" s="86">
        <v>600</v>
      </c>
      <c r="AM83" s="86"/>
      <c r="AN83" s="86"/>
      <c r="AO83" s="86">
        <v>600</v>
      </c>
      <c r="AP83" s="86"/>
      <c r="AQ83" s="86"/>
      <c r="AR83" s="86"/>
      <c r="AS83" s="86">
        <v>600</v>
      </c>
      <c r="AT83" s="86"/>
      <c r="AU83" s="86"/>
      <c r="AV83" s="86"/>
    </row>
    <row r="84" spans="1:48" ht="112.5" hidden="1" customHeight="1" x14ac:dyDescent="0.25">
      <c r="A84" s="167">
        <v>81</v>
      </c>
      <c r="B84" s="167" t="s">
        <v>157</v>
      </c>
      <c r="C84" s="196" t="s">
        <v>443</v>
      </c>
      <c r="D84" s="187" t="s">
        <v>444</v>
      </c>
      <c r="E84" s="187" t="s">
        <v>445</v>
      </c>
      <c r="F84" s="187" t="s">
        <v>446</v>
      </c>
      <c r="G84" s="195" t="s">
        <v>447</v>
      </c>
      <c r="H84" s="190"/>
      <c r="I84" s="190"/>
      <c r="J84" s="86">
        <v>300</v>
      </c>
      <c r="K84" s="86"/>
      <c r="L84" s="86"/>
      <c r="M84" s="86"/>
      <c r="N84" s="86"/>
      <c r="O84" s="86"/>
      <c r="P84" s="86"/>
      <c r="Q84" s="86"/>
      <c r="R84" s="86"/>
      <c r="S84" s="86"/>
      <c r="T84" s="86">
        <v>50</v>
      </c>
      <c r="U84" s="86"/>
      <c r="V84" s="86">
        <v>20</v>
      </c>
      <c r="W84" s="86">
        <v>50</v>
      </c>
      <c r="X84" s="86"/>
      <c r="Y84" s="86"/>
      <c r="Z84" s="86"/>
      <c r="AA84" s="86"/>
      <c r="AB84" s="86">
        <v>280</v>
      </c>
      <c r="AC84" s="86"/>
      <c r="AD84" s="86"/>
      <c r="AE84" s="86"/>
      <c r="AF84" s="86"/>
      <c r="AG84" s="86">
        <v>250</v>
      </c>
      <c r="AH84" s="86"/>
      <c r="AI84" s="86"/>
      <c r="AJ84" s="86"/>
      <c r="AK84" s="86"/>
      <c r="AL84" s="86">
        <v>30</v>
      </c>
      <c r="AM84" s="86"/>
      <c r="AN84" s="86"/>
      <c r="AO84" s="86">
        <v>30</v>
      </c>
      <c r="AP84" s="86"/>
      <c r="AQ84" s="86"/>
      <c r="AR84" s="86"/>
      <c r="AS84" s="86">
        <v>30</v>
      </c>
      <c r="AT84" s="86"/>
      <c r="AU84" s="86"/>
      <c r="AV84" s="86"/>
    </row>
    <row r="85" spans="1:48" ht="112.5" hidden="1" customHeight="1" x14ac:dyDescent="0.25">
      <c r="A85" s="197">
        <v>82</v>
      </c>
      <c r="B85" s="197" t="s">
        <v>157</v>
      </c>
      <c r="C85" s="198" t="s">
        <v>448</v>
      </c>
      <c r="D85" s="199" t="s">
        <v>449</v>
      </c>
      <c r="E85" s="199" t="s">
        <v>450</v>
      </c>
      <c r="F85" s="199" t="s">
        <v>451</v>
      </c>
      <c r="G85" s="200" t="s">
        <v>447</v>
      </c>
      <c r="H85" s="201"/>
      <c r="I85" s="201"/>
      <c r="J85" s="202">
        <v>270</v>
      </c>
      <c r="K85" s="202"/>
      <c r="L85" s="202"/>
      <c r="M85" s="202"/>
      <c r="N85" s="202"/>
      <c r="O85" s="202"/>
      <c r="P85" s="202"/>
      <c r="Q85" s="202"/>
      <c r="R85" s="202"/>
      <c r="S85" s="202"/>
      <c r="T85" s="202">
        <v>60</v>
      </c>
      <c r="U85" s="202"/>
      <c r="V85" s="202">
        <v>20</v>
      </c>
      <c r="W85" s="202">
        <v>50</v>
      </c>
      <c r="X85" s="202"/>
      <c r="Y85" s="202"/>
      <c r="Z85" s="202"/>
      <c r="AA85" s="202"/>
      <c r="AB85" s="202">
        <v>200</v>
      </c>
      <c r="AC85" s="202"/>
      <c r="AD85" s="202"/>
      <c r="AE85" s="202"/>
      <c r="AF85" s="202"/>
      <c r="AG85" s="202">
        <v>150</v>
      </c>
      <c r="AH85" s="202"/>
      <c r="AI85" s="202"/>
      <c r="AJ85" s="202"/>
      <c r="AK85" s="202"/>
      <c r="AL85" s="202">
        <v>30</v>
      </c>
      <c r="AM85" s="202"/>
      <c r="AN85" s="202"/>
      <c r="AO85" s="202">
        <v>30</v>
      </c>
      <c r="AP85" s="202"/>
      <c r="AQ85" s="202"/>
      <c r="AR85" s="202"/>
      <c r="AS85" s="202">
        <v>30</v>
      </c>
      <c r="AT85" s="202"/>
      <c r="AU85" s="202"/>
      <c r="AV85" s="202"/>
    </row>
    <row r="86" spans="1:48" ht="112.5" hidden="1" customHeight="1" x14ac:dyDescent="0.25">
      <c r="A86" s="110">
        <v>83</v>
      </c>
      <c r="B86" s="110" t="s">
        <v>157</v>
      </c>
      <c r="C86" s="111" t="s">
        <v>123</v>
      </c>
      <c r="D86" s="111" t="s">
        <v>452</v>
      </c>
      <c r="E86" s="111" t="s">
        <v>453</v>
      </c>
      <c r="F86" s="111" t="s">
        <v>454</v>
      </c>
      <c r="G86" s="227" t="s">
        <v>140</v>
      </c>
      <c r="H86" s="111">
        <v>0</v>
      </c>
      <c r="I86" s="111">
        <v>0</v>
      </c>
      <c r="J86" s="203">
        <v>1556</v>
      </c>
      <c r="K86" s="203">
        <v>200</v>
      </c>
      <c r="L86" s="203">
        <v>131</v>
      </c>
      <c r="M86" s="203">
        <v>357</v>
      </c>
      <c r="N86" s="203">
        <v>203</v>
      </c>
      <c r="O86" s="203">
        <v>69</v>
      </c>
      <c r="P86" s="203">
        <v>187</v>
      </c>
      <c r="Q86" s="203">
        <v>70</v>
      </c>
      <c r="R86" s="203">
        <v>14</v>
      </c>
      <c r="S86" s="203">
        <v>70</v>
      </c>
      <c r="T86" s="203">
        <v>264</v>
      </c>
      <c r="U86" s="203">
        <v>99</v>
      </c>
      <c r="V86" s="203">
        <v>139</v>
      </c>
      <c r="W86" s="203">
        <v>332</v>
      </c>
      <c r="X86" s="203">
        <v>117</v>
      </c>
      <c r="Y86" s="203">
        <v>50</v>
      </c>
      <c r="Z86" s="203">
        <v>112</v>
      </c>
      <c r="AA86" s="203">
        <v>173</v>
      </c>
      <c r="AB86" s="203">
        <v>895</v>
      </c>
      <c r="AC86" s="203">
        <v>128</v>
      </c>
      <c r="AD86" s="203">
        <v>144</v>
      </c>
      <c r="AE86" s="203">
        <v>124</v>
      </c>
      <c r="AF86" s="203">
        <v>251</v>
      </c>
      <c r="AG86" s="203">
        <v>488</v>
      </c>
      <c r="AH86" s="203">
        <v>128</v>
      </c>
      <c r="AI86" s="203">
        <v>179</v>
      </c>
      <c r="AJ86" s="203">
        <v>176</v>
      </c>
      <c r="AK86" s="203">
        <v>126</v>
      </c>
      <c r="AL86" s="203">
        <v>367</v>
      </c>
      <c r="AM86" s="203">
        <v>91</v>
      </c>
      <c r="AN86" s="203">
        <v>64</v>
      </c>
      <c r="AO86" s="203">
        <v>457</v>
      </c>
      <c r="AP86" s="203">
        <v>60</v>
      </c>
      <c r="AQ86" s="203">
        <v>85</v>
      </c>
      <c r="AR86" s="203">
        <v>49</v>
      </c>
      <c r="AS86" s="203">
        <v>415</v>
      </c>
      <c r="AT86" s="203">
        <v>57</v>
      </c>
      <c r="AU86" s="203">
        <v>50</v>
      </c>
      <c r="AV86" s="203">
        <v>113</v>
      </c>
    </row>
    <row r="87" spans="1:48" ht="112.5" hidden="1" customHeight="1" x14ac:dyDescent="0.25">
      <c r="A87" s="110">
        <v>84</v>
      </c>
      <c r="B87" s="110" t="s">
        <v>157</v>
      </c>
      <c r="C87" s="111" t="s">
        <v>124</v>
      </c>
      <c r="D87" s="111" t="s">
        <v>455</v>
      </c>
      <c r="E87" s="111" t="s">
        <v>456</v>
      </c>
      <c r="F87" s="111" t="s">
        <v>457</v>
      </c>
      <c r="G87" s="227" t="s">
        <v>140</v>
      </c>
      <c r="H87" s="111">
        <v>0</v>
      </c>
      <c r="I87" s="111">
        <v>0</v>
      </c>
      <c r="J87" s="111">
        <v>65</v>
      </c>
      <c r="K87" s="111">
        <v>3</v>
      </c>
      <c r="L87" s="111">
        <v>8</v>
      </c>
      <c r="M87" s="111">
        <v>8</v>
      </c>
      <c r="N87" s="111">
        <v>2</v>
      </c>
      <c r="O87" s="111">
        <v>5</v>
      </c>
      <c r="P87" s="111">
        <v>4</v>
      </c>
      <c r="Q87" s="111">
        <v>6</v>
      </c>
      <c r="R87" s="111">
        <v>10</v>
      </c>
      <c r="S87" s="111">
        <v>6</v>
      </c>
      <c r="T87" s="111">
        <v>3</v>
      </c>
      <c r="U87" s="111">
        <v>10</v>
      </c>
      <c r="V87" s="111">
        <v>2</v>
      </c>
      <c r="W87" s="111">
        <v>2</v>
      </c>
      <c r="X87" s="111">
        <v>2</v>
      </c>
      <c r="Y87" s="111">
        <v>5</v>
      </c>
      <c r="Z87" s="111">
        <v>30</v>
      </c>
      <c r="AA87" s="111">
        <v>3</v>
      </c>
      <c r="AB87" s="111">
        <v>4</v>
      </c>
      <c r="AC87" s="111">
        <v>3</v>
      </c>
      <c r="AD87" s="111">
        <v>7</v>
      </c>
      <c r="AE87" s="111">
        <v>18</v>
      </c>
      <c r="AF87" s="111">
        <v>6</v>
      </c>
      <c r="AG87" s="111">
        <v>7</v>
      </c>
      <c r="AH87" s="111">
        <v>5</v>
      </c>
      <c r="AI87" s="111">
        <v>4</v>
      </c>
      <c r="AJ87" s="111">
        <v>10</v>
      </c>
      <c r="AK87" s="111">
        <v>2</v>
      </c>
      <c r="AL87" s="111">
        <v>2</v>
      </c>
      <c r="AM87" s="111">
        <v>10</v>
      </c>
      <c r="AN87" s="111">
        <v>2</v>
      </c>
      <c r="AO87" s="111">
        <v>3</v>
      </c>
      <c r="AP87" s="111">
        <v>1</v>
      </c>
      <c r="AQ87" s="111">
        <v>9</v>
      </c>
      <c r="AR87" s="111">
        <v>2</v>
      </c>
      <c r="AS87" s="111">
        <v>2</v>
      </c>
      <c r="AT87" s="111">
        <v>5</v>
      </c>
      <c r="AU87" s="203">
        <v>1</v>
      </c>
      <c r="AV87" s="203">
        <v>1</v>
      </c>
    </row>
    <row r="88" spans="1:48" ht="112.5" hidden="1" customHeight="1" x14ac:dyDescent="0.25">
      <c r="A88" s="110">
        <v>85</v>
      </c>
      <c r="B88" s="110" t="s">
        <v>157</v>
      </c>
      <c r="C88" s="111" t="s">
        <v>125</v>
      </c>
      <c r="D88" s="111" t="s">
        <v>458</v>
      </c>
      <c r="E88" s="111" t="s">
        <v>459</v>
      </c>
      <c r="F88" s="111" t="s">
        <v>460</v>
      </c>
      <c r="G88" s="227" t="s">
        <v>140</v>
      </c>
      <c r="H88" s="111">
        <v>0</v>
      </c>
      <c r="I88" s="111">
        <v>0</v>
      </c>
      <c r="J88" s="111">
        <v>3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1</v>
      </c>
      <c r="Q88" s="111">
        <v>0</v>
      </c>
      <c r="R88" s="111">
        <v>2</v>
      </c>
      <c r="S88" s="111">
        <v>0</v>
      </c>
      <c r="T88" s="111">
        <v>1</v>
      </c>
      <c r="U88" s="111">
        <v>2</v>
      </c>
      <c r="V88" s="111">
        <v>0</v>
      </c>
      <c r="W88" s="111">
        <v>0</v>
      </c>
      <c r="X88" s="111">
        <v>0</v>
      </c>
      <c r="Y88" s="111">
        <v>1</v>
      </c>
      <c r="Z88" s="111">
        <v>5</v>
      </c>
      <c r="AA88" s="111">
        <v>0</v>
      </c>
      <c r="AB88" s="111">
        <v>0</v>
      </c>
      <c r="AC88" s="111">
        <v>0</v>
      </c>
      <c r="AD88" s="111">
        <v>0</v>
      </c>
      <c r="AE88" s="111">
        <v>5</v>
      </c>
      <c r="AF88" s="111">
        <v>0</v>
      </c>
      <c r="AG88" s="111">
        <v>1</v>
      </c>
      <c r="AH88" s="111">
        <v>1</v>
      </c>
      <c r="AI88" s="111">
        <v>0</v>
      </c>
      <c r="AJ88" s="111">
        <v>2</v>
      </c>
      <c r="AK88" s="111">
        <v>0</v>
      </c>
      <c r="AL88" s="111">
        <v>0</v>
      </c>
      <c r="AM88" s="111">
        <v>4</v>
      </c>
      <c r="AN88" s="111">
        <v>0</v>
      </c>
      <c r="AO88" s="111">
        <v>0</v>
      </c>
      <c r="AP88" s="111">
        <v>0</v>
      </c>
      <c r="AQ88" s="111">
        <v>4</v>
      </c>
      <c r="AR88" s="111">
        <v>0</v>
      </c>
      <c r="AS88" s="111">
        <v>0</v>
      </c>
      <c r="AT88" s="111">
        <v>0</v>
      </c>
      <c r="AU88" s="203">
        <v>0</v>
      </c>
      <c r="AV88" s="203">
        <v>0</v>
      </c>
    </row>
    <row r="89" spans="1:48" ht="112.5" hidden="1" customHeight="1" x14ac:dyDescent="0.25">
      <c r="A89" s="110">
        <v>86</v>
      </c>
      <c r="B89" s="110" t="s">
        <v>157</v>
      </c>
      <c r="C89" s="111" t="s">
        <v>126</v>
      </c>
      <c r="D89" s="111" t="s">
        <v>461</v>
      </c>
      <c r="E89" s="111" t="s">
        <v>462</v>
      </c>
      <c r="F89" s="111" t="s">
        <v>463</v>
      </c>
      <c r="G89" s="227" t="s">
        <v>140</v>
      </c>
      <c r="H89" s="204">
        <v>0</v>
      </c>
      <c r="I89" s="204">
        <v>0</v>
      </c>
      <c r="J89" s="205">
        <v>31592.402548019931</v>
      </c>
      <c r="K89" s="205">
        <v>2499.2963137724278</v>
      </c>
      <c r="L89" s="205">
        <v>1833.3620282883155</v>
      </c>
      <c r="M89" s="205">
        <v>1801.6995085797146</v>
      </c>
      <c r="N89" s="205">
        <v>3356.2270891116464</v>
      </c>
      <c r="O89" s="205">
        <v>390.03890244463884</v>
      </c>
      <c r="P89" s="205">
        <v>1618.8739915526355</v>
      </c>
      <c r="Q89" s="205">
        <v>1070.3974404713954</v>
      </c>
      <c r="R89" s="205">
        <v>1581.0832422230155</v>
      </c>
      <c r="S89" s="205">
        <v>13312.199999999999</v>
      </c>
      <c r="T89" s="205">
        <v>2095.8187928732559</v>
      </c>
      <c r="U89" s="205">
        <v>1148.8950784954652</v>
      </c>
      <c r="V89" s="205">
        <v>1867.5033377837112</v>
      </c>
      <c r="W89" s="205">
        <v>3016</v>
      </c>
      <c r="X89" s="205">
        <v>3152.9741400145008</v>
      </c>
      <c r="Y89" s="205">
        <v>1108.1881898010149</v>
      </c>
      <c r="Z89" s="205">
        <v>2885.3747798966529</v>
      </c>
      <c r="AA89" s="205">
        <v>1714</v>
      </c>
      <c r="AB89" s="205">
        <v>14145.499492827126</v>
      </c>
      <c r="AC89" s="205">
        <v>1857.0190117374291</v>
      </c>
      <c r="AD89" s="205">
        <v>1868.5029416026657</v>
      </c>
      <c r="AE89" s="205">
        <v>1536.1445007969864</v>
      </c>
      <c r="AF89" s="205">
        <v>3901.8340530357905</v>
      </c>
      <c r="AG89" s="205">
        <v>4812.1872841950171</v>
      </c>
      <c r="AH89" s="205">
        <v>957.16863864462948</v>
      </c>
      <c r="AI89" s="205">
        <v>1643.5785645228118</v>
      </c>
      <c r="AJ89" s="205">
        <v>1279.8837530500434</v>
      </c>
      <c r="AK89" s="205">
        <v>1222.8048892776576</v>
      </c>
      <c r="AL89" s="205">
        <v>6451.8582848837214</v>
      </c>
      <c r="AM89" s="205">
        <v>935.25944767441865</v>
      </c>
      <c r="AN89" s="205">
        <v>1326.3953488372092</v>
      </c>
      <c r="AO89" s="205">
        <v>4246.9777777777772</v>
      </c>
      <c r="AP89" s="205">
        <v>477.12075871276642</v>
      </c>
      <c r="AQ89" s="205">
        <v>1755.7377864220696</v>
      </c>
      <c r="AR89" s="205">
        <v>717.02222222222213</v>
      </c>
      <c r="AS89" s="205">
        <v>5349.9444591499669</v>
      </c>
      <c r="AT89" s="205">
        <v>926.38404437743827</v>
      </c>
      <c r="AU89" s="205">
        <v>987.66634058763293</v>
      </c>
      <c r="AV89" s="205">
        <v>2126.4956784937453</v>
      </c>
    </row>
    <row r="90" spans="1:48" ht="112.5" hidden="1" customHeight="1" x14ac:dyDescent="0.25">
      <c r="A90" s="206">
        <v>87</v>
      </c>
      <c r="B90" s="206" t="s">
        <v>157</v>
      </c>
      <c r="C90" s="207" t="s">
        <v>464</v>
      </c>
      <c r="D90" s="207" t="s">
        <v>464</v>
      </c>
      <c r="E90" s="208" t="s">
        <v>465</v>
      </c>
      <c r="F90" s="209" t="s">
        <v>466</v>
      </c>
      <c r="G90" s="210" t="s">
        <v>467</v>
      </c>
      <c r="H90" s="79">
        <v>0</v>
      </c>
      <c r="I90" s="79"/>
      <c r="J90" s="79">
        <v>1092</v>
      </c>
      <c r="K90" s="79">
        <v>86</v>
      </c>
      <c r="L90" s="79">
        <v>63</v>
      </c>
      <c r="M90" s="79">
        <v>62</v>
      </c>
      <c r="N90" s="79">
        <v>116</v>
      </c>
      <c r="O90" s="79">
        <v>12</v>
      </c>
      <c r="P90" s="79">
        <v>56</v>
      </c>
      <c r="Q90" s="79">
        <v>37</v>
      </c>
      <c r="R90" s="79">
        <v>55</v>
      </c>
      <c r="S90" s="79">
        <v>460</v>
      </c>
      <c r="T90" s="79">
        <v>65</v>
      </c>
      <c r="U90" s="79">
        <v>36</v>
      </c>
      <c r="V90" s="79">
        <v>58</v>
      </c>
      <c r="W90" s="79">
        <v>98</v>
      </c>
      <c r="X90" s="79">
        <v>109</v>
      </c>
      <c r="Y90" s="79">
        <v>38</v>
      </c>
      <c r="Z90" s="79">
        <v>100</v>
      </c>
      <c r="AA90" s="79">
        <v>65</v>
      </c>
      <c r="AB90" s="79">
        <v>451</v>
      </c>
      <c r="AC90" s="79">
        <v>59</v>
      </c>
      <c r="AD90" s="79">
        <v>60</v>
      </c>
      <c r="AE90" s="79">
        <v>49</v>
      </c>
      <c r="AF90" s="79">
        <v>124</v>
      </c>
      <c r="AG90" s="79">
        <v>150</v>
      </c>
      <c r="AH90" s="79">
        <v>30</v>
      </c>
      <c r="AI90" s="79">
        <v>51</v>
      </c>
      <c r="AJ90" s="79">
        <v>40</v>
      </c>
      <c r="AK90" s="79">
        <v>38</v>
      </c>
      <c r="AL90" s="79">
        <v>203</v>
      </c>
      <c r="AM90" s="79">
        <v>29</v>
      </c>
      <c r="AN90" s="79">
        <v>42</v>
      </c>
      <c r="AO90" s="79">
        <v>151</v>
      </c>
      <c r="AP90" s="79">
        <v>15</v>
      </c>
      <c r="AQ90" s="79">
        <v>61</v>
      </c>
      <c r="AR90" s="79">
        <v>25</v>
      </c>
      <c r="AS90" s="211">
        <v>243</v>
      </c>
      <c r="AT90" s="211">
        <v>2</v>
      </c>
      <c r="AU90" s="211">
        <v>6</v>
      </c>
      <c r="AV90" s="211">
        <v>73</v>
      </c>
    </row>
    <row r="91" spans="1:48" ht="112.5" hidden="1" customHeight="1" x14ac:dyDescent="0.25">
      <c r="A91" s="167">
        <v>88</v>
      </c>
      <c r="B91" s="167" t="s">
        <v>157</v>
      </c>
      <c r="C91" s="212" t="s">
        <v>468</v>
      </c>
      <c r="D91" s="212" t="s">
        <v>468</v>
      </c>
      <c r="E91" s="213" t="s">
        <v>469</v>
      </c>
      <c r="F91" s="214" t="s">
        <v>466</v>
      </c>
      <c r="G91" s="215" t="s">
        <v>467</v>
      </c>
      <c r="H91" s="85">
        <v>0</v>
      </c>
      <c r="I91" s="85"/>
      <c r="J91" s="85">
        <v>628</v>
      </c>
      <c r="K91" s="85">
        <v>50</v>
      </c>
      <c r="L91" s="85">
        <v>36</v>
      </c>
      <c r="M91" s="85">
        <v>36</v>
      </c>
      <c r="N91" s="85">
        <v>67</v>
      </c>
      <c r="O91" s="85">
        <v>7</v>
      </c>
      <c r="P91" s="85">
        <v>32</v>
      </c>
      <c r="Q91" s="85">
        <v>21</v>
      </c>
      <c r="R91" s="85">
        <v>31</v>
      </c>
      <c r="S91" s="85">
        <v>265</v>
      </c>
      <c r="T91" s="85">
        <v>37</v>
      </c>
      <c r="U91" s="85">
        <v>21</v>
      </c>
      <c r="V91" s="85">
        <v>33</v>
      </c>
      <c r="W91" s="85">
        <v>57</v>
      </c>
      <c r="X91" s="85">
        <v>63</v>
      </c>
      <c r="Y91" s="85">
        <v>22</v>
      </c>
      <c r="Z91" s="85">
        <v>57</v>
      </c>
      <c r="AA91" s="85">
        <v>39</v>
      </c>
      <c r="AB91" s="85">
        <v>260</v>
      </c>
      <c r="AC91" s="85">
        <v>34</v>
      </c>
      <c r="AD91" s="85">
        <v>34</v>
      </c>
      <c r="AE91" s="85">
        <v>28</v>
      </c>
      <c r="AF91" s="85">
        <v>72</v>
      </c>
      <c r="AG91" s="85">
        <v>86</v>
      </c>
      <c r="AH91" s="85">
        <v>17</v>
      </c>
      <c r="AI91" s="85">
        <v>29</v>
      </c>
      <c r="AJ91" s="85">
        <v>23</v>
      </c>
      <c r="AK91" s="85">
        <v>22</v>
      </c>
      <c r="AL91" s="85">
        <v>118</v>
      </c>
      <c r="AM91" s="85">
        <v>17</v>
      </c>
      <c r="AN91" s="85">
        <v>24</v>
      </c>
      <c r="AO91" s="85">
        <v>83</v>
      </c>
      <c r="AP91" s="85">
        <v>9</v>
      </c>
      <c r="AQ91" s="85">
        <v>35</v>
      </c>
      <c r="AR91" s="85">
        <v>14</v>
      </c>
      <c r="AS91" s="85">
        <v>106</v>
      </c>
      <c r="AT91" s="85">
        <v>18</v>
      </c>
      <c r="AU91" s="85">
        <v>20</v>
      </c>
      <c r="AV91" s="85">
        <v>42</v>
      </c>
    </row>
    <row r="92" spans="1:48" ht="112.5" hidden="1" customHeight="1" x14ac:dyDescent="0.25">
      <c r="A92" s="197">
        <v>89</v>
      </c>
      <c r="B92" s="197" t="s">
        <v>157</v>
      </c>
      <c r="C92" s="216" t="s">
        <v>470</v>
      </c>
      <c r="D92" s="216" t="s">
        <v>470</v>
      </c>
      <c r="E92" s="217" t="s">
        <v>471</v>
      </c>
      <c r="F92" s="218" t="s">
        <v>466</v>
      </c>
      <c r="G92" s="219" t="s">
        <v>467</v>
      </c>
      <c r="H92" s="220">
        <v>0</v>
      </c>
      <c r="I92" s="220"/>
      <c r="J92" s="221">
        <v>810</v>
      </c>
      <c r="K92" s="221">
        <v>64</v>
      </c>
      <c r="L92" s="221">
        <v>47</v>
      </c>
      <c r="M92" s="221">
        <v>46</v>
      </c>
      <c r="N92" s="221">
        <v>86</v>
      </c>
      <c r="O92" s="221">
        <v>9</v>
      </c>
      <c r="P92" s="221">
        <v>42</v>
      </c>
      <c r="Q92" s="221">
        <v>27</v>
      </c>
      <c r="R92" s="221">
        <v>41</v>
      </c>
      <c r="S92" s="221">
        <v>341</v>
      </c>
      <c r="T92" s="221">
        <v>48</v>
      </c>
      <c r="U92" s="221">
        <v>26</v>
      </c>
      <c r="V92" s="221">
        <v>42</v>
      </c>
      <c r="W92" s="221">
        <v>69</v>
      </c>
      <c r="X92" s="221">
        <v>81</v>
      </c>
      <c r="Y92" s="221">
        <v>28</v>
      </c>
      <c r="Z92" s="221">
        <v>74</v>
      </c>
      <c r="AA92" s="221">
        <v>48</v>
      </c>
      <c r="AB92" s="221">
        <v>330</v>
      </c>
      <c r="AC92" s="221">
        <v>43</v>
      </c>
      <c r="AD92" s="221">
        <v>44</v>
      </c>
      <c r="AE92" s="221">
        <v>36</v>
      </c>
      <c r="AF92" s="221">
        <v>91</v>
      </c>
      <c r="AG92" s="221">
        <v>109</v>
      </c>
      <c r="AH92" s="221">
        <v>22</v>
      </c>
      <c r="AI92" s="221">
        <v>37</v>
      </c>
      <c r="AJ92" s="221">
        <v>29</v>
      </c>
      <c r="AK92" s="221">
        <v>28</v>
      </c>
      <c r="AL92" s="221">
        <v>141</v>
      </c>
      <c r="AM92" s="221">
        <v>20</v>
      </c>
      <c r="AN92" s="221">
        <v>29</v>
      </c>
      <c r="AO92" s="221">
        <v>115</v>
      </c>
      <c r="AP92" s="221">
        <v>11</v>
      </c>
      <c r="AQ92" s="221">
        <v>45</v>
      </c>
      <c r="AR92" s="221">
        <v>19</v>
      </c>
      <c r="AS92" s="221">
        <v>137</v>
      </c>
      <c r="AT92" s="221">
        <v>24</v>
      </c>
      <c r="AU92" s="221">
        <v>25</v>
      </c>
      <c r="AV92" s="221">
        <v>55</v>
      </c>
    </row>
    <row r="93" spans="1:48" ht="112.5" hidden="1" customHeight="1" x14ac:dyDescent="0.25">
      <c r="A93" s="110">
        <v>90</v>
      </c>
      <c r="B93" s="110" t="s">
        <v>157</v>
      </c>
      <c r="C93" s="111" t="s">
        <v>127</v>
      </c>
      <c r="D93" s="111" t="s">
        <v>127</v>
      </c>
      <c r="E93" s="111" t="s">
        <v>472</v>
      </c>
      <c r="F93" s="111" t="s">
        <v>466</v>
      </c>
      <c r="G93" s="227" t="s">
        <v>141</v>
      </c>
      <c r="H93" s="111">
        <v>252</v>
      </c>
      <c r="I93" s="111"/>
      <c r="J93" s="111">
        <v>946</v>
      </c>
      <c r="K93" s="204">
        <v>84.697685692419242</v>
      </c>
      <c r="L93" s="204">
        <v>58.477153991782814</v>
      </c>
      <c r="M93" s="204">
        <v>71.325180858777088</v>
      </c>
      <c r="N93" s="204">
        <v>139.1091520986063</v>
      </c>
      <c r="O93" s="204">
        <v>19.203216990009668</v>
      </c>
      <c r="P93" s="204">
        <v>40</v>
      </c>
      <c r="Q93" s="204">
        <v>37.242511077096601</v>
      </c>
      <c r="R93" s="204">
        <v>51.540464835253374</v>
      </c>
      <c r="S93" s="204">
        <v>410.22587500000003</v>
      </c>
      <c r="T93" s="204">
        <v>128</v>
      </c>
      <c r="U93" s="204">
        <v>37.513697325169197</v>
      </c>
      <c r="V93" s="204">
        <v>66.943920747663554</v>
      </c>
      <c r="W93" s="204">
        <v>140</v>
      </c>
      <c r="X93" s="204">
        <v>64</v>
      </c>
      <c r="Y93" s="204">
        <v>35.069059655200192</v>
      </c>
      <c r="Z93" s="204">
        <v>86.195938733585763</v>
      </c>
      <c r="AA93" s="204">
        <v>85.434280000000015</v>
      </c>
      <c r="AB93" s="204">
        <v>452.12117769018977</v>
      </c>
      <c r="AC93" s="204">
        <v>120</v>
      </c>
      <c r="AD93" s="204">
        <v>120</v>
      </c>
      <c r="AE93" s="204">
        <v>57.087299812201131</v>
      </c>
      <c r="AF93" s="204">
        <v>117.96250823011154</v>
      </c>
      <c r="AG93" s="204">
        <v>175.88762650338381</v>
      </c>
      <c r="AH93" s="204">
        <v>40.129564395746044</v>
      </c>
      <c r="AI93" s="204">
        <v>63.155582288108278</v>
      </c>
      <c r="AJ93" s="204">
        <v>44.692169822752177</v>
      </c>
      <c r="AK93" s="204">
        <v>40.58926001933613</v>
      </c>
      <c r="AL93" s="204">
        <v>190.39732677688954</v>
      </c>
      <c r="AM93" s="204">
        <v>26.766421274397842</v>
      </c>
      <c r="AN93" s="204">
        <v>39.710436295681077</v>
      </c>
      <c r="AO93" s="204">
        <v>159.65297388888888</v>
      </c>
      <c r="AP93" s="204">
        <v>20.39868194650338</v>
      </c>
      <c r="AQ93" s="204">
        <v>58.515865020542982</v>
      </c>
      <c r="AR93" s="204">
        <v>50</v>
      </c>
      <c r="AS93" s="204">
        <v>120</v>
      </c>
      <c r="AT93" s="204">
        <v>30</v>
      </c>
      <c r="AU93" s="204">
        <v>27</v>
      </c>
      <c r="AV93" s="204">
        <v>50</v>
      </c>
    </row>
    <row r="94" spans="1:48" ht="112.5" hidden="1" customHeight="1" x14ac:dyDescent="0.25">
      <c r="A94" s="110">
        <v>91</v>
      </c>
      <c r="B94" s="110" t="s">
        <v>157</v>
      </c>
      <c r="C94" s="111" t="s">
        <v>128</v>
      </c>
      <c r="D94" s="111" t="s">
        <v>498</v>
      </c>
      <c r="E94" s="111" t="s">
        <v>473</v>
      </c>
      <c r="F94" s="111" t="s">
        <v>466</v>
      </c>
      <c r="G94" s="227" t="s">
        <v>141</v>
      </c>
      <c r="H94" s="204">
        <v>245.25</v>
      </c>
      <c r="I94" s="204"/>
      <c r="J94" s="204">
        <v>897</v>
      </c>
      <c r="K94" s="204">
        <v>50</v>
      </c>
      <c r="L94" s="204">
        <v>40</v>
      </c>
      <c r="M94" s="204">
        <v>70</v>
      </c>
      <c r="N94" s="204">
        <v>99</v>
      </c>
      <c r="O94" s="204">
        <v>13.703216990009668</v>
      </c>
      <c r="P94" s="204">
        <v>32</v>
      </c>
      <c r="Q94" s="204">
        <v>30</v>
      </c>
      <c r="R94" s="204">
        <v>51.540464835253374</v>
      </c>
      <c r="S94" s="204">
        <v>300</v>
      </c>
      <c r="T94" s="204">
        <v>120</v>
      </c>
      <c r="U94" s="204">
        <v>28</v>
      </c>
      <c r="V94" s="204">
        <v>58</v>
      </c>
      <c r="W94" s="204">
        <v>111.63048000000002</v>
      </c>
      <c r="X94" s="204">
        <v>63</v>
      </c>
      <c r="Y94" s="204">
        <v>22</v>
      </c>
      <c r="Z94" s="204">
        <v>63</v>
      </c>
      <c r="AA94" s="204">
        <v>100</v>
      </c>
      <c r="AB94" s="204">
        <v>449.12117769018977</v>
      </c>
      <c r="AC94" s="204">
        <v>120</v>
      </c>
      <c r="AD94" s="204">
        <v>61.017797396898985</v>
      </c>
      <c r="AE94" s="204">
        <v>56.837299812201131</v>
      </c>
      <c r="AF94" s="204">
        <v>117.96250823011154</v>
      </c>
      <c r="AG94" s="204">
        <v>170.63762650338381</v>
      </c>
      <c r="AH94" s="204">
        <v>48</v>
      </c>
      <c r="AI94" s="204">
        <v>63.155582288108278</v>
      </c>
      <c r="AJ94" s="204">
        <v>44.192169822752177</v>
      </c>
      <c r="AK94" s="204">
        <v>30</v>
      </c>
      <c r="AL94" s="204">
        <v>179</v>
      </c>
      <c r="AM94" s="204">
        <v>26.766421274397842</v>
      </c>
      <c r="AN94" s="204">
        <v>37</v>
      </c>
      <c r="AO94" s="204">
        <v>156.65297388888888</v>
      </c>
      <c r="AP94" s="204">
        <v>18.64868194650338</v>
      </c>
      <c r="AQ94" s="204">
        <v>35</v>
      </c>
      <c r="AR94" s="204">
        <v>30</v>
      </c>
      <c r="AS94" s="204">
        <v>107</v>
      </c>
      <c r="AT94" s="204">
        <v>20</v>
      </c>
      <c r="AU94" s="204">
        <v>20</v>
      </c>
      <c r="AV94" s="204">
        <v>43</v>
      </c>
    </row>
    <row r="95" spans="1:48" ht="112.5" hidden="1" customHeight="1" x14ac:dyDescent="0.25">
      <c r="A95" s="110">
        <v>92</v>
      </c>
      <c r="B95" s="110" t="s">
        <v>157</v>
      </c>
      <c r="C95" s="111" t="s">
        <v>129</v>
      </c>
      <c r="D95" s="111" t="s">
        <v>129</v>
      </c>
      <c r="E95" s="111" t="s">
        <v>474</v>
      </c>
      <c r="F95" s="111" t="s">
        <v>475</v>
      </c>
      <c r="G95" s="227" t="s">
        <v>141</v>
      </c>
      <c r="H95" s="111">
        <v>3</v>
      </c>
      <c r="I95" s="111"/>
      <c r="J95" s="111">
        <v>3</v>
      </c>
      <c r="K95" s="111"/>
      <c r="L95" s="111"/>
      <c r="M95" s="111">
        <v>1</v>
      </c>
      <c r="N95" s="111"/>
      <c r="O95" s="111"/>
      <c r="P95" s="111"/>
      <c r="Q95" s="111"/>
      <c r="R95" s="111"/>
      <c r="S95" s="111">
        <v>1</v>
      </c>
      <c r="T95" s="111"/>
      <c r="U95" s="111">
        <v>1</v>
      </c>
      <c r="V95" s="111">
        <v>1</v>
      </c>
      <c r="W95" s="111"/>
      <c r="X95" s="111"/>
      <c r="Y95" s="111"/>
      <c r="Z95" s="111">
        <v>1</v>
      </c>
      <c r="AA95" s="111">
        <v>3</v>
      </c>
      <c r="AB95" s="111"/>
      <c r="AC95" s="111"/>
      <c r="AD95" s="111"/>
      <c r="AE95" s="111">
        <v>1</v>
      </c>
      <c r="AF95" s="111">
        <v>2</v>
      </c>
      <c r="AG95" s="111"/>
      <c r="AH95" s="111">
        <v>1</v>
      </c>
      <c r="AI95" s="111"/>
      <c r="AJ95" s="111"/>
      <c r="AK95" s="111">
        <v>1</v>
      </c>
      <c r="AL95" s="111"/>
      <c r="AM95" s="111"/>
      <c r="AN95" s="111">
        <v>1</v>
      </c>
      <c r="AO95" s="111"/>
      <c r="AP95" s="111"/>
      <c r="AQ95" s="111"/>
      <c r="AR95" s="111">
        <v>1</v>
      </c>
      <c r="AS95" s="111"/>
      <c r="AT95" s="111"/>
      <c r="AU95" s="111"/>
      <c r="AV95" s="204"/>
    </row>
    <row r="96" spans="1:48" ht="80.25" hidden="1" customHeight="1" x14ac:dyDescent="0.25">
      <c r="A96" s="110">
        <v>93</v>
      </c>
      <c r="B96" s="110" t="s">
        <v>157</v>
      </c>
      <c r="C96" s="111" t="s">
        <v>130</v>
      </c>
      <c r="D96" s="111" t="s">
        <v>130</v>
      </c>
      <c r="E96" s="111" t="s">
        <v>476</v>
      </c>
      <c r="F96" s="111" t="s">
        <v>477</v>
      </c>
      <c r="G96" s="227" t="s">
        <v>141</v>
      </c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</row>
    <row r="97" spans="1:48" ht="112.5" hidden="1" customHeight="1" x14ac:dyDescent="0.25">
      <c r="A97" s="110">
        <v>94</v>
      </c>
      <c r="B97" s="110" t="s">
        <v>157</v>
      </c>
      <c r="C97" s="111" t="s">
        <v>131</v>
      </c>
      <c r="D97" s="111" t="s">
        <v>478</v>
      </c>
      <c r="E97" s="111" t="s">
        <v>479</v>
      </c>
      <c r="F97" s="110" t="s">
        <v>480</v>
      </c>
      <c r="G97" s="226" t="s">
        <v>142</v>
      </c>
      <c r="H97" s="222">
        <v>0</v>
      </c>
      <c r="I97" s="222"/>
      <c r="J97" s="223">
        <v>1100</v>
      </c>
      <c r="K97" s="223">
        <v>57</v>
      </c>
      <c r="L97" s="223">
        <v>45</v>
      </c>
      <c r="M97" s="223">
        <v>43</v>
      </c>
      <c r="N97" s="223">
        <v>73</v>
      </c>
      <c r="O97" s="223">
        <v>7</v>
      </c>
      <c r="P97" s="223">
        <v>38</v>
      </c>
      <c r="Q97" s="223">
        <v>30</v>
      </c>
      <c r="R97" s="223">
        <v>41</v>
      </c>
      <c r="S97" s="223">
        <v>30</v>
      </c>
      <c r="T97" s="223">
        <v>42</v>
      </c>
      <c r="U97" s="223">
        <v>17</v>
      </c>
      <c r="V97" s="223">
        <v>30</v>
      </c>
      <c r="W97" s="223">
        <v>54</v>
      </c>
      <c r="X97" s="223">
        <v>69</v>
      </c>
      <c r="Y97" s="223">
        <v>31</v>
      </c>
      <c r="Z97" s="223">
        <v>72</v>
      </c>
      <c r="AA97" s="223">
        <v>32</v>
      </c>
      <c r="AB97" s="223">
        <v>284</v>
      </c>
      <c r="AC97" s="223">
        <v>32</v>
      </c>
      <c r="AD97" s="223">
        <v>40</v>
      </c>
      <c r="AE97" s="223">
        <v>31</v>
      </c>
      <c r="AF97" s="223">
        <v>65</v>
      </c>
      <c r="AG97" s="223">
        <v>94</v>
      </c>
      <c r="AH97" s="223">
        <v>17</v>
      </c>
      <c r="AI97" s="223">
        <v>28</v>
      </c>
      <c r="AJ97" s="223">
        <v>24</v>
      </c>
      <c r="AK97" s="223">
        <v>27</v>
      </c>
      <c r="AL97" s="223">
        <v>140</v>
      </c>
      <c r="AM97" s="223">
        <v>21</v>
      </c>
      <c r="AN97" s="223">
        <v>23</v>
      </c>
      <c r="AO97" s="223">
        <v>74</v>
      </c>
      <c r="AP97" s="223">
        <v>6</v>
      </c>
      <c r="AQ97" s="223">
        <v>40</v>
      </c>
      <c r="AR97" s="223">
        <v>13</v>
      </c>
      <c r="AS97" s="223">
        <v>132</v>
      </c>
      <c r="AT97" s="223">
        <v>22</v>
      </c>
      <c r="AU97" s="223">
        <v>27</v>
      </c>
      <c r="AV97" s="223">
        <v>52</v>
      </c>
    </row>
    <row r="98" spans="1:48" ht="112.5" hidden="1" customHeight="1" x14ac:dyDescent="0.25">
      <c r="A98" s="110">
        <v>95</v>
      </c>
      <c r="B98" s="110" t="s">
        <v>157</v>
      </c>
      <c r="C98" s="111" t="s">
        <v>132</v>
      </c>
      <c r="D98" s="111" t="s">
        <v>481</v>
      </c>
      <c r="E98" s="111" t="s">
        <v>482</v>
      </c>
      <c r="F98" s="111" t="s">
        <v>483</v>
      </c>
      <c r="G98" s="226" t="s">
        <v>142</v>
      </c>
      <c r="H98" s="222">
        <v>0</v>
      </c>
      <c r="I98" s="222"/>
      <c r="J98" s="223">
        <v>115</v>
      </c>
      <c r="K98" s="223">
        <v>9</v>
      </c>
      <c r="L98" s="223">
        <v>7</v>
      </c>
      <c r="M98" s="223">
        <v>7</v>
      </c>
      <c r="N98" s="223">
        <v>12</v>
      </c>
      <c r="O98" s="223">
        <v>2</v>
      </c>
      <c r="P98" s="223">
        <v>6</v>
      </c>
      <c r="Q98" s="223">
        <v>4</v>
      </c>
      <c r="R98" s="223">
        <v>6</v>
      </c>
      <c r="S98" s="223">
        <v>48</v>
      </c>
      <c r="T98" s="223">
        <v>9</v>
      </c>
      <c r="U98" s="223">
        <v>5</v>
      </c>
      <c r="V98" s="223">
        <v>8</v>
      </c>
      <c r="W98" s="223">
        <v>13</v>
      </c>
      <c r="X98" s="223">
        <v>11</v>
      </c>
      <c r="Y98" s="223">
        <v>4</v>
      </c>
      <c r="Z98" s="223">
        <v>10</v>
      </c>
      <c r="AA98" s="223">
        <v>9</v>
      </c>
      <c r="AB98" s="223">
        <v>61</v>
      </c>
      <c r="AC98" s="223">
        <v>8</v>
      </c>
      <c r="AD98" s="223">
        <v>8</v>
      </c>
      <c r="AE98" s="223">
        <v>7</v>
      </c>
      <c r="AF98" s="223">
        <v>17</v>
      </c>
      <c r="AG98" s="223">
        <v>20</v>
      </c>
      <c r="AH98" s="223">
        <v>4</v>
      </c>
      <c r="AI98" s="223">
        <v>7</v>
      </c>
      <c r="AJ98" s="223">
        <v>5</v>
      </c>
      <c r="AK98" s="223">
        <v>5</v>
      </c>
      <c r="AL98" s="223">
        <v>29</v>
      </c>
      <c r="AM98" s="223">
        <v>4</v>
      </c>
      <c r="AN98" s="223">
        <v>6</v>
      </c>
      <c r="AO98" s="223">
        <v>18</v>
      </c>
      <c r="AP98" s="223">
        <v>2</v>
      </c>
      <c r="AQ98" s="223">
        <v>6</v>
      </c>
      <c r="AR98" s="223">
        <v>3</v>
      </c>
      <c r="AS98" s="223">
        <v>19</v>
      </c>
      <c r="AT98" s="223">
        <v>4</v>
      </c>
      <c r="AU98" s="223">
        <v>4</v>
      </c>
      <c r="AV98" s="223">
        <v>8</v>
      </c>
    </row>
    <row r="99" spans="1:48" ht="112.5" hidden="1" customHeight="1" x14ac:dyDescent="0.25">
      <c r="A99" s="110">
        <v>96</v>
      </c>
      <c r="B99" s="110" t="s">
        <v>157</v>
      </c>
      <c r="C99" s="111" t="s">
        <v>133</v>
      </c>
      <c r="D99" s="111" t="s">
        <v>484</v>
      </c>
      <c r="E99" s="111" t="s">
        <v>485</v>
      </c>
      <c r="F99" s="111" t="s">
        <v>486</v>
      </c>
      <c r="G99" s="226" t="s">
        <v>142</v>
      </c>
      <c r="H99" s="222">
        <v>0</v>
      </c>
      <c r="I99" s="222"/>
      <c r="J99" s="223">
        <v>552</v>
      </c>
      <c r="K99" s="223">
        <v>19</v>
      </c>
      <c r="L99" s="223">
        <v>13</v>
      </c>
      <c r="M99" s="223">
        <v>21</v>
      </c>
      <c r="N99" s="223">
        <v>33</v>
      </c>
      <c r="O99" s="223">
        <v>3</v>
      </c>
      <c r="P99" s="223">
        <v>22</v>
      </c>
      <c r="Q99" s="223">
        <v>16</v>
      </c>
      <c r="R99" s="223">
        <v>23</v>
      </c>
      <c r="S99" s="223">
        <v>16</v>
      </c>
      <c r="T99" s="223">
        <v>33</v>
      </c>
      <c r="U99" s="223">
        <v>12</v>
      </c>
      <c r="V99" s="223">
        <v>29</v>
      </c>
      <c r="W99" s="223">
        <v>56</v>
      </c>
      <c r="X99" s="223">
        <v>17</v>
      </c>
      <c r="Y99" s="223">
        <v>18</v>
      </c>
      <c r="Z99" s="223">
        <v>33</v>
      </c>
      <c r="AA99" s="223">
        <v>43</v>
      </c>
      <c r="AB99" s="223">
        <v>252</v>
      </c>
      <c r="AC99" s="223">
        <v>19</v>
      </c>
      <c r="AD99" s="223">
        <v>33</v>
      </c>
      <c r="AE99" s="223">
        <v>26</v>
      </c>
      <c r="AF99" s="223">
        <v>39</v>
      </c>
      <c r="AG99" s="223">
        <v>84</v>
      </c>
      <c r="AH99" s="223">
        <v>18</v>
      </c>
      <c r="AI99" s="223">
        <v>21</v>
      </c>
      <c r="AJ99" s="223">
        <v>20</v>
      </c>
      <c r="AK99" s="223">
        <v>24</v>
      </c>
      <c r="AL99" s="223">
        <v>123</v>
      </c>
      <c r="AM99" s="223">
        <v>18</v>
      </c>
      <c r="AN99" s="223">
        <v>14</v>
      </c>
      <c r="AO99" s="223">
        <v>75</v>
      </c>
      <c r="AP99" s="223">
        <v>2</v>
      </c>
      <c r="AQ99" s="223">
        <v>12</v>
      </c>
      <c r="AR99" s="223">
        <v>10</v>
      </c>
      <c r="AS99" s="223">
        <v>73</v>
      </c>
      <c r="AT99" s="223">
        <v>7</v>
      </c>
      <c r="AU99" s="223">
        <v>16</v>
      </c>
      <c r="AV99" s="223">
        <v>30</v>
      </c>
    </row>
    <row r="100" spans="1:48" ht="110.25" hidden="1" x14ac:dyDescent="0.25">
      <c r="A100" s="110">
        <v>97</v>
      </c>
      <c r="B100" s="110" t="s">
        <v>157</v>
      </c>
      <c r="C100" s="111" t="s">
        <v>134</v>
      </c>
      <c r="D100" s="111" t="s">
        <v>487</v>
      </c>
      <c r="E100" s="111" t="s">
        <v>488</v>
      </c>
      <c r="F100" s="111" t="s">
        <v>161</v>
      </c>
      <c r="G100" s="226" t="s">
        <v>142</v>
      </c>
      <c r="H100" s="204">
        <v>0</v>
      </c>
      <c r="I100" s="204"/>
      <c r="J100" s="204">
        <v>10</v>
      </c>
      <c r="K100" s="204">
        <v>8</v>
      </c>
      <c r="L100" s="204">
        <v>8</v>
      </c>
      <c r="M100" s="204">
        <v>10</v>
      </c>
      <c r="N100" s="204">
        <v>8</v>
      </c>
      <c r="O100" s="204">
        <v>8</v>
      </c>
      <c r="P100" s="204">
        <v>8</v>
      </c>
      <c r="Q100" s="204">
        <v>8</v>
      </c>
      <c r="R100" s="204">
        <v>8</v>
      </c>
      <c r="S100" s="204">
        <v>10</v>
      </c>
      <c r="T100" s="204">
        <v>10</v>
      </c>
      <c r="U100" s="204">
        <v>8</v>
      </c>
      <c r="V100" s="204">
        <v>10</v>
      </c>
      <c r="W100" s="204">
        <v>10</v>
      </c>
      <c r="X100" s="204">
        <v>8</v>
      </c>
      <c r="Y100" s="204">
        <v>8</v>
      </c>
      <c r="Z100" s="204">
        <v>8</v>
      </c>
      <c r="AA100" s="204">
        <v>10</v>
      </c>
      <c r="AB100" s="204">
        <v>20</v>
      </c>
      <c r="AC100" s="204">
        <v>8</v>
      </c>
      <c r="AD100" s="204">
        <v>8</v>
      </c>
      <c r="AE100" s="204">
        <v>8</v>
      </c>
      <c r="AF100" s="204">
        <v>10</v>
      </c>
      <c r="AG100" s="204">
        <v>20</v>
      </c>
      <c r="AH100" s="204">
        <v>8</v>
      </c>
      <c r="AI100" s="204">
        <v>10</v>
      </c>
      <c r="AJ100" s="204">
        <v>10</v>
      </c>
      <c r="AK100" s="204">
        <v>8</v>
      </c>
      <c r="AL100" s="204">
        <v>10</v>
      </c>
      <c r="AM100" s="204">
        <v>8</v>
      </c>
      <c r="AN100" s="204">
        <v>8</v>
      </c>
      <c r="AO100" s="204">
        <v>10</v>
      </c>
      <c r="AP100" s="204">
        <v>8</v>
      </c>
      <c r="AQ100" s="204">
        <v>8</v>
      </c>
      <c r="AR100" s="204">
        <v>8</v>
      </c>
      <c r="AS100" s="204">
        <v>10</v>
      </c>
      <c r="AT100" s="204">
        <v>8</v>
      </c>
      <c r="AU100" s="204">
        <v>8</v>
      </c>
      <c r="AV100" s="204">
        <v>8</v>
      </c>
    </row>
    <row r="101" spans="1:48" ht="110.25" hidden="1" x14ac:dyDescent="0.25">
      <c r="A101" s="110">
        <v>98</v>
      </c>
      <c r="B101" s="110" t="s">
        <v>157</v>
      </c>
      <c r="C101" s="111" t="s">
        <v>135</v>
      </c>
      <c r="D101" s="111" t="s">
        <v>489</v>
      </c>
      <c r="E101" s="111" t="s">
        <v>490</v>
      </c>
      <c r="F101" s="111" t="s">
        <v>161</v>
      </c>
      <c r="G101" s="226" t="s">
        <v>142</v>
      </c>
      <c r="H101" s="222">
        <v>0</v>
      </c>
      <c r="I101" s="222"/>
      <c r="J101" s="223">
        <v>115</v>
      </c>
      <c r="K101" s="223">
        <v>9</v>
      </c>
      <c r="L101" s="223">
        <v>7</v>
      </c>
      <c r="M101" s="223">
        <v>7</v>
      </c>
      <c r="N101" s="223">
        <v>12</v>
      </c>
      <c r="O101" s="223">
        <v>2</v>
      </c>
      <c r="P101" s="223">
        <v>6</v>
      </c>
      <c r="Q101" s="223">
        <v>4</v>
      </c>
      <c r="R101" s="223">
        <v>6</v>
      </c>
      <c r="S101" s="223">
        <v>48</v>
      </c>
      <c r="T101" s="223">
        <v>9</v>
      </c>
      <c r="U101" s="223">
        <v>5</v>
      </c>
      <c r="V101" s="223">
        <v>8</v>
      </c>
      <c r="W101" s="223">
        <v>13</v>
      </c>
      <c r="X101" s="223">
        <v>11</v>
      </c>
      <c r="Y101" s="223">
        <v>4</v>
      </c>
      <c r="Z101" s="223">
        <v>10</v>
      </c>
      <c r="AA101" s="223">
        <v>9</v>
      </c>
      <c r="AB101" s="223">
        <v>61</v>
      </c>
      <c r="AC101" s="223">
        <v>8</v>
      </c>
      <c r="AD101" s="223">
        <v>8</v>
      </c>
      <c r="AE101" s="223">
        <v>7</v>
      </c>
      <c r="AF101" s="223">
        <v>17</v>
      </c>
      <c r="AG101" s="223">
        <v>20</v>
      </c>
      <c r="AH101" s="223">
        <v>4</v>
      </c>
      <c r="AI101" s="223">
        <v>7</v>
      </c>
      <c r="AJ101" s="223">
        <v>5</v>
      </c>
      <c r="AK101" s="223">
        <v>5</v>
      </c>
      <c r="AL101" s="223">
        <v>29</v>
      </c>
      <c r="AM101" s="223">
        <v>4</v>
      </c>
      <c r="AN101" s="223">
        <v>6</v>
      </c>
      <c r="AO101" s="223">
        <v>18</v>
      </c>
      <c r="AP101" s="223">
        <v>2</v>
      </c>
      <c r="AQ101" s="223">
        <v>6</v>
      </c>
      <c r="AR101" s="223">
        <v>3</v>
      </c>
      <c r="AS101" s="223">
        <v>19</v>
      </c>
      <c r="AT101" s="223">
        <v>4</v>
      </c>
      <c r="AU101" s="223">
        <v>4</v>
      </c>
      <c r="AV101" s="223">
        <v>8</v>
      </c>
    </row>
    <row r="102" spans="1:48" ht="110.25" hidden="1" x14ac:dyDescent="0.25">
      <c r="A102" s="110">
        <v>99</v>
      </c>
      <c r="B102" s="110" t="s">
        <v>157</v>
      </c>
      <c r="C102" s="111" t="s">
        <v>136</v>
      </c>
      <c r="D102" s="111" t="s">
        <v>491</v>
      </c>
      <c r="E102" s="111" t="s">
        <v>492</v>
      </c>
      <c r="F102" s="111" t="s">
        <v>161</v>
      </c>
      <c r="G102" s="226" t="s">
        <v>142</v>
      </c>
      <c r="H102" s="204">
        <v>0</v>
      </c>
      <c r="I102" s="204"/>
      <c r="J102" s="204">
        <v>10</v>
      </c>
      <c r="K102" s="204">
        <v>8</v>
      </c>
      <c r="L102" s="204">
        <v>8</v>
      </c>
      <c r="M102" s="204">
        <v>10</v>
      </c>
      <c r="N102" s="204">
        <v>8</v>
      </c>
      <c r="O102" s="204">
        <v>8</v>
      </c>
      <c r="P102" s="204">
        <v>8</v>
      </c>
      <c r="Q102" s="204">
        <v>8</v>
      </c>
      <c r="R102" s="204">
        <v>8</v>
      </c>
      <c r="S102" s="204">
        <v>10</v>
      </c>
      <c r="T102" s="204">
        <v>10</v>
      </c>
      <c r="U102" s="204">
        <v>8</v>
      </c>
      <c r="V102" s="204">
        <v>10</v>
      </c>
      <c r="W102" s="204">
        <v>10</v>
      </c>
      <c r="X102" s="204">
        <v>8</v>
      </c>
      <c r="Y102" s="204">
        <v>8</v>
      </c>
      <c r="Z102" s="204">
        <v>8</v>
      </c>
      <c r="AA102" s="204">
        <v>10</v>
      </c>
      <c r="AB102" s="204">
        <v>20</v>
      </c>
      <c r="AC102" s="204">
        <v>8</v>
      </c>
      <c r="AD102" s="204">
        <v>8</v>
      </c>
      <c r="AE102" s="204">
        <v>8</v>
      </c>
      <c r="AF102" s="204">
        <v>10</v>
      </c>
      <c r="AG102" s="204">
        <v>20</v>
      </c>
      <c r="AH102" s="204">
        <v>8</v>
      </c>
      <c r="AI102" s="204">
        <v>10</v>
      </c>
      <c r="AJ102" s="204">
        <v>10</v>
      </c>
      <c r="AK102" s="204">
        <v>8</v>
      </c>
      <c r="AL102" s="204">
        <v>10</v>
      </c>
      <c r="AM102" s="204">
        <v>8</v>
      </c>
      <c r="AN102" s="204">
        <v>8</v>
      </c>
      <c r="AO102" s="204">
        <v>10</v>
      </c>
      <c r="AP102" s="204">
        <v>8</v>
      </c>
      <c r="AQ102" s="204">
        <v>8</v>
      </c>
      <c r="AR102" s="204">
        <v>8</v>
      </c>
      <c r="AS102" s="204">
        <v>10</v>
      </c>
      <c r="AT102" s="204">
        <v>8</v>
      </c>
      <c r="AU102" s="204">
        <v>8</v>
      </c>
      <c r="AV102" s="204">
        <v>8</v>
      </c>
    </row>
    <row r="103" spans="1:48" ht="94.5" hidden="1" x14ac:dyDescent="0.25">
      <c r="A103" s="110">
        <v>100</v>
      </c>
      <c r="B103" s="110" t="s">
        <v>157</v>
      </c>
      <c r="C103" s="111" t="s">
        <v>137</v>
      </c>
      <c r="D103" s="111" t="s">
        <v>493</v>
      </c>
      <c r="E103" s="111" t="s">
        <v>494</v>
      </c>
      <c r="F103" s="111" t="s">
        <v>161</v>
      </c>
      <c r="G103" s="226" t="s">
        <v>142</v>
      </c>
      <c r="H103" s="204">
        <v>0</v>
      </c>
      <c r="I103" s="204"/>
      <c r="J103" s="204">
        <v>1053.0800849339978</v>
      </c>
      <c r="K103" s="204">
        <v>83.30987712574759</v>
      </c>
      <c r="L103" s="204">
        <v>61.112067609610513</v>
      </c>
      <c r="M103" s="204">
        <v>443.74</v>
      </c>
      <c r="N103" s="204">
        <v>111.87423630372156</v>
      </c>
      <c r="O103" s="204">
        <v>60.056650285990493</v>
      </c>
      <c r="P103" s="204">
        <v>53.962466385087843</v>
      </c>
      <c r="Q103" s="204">
        <v>35.679914682379852</v>
      </c>
      <c r="R103" s="204">
        <v>52.70277474076719</v>
      </c>
      <c r="S103" s="204">
        <v>13.001296748154628</v>
      </c>
      <c r="T103" s="204">
        <v>69.860626429108521</v>
      </c>
      <c r="U103" s="204">
        <v>38.296502616515504</v>
      </c>
      <c r="V103" s="204">
        <v>62.250111259457036</v>
      </c>
      <c r="W103" s="204">
        <v>100.53333333333335</v>
      </c>
      <c r="X103" s="204">
        <v>105.09913800048336</v>
      </c>
      <c r="Y103" s="204">
        <v>36.939606326700499</v>
      </c>
      <c r="Z103" s="204">
        <v>96.179159329888421</v>
      </c>
      <c r="AA103" s="204">
        <v>57.13333333333334</v>
      </c>
      <c r="AB103" s="204">
        <v>471.51664976090427</v>
      </c>
      <c r="AC103" s="204">
        <v>61.900633724580977</v>
      </c>
      <c r="AD103" s="204">
        <v>62.283431386755531</v>
      </c>
      <c r="AE103" s="204">
        <v>51.204816693232885</v>
      </c>
      <c r="AF103" s="204">
        <v>130.061135101193</v>
      </c>
      <c r="AG103" s="204">
        <v>160.40624280650056</v>
      </c>
      <c r="AH103" s="204">
        <v>31.905621288154315</v>
      </c>
      <c r="AI103" s="204">
        <v>54.785952150760394</v>
      </c>
      <c r="AJ103" s="204">
        <v>42.662791768334785</v>
      </c>
      <c r="AK103" s="204">
        <v>40.760162975921915</v>
      </c>
      <c r="AL103" s="204">
        <v>215.06194282945739</v>
      </c>
      <c r="AM103" s="204">
        <v>31.175314922480624</v>
      </c>
      <c r="AN103" s="204">
        <v>44.213178294573645</v>
      </c>
      <c r="AO103" s="204">
        <v>141.56592592592588</v>
      </c>
      <c r="AP103" s="204">
        <v>15.904025290425547</v>
      </c>
      <c r="AQ103" s="204">
        <v>58.524592880735653</v>
      </c>
      <c r="AR103" s="204">
        <v>23.900740740740741</v>
      </c>
      <c r="AS103" s="204">
        <v>178.33148197166557</v>
      </c>
      <c r="AT103" s="204">
        <v>30.879468145914608</v>
      </c>
      <c r="AU103" s="204">
        <v>32.922211352921096</v>
      </c>
      <c r="AV103" s="204">
        <v>70.883189283124835</v>
      </c>
    </row>
    <row r="104" spans="1:48" ht="110.25" hidden="1" x14ac:dyDescent="0.25">
      <c r="A104" s="110">
        <v>101</v>
      </c>
      <c r="B104" s="110" t="s">
        <v>157</v>
      </c>
      <c r="C104" s="111" t="s">
        <v>138</v>
      </c>
      <c r="D104" s="111" t="s">
        <v>495</v>
      </c>
      <c r="E104" s="111" t="s">
        <v>496</v>
      </c>
      <c r="F104" s="110" t="s">
        <v>161</v>
      </c>
      <c r="G104" s="226" t="s">
        <v>142</v>
      </c>
      <c r="H104" s="111">
        <v>0</v>
      </c>
      <c r="I104" s="111"/>
      <c r="J104" s="204">
        <v>3159.2402548019932</v>
      </c>
      <c r="K104" s="204">
        <v>249.9296313772428</v>
      </c>
      <c r="L104" s="204">
        <v>183.33620282883155</v>
      </c>
      <c r="M104" s="204">
        <v>1331.22</v>
      </c>
      <c r="N104" s="204">
        <v>335.62270891116464</v>
      </c>
      <c r="O104" s="204">
        <v>180.16995085797146</v>
      </c>
      <c r="P104" s="204">
        <v>161.88739915526355</v>
      </c>
      <c r="Q104" s="204">
        <v>107.03974404713954</v>
      </c>
      <c r="R104" s="204">
        <v>158.10832422230158</v>
      </c>
      <c r="S104" s="204">
        <v>39.003890244463882</v>
      </c>
      <c r="T104" s="204">
        <v>139.72125285821704</v>
      </c>
      <c r="U104" s="204">
        <v>76.593005233031008</v>
      </c>
      <c r="V104" s="204">
        <v>124.50022251891407</v>
      </c>
      <c r="W104" s="204">
        <v>100.53333333333335</v>
      </c>
      <c r="X104" s="204">
        <v>105.09913800048336</v>
      </c>
      <c r="Y104" s="204">
        <v>36.939606326700499</v>
      </c>
      <c r="Z104" s="204">
        <v>96.179159329888421</v>
      </c>
      <c r="AA104" s="204">
        <v>171.4</v>
      </c>
      <c r="AB104" s="204">
        <v>1414.5499492827128</v>
      </c>
      <c r="AC104" s="204">
        <v>185.70190117374293</v>
      </c>
      <c r="AD104" s="204">
        <v>186.85029416026657</v>
      </c>
      <c r="AE104" s="204">
        <v>153.61445007969866</v>
      </c>
      <c r="AF104" s="204">
        <v>390.18340530357904</v>
      </c>
      <c r="AG104" s="204">
        <v>320.81248561300112</v>
      </c>
      <c r="AH104" s="204">
        <v>63.811242576308629</v>
      </c>
      <c r="AI104" s="204">
        <v>109.57190430152079</v>
      </c>
      <c r="AJ104" s="204">
        <v>85.325583536669569</v>
      </c>
      <c r="AK104" s="204">
        <v>81.52032595184383</v>
      </c>
      <c r="AL104" s="204">
        <v>430.12388565891479</v>
      </c>
      <c r="AM104" s="204">
        <v>62.350629844961247</v>
      </c>
      <c r="AN104" s="204">
        <v>88.426356589147289</v>
      </c>
      <c r="AO104" s="204">
        <v>141.76637856624967</v>
      </c>
      <c r="AP104" s="204">
        <v>424.69777777777767</v>
      </c>
      <c r="AQ104" s="204">
        <v>47.712075871276646</v>
      </c>
      <c r="AR104" s="204">
        <v>175.57377864220697</v>
      </c>
      <c r="AS104" s="204">
        <v>71.702222222222218</v>
      </c>
      <c r="AT104" s="204">
        <v>356.66296394333114</v>
      </c>
      <c r="AU104" s="204">
        <v>61.758936291829215</v>
      </c>
      <c r="AV104" s="204">
        <v>65.844422705842192</v>
      </c>
    </row>
    <row r="105" spans="1:48" ht="63" hidden="1" x14ac:dyDescent="0.25">
      <c r="C105" s="228" t="s">
        <v>464</v>
      </c>
      <c r="D105" s="228" t="s">
        <v>464</v>
      </c>
      <c r="E105" s="229" t="s">
        <v>465</v>
      </c>
      <c r="F105" s="230" t="s">
        <v>466</v>
      </c>
      <c r="G105" s="231" t="s">
        <v>467</v>
      </c>
      <c r="H105" s="87">
        <v>0</v>
      </c>
      <c r="I105" s="87"/>
      <c r="J105" s="87">
        <v>1092</v>
      </c>
      <c r="K105" s="87">
        <v>86</v>
      </c>
      <c r="L105" s="87">
        <v>63</v>
      </c>
      <c r="M105" s="87">
        <v>62</v>
      </c>
      <c r="N105" s="87">
        <v>116</v>
      </c>
      <c r="O105" s="87">
        <v>12</v>
      </c>
      <c r="P105" s="87">
        <v>56</v>
      </c>
      <c r="Q105" s="87">
        <v>37</v>
      </c>
      <c r="R105" s="87">
        <v>55</v>
      </c>
      <c r="S105" s="87">
        <v>460</v>
      </c>
      <c r="T105" s="87">
        <v>65</v>
      </c>
      <c r="U105" s="87">
        <v>36</v>
      </c>
      <c r="V105" s="87">
        <v>58</v>
      </c>
      <c r="W105" s="87">
        <v>98</v>
      </c>
      <c r="X105" s="87">
        <v>109</v>
      </c>
      <c r="Y105" s="87">
        <v>38</v>
      </c>
      <c r="Z105" s="87">
        <v>100</v>
      </c>
      <c r="AA105" s="87">
        <v>65</v>
      </c>
      <c r="AB105" s="87">
        <v>451</v>
      </c>
      <c r="AC105" s="87">
        <v>59</v>
      </c>
      <c r="AD105" s="87">
        <v>60</v>
      </c>
      <c r="AE105" s="87">
        <v>49</v>
      </c>
      <c r="AF105" s="87">
        <v>124</v>
      </c>
      <c r="AG105" s="87">
        <v>150</v>
      </c>
      <c r="AH105" s="87">
        <v>30</v>
      </c>
      <c r="AI105" s="87">
        <v>51</v>
      </c>
      <c r="AJ105" s="87">
        <v>40</v>
      </c>
      <c r="AK105" s="87">
        <v>38</v>
      </c>
      <c r="AL105" s="87">
        <v>203</v>
      </c>
      <c r="AM105" s="87">
        <v>29</v>
      </c>
      <c r="AN105" s="87">
        <v>42</v>
      </c>
      <c r="AO105" s="87">
        <v>151</v>
      </c>
      <c r="AP105" s="87">
        <v>15</v>
      </c>
      <c r="AQ105" s="87">
        <v>61</v>
      </c>
      <c r="AR105" s="87">
        <v>25</v>
      </c>
      <c r="AS105" s="247">
        <v>243</v>
      </c>
      <c r="AT105" s="247">
        <v>2</v>
      </c>
      <c r="AU105" s="247">
        <v>6</v>
      </c>
      <c r="AV105" s="247">
        <v>73</v>
      </c>
    </row>
    <row r="106" spans="1:48" ht="78.75" hidden="1" x14ac:dyDescent="0.25">
      <c r="C106" s="228" t="s">
        <v>468</v>
      </c>
      <c r="D106" s="228" t="s">
        <v>468</v>
      </c>
      <c r="E106" s="229" t="s">
        <v>469</v>
      </c>
      <c r="F106" s="230" t="s">
        <v>466</v>
      </c>
      <c r="G106" s="232" t="s">
        <v>467</v>
      </c>
      <c r="H106" s="85">
        <v>0</v>
      </c>
      <c r="I106" s="85"/>
      <c r="J106" s="85">
        <v>628</v>
      </c>
      <c r="K106" s="85">
        <v>50</v>
      </c>
      <c r="L106" s="85">
        <v>36</v>
      </c>
      <c r="M106" s="85">
        <v>36</v>
      </c>
      <c r="N106" s="85">
        <v>67</v>
      </c>
      <c r="O106" s="85">
        <v>7</v>
      </c>
      <c r="P106" s="85">
        <v>32</v>
      </c>
      <c r="Q106" s="85">
        <v>21</v>
      </c>
      <c r="R106" s="85">
        <v>31</v>
      </c>
      <c r="S106" s="85">
        <v>265</v>
      </c>
      <c r="T106" s="85">
        <v>37</v>
      </c>
      <c r="U106" s="85">
        <v>21</v>
      </c>
      <c r="V106" s="85">
        <v>33</v>
      </c>
      <c r="W106" s="85">
        <v>57</v>
      </c>
      <c r="X106" s="85">
        <v>63</v>
      </c>
      <c r="Y106" s="85">
        <v>22</v>
      </c>
      <c r="Z106" s="85">
        <v>57</v>
      </c>
      <c r="AA106" s="85">
        <v>39</v>
      </c>
      <c r="AB106" s="85">
        <v>260</v>
      </c>
      <c r="AC106" s="85">
        <v>34</v>
      </c>
      <c r="AD106" s="85">
        <v>34</v>
      </c>
      <c r="AE106" s="85">
        <v>28</v>
      </c>
      <c r="AF106" s="85">
        <v>72</v>
      </c>
      <c r="AG106" s="85">
        <v>86</v>
      </c>
      <c r="AH106" s="85">
        <v>17</v>
      </c>
      <c r="AI106" s="85">
        <v>29</v>
      </c>
      <c r="AJ106" s="85">
        <v>23</v>
      </c>
      <c r="AK106" s="85">
        <v>22</v>
      </c>
      <c r="AL106" s="85">
        <v>118</v>
      </c>
      <c r="AM106" s="85">
        <v>17</v>
      </c>
      <c r="AN106" s="85">
        <v>24</v>
      </c>
      <c r="AO106" s="85">
        <v>83</v>
      </c>
      <c r="AP106" s="85">
        <v>9</v>
      </c>
      <c r="AQ106" s="85">
        <v>35</v>
      </c>
      <c r="AR106" s="85">
        <v>14</v>
      </c>
      <c r="AS106" s="85">
        <v>106</v>
      </c>
      <c r="AT106" s="85">
        <v>18</v>
      </c>
      <c r="AU106" s="85">
        <v>20</v>
      </c>
      <c r="AV106" s="85">
        <v>42</v>
      </c>
    </row>
    <row r="107" spans="1:48" ht="63" hidden="1" x14ac:dyDescent="0.25">
      <c r="C107" s="228" t="s">
        <v>470</v>
      </c>
      <c r="D107" s="228" t="s">
        <v>470</v>
      </c>
      <c r="E107" s="229" t="s">
        <v>471</v>
      </c>
      <c r="F107" s="230" t="s">
        <v>466</v>
      </c>
      <c r="G107" s="232" t="s">
        <v>467</v>
      </c>
      <c r="H107" s="87">
        <v>0</v>
      </c>
      <c r="I107" s="87"/>
      <c r="J107" s="88">
        <v>810</v>
      </c>
      <c r="K107" s="88">
        <v>64</v>
      </c>
      <c r="L107" s="88">
        <v>47</v>
      </c>
      <c r="M107" s="88">
        <v>46</v>
      </c>
      <c r="N107" s="88">
        <v>86</v>
      </c>
      <c r="O107" s="88">
        <v>9</v>
      </c>
      <c r="P107" s="88">
        <v>42</v>
      </c>
      <c r="Q107" s="88">
        <v>27</v>
      </c>
      <c r="R107" s="88">
        <v>41</v>
      </c>
      <c r="S107" s="88">
        <v>341</v>
      </c>
      <c r="T107" s="88">
        <v>48</v>
      </c>
      <c r="U107" s="88">
        <v>26</v>
      </c>
      <c r="V107" s="88">
        <v>42</v>
      </c>
      <c r="W107" s="88">
        <v>69</v>
      </c>
      <c r="X107" s="88">
        <v>81</v>
      </c>
      <c r="Y107" s="88">
        <v>28</v>
      </c>
      <c r="Z107" s="88">
        <v>74</v>
      </c>
      <c r="AA107" s="88">
        <v>48</v>
      </c>
      <c r="AB107" s="88">
        <v>330</v>
      </c>
      <c r="AC107" s="88">
        <v>43</v>
      </c>
      <c r="AD107" s="88">
        <v>44</v>
      </c>
      <c r="AE107" s="88">
        <v>36</v>
      </c>
      <c r="AF107" s="88">
        <v>91</v>
      </c>
      <c r="AG107" s="88">
        <v>109</v>
      </c>
      <c r="AH107" s="88">
        <v>22</v>
      </c>
      <c r="AI107" s="88">
        <v>37</v>
      </c>
      <c r="AJ107" s="88">
        <v>29</v>
      </c>
      <c r="AK107" s="88">
        <v>28</v>
      </c>
      <c r="AL107" s="88">
        <v>141</v>
      </c>
      <c r="AM107" s="88">
        <v>20</v>
      </c>
      <c r="AN107" s="88">
        <v>29</v>
      </c>
      <c r="AO107" s="88">
        <v>115</v>
      </c>
      <c r="AP107" s="88">
        <v>11</v>
      </c>
      <c r="AQ107" s="88">
        <v>45</v>
      </c>
      <c r="AR107" s="88">
        <v>19</v>
      </c>
      <c r="AS107" s="88">
        <v>137</v>
      </c>
      <c r="AT107" s="88">
        <v>24</v>
      </c>
      <c r="AU107" s="88">
        <v>25</v>
      </c>
      <c r="AV107" s="88">
        <v>55</v>
      </c>
    </row>
    <row r="108" spans="1:48" ht="78.75" hidden="1" x14ac:dyDescent="0.25">
      <c r="C108" s="233" t="s">
        <v>258</v>
      </c>
      <c r="D108" s="234" t="s">
        <v>259</v>
      </c>
      <c r="E108" s="235" t="s">
        <v>161</v>
      </c>
      <c r="F108" s="234" t="s">
        <v>260</v>
      </c>
      <c r="G108" s="236" t="s">
        <v>261</v>
      </c>
      <c r="H108" s="141">
        <v>320</v>
      </c>
      <c r="I108" s="133">
        <v>80</v>
      </c>
      <c r="J108" s="141">
        <v>80</v>
      </c>
      <c r="K108" s="141">
        <v>0</v>
      </c>
      <c r="L108" s="141">
        <v>0</v>
      </c>
      <c r="M108" s="141">
        <v>0</v>
      </c>
      <c r="N108" s="141">
        <v>0</v>
      </c>
      <c r="O108" s="141">
        <v>0</v>
      </c>
      <c r="P108" s="141">
        <v>0</v>
      </c>
      <c r="Q108" s="141">
        <v>0</v>
      </c>
      <c r="R108" s="141">
        <v>0</v>
      </c>
      <c r="S108" s="141">
        <v>0</v>
      </c>
      <c r="T108" s="141">
        <v>50</v>
      </c>
      <c r="U108" s="141">
        <v>0</v>
      </c>
      <c r="V108" s="141">
        <v>0</v>
      </c>
      <c r="W108" s="141">
        <v>30</v>
      </c>
      <c r="X108" s="141">
        <v>0</v>
      </c>
      <c r="Y108" s="141">
        <v>0</v>
      </c>
      <c r="Z108" s="141">
        <v>0</v>
      </c>
      <c r="AA108" s="141">
        <v>0</v>
      </c>
      <c r="AB108" s="141">
        <v>70</v>
      </c>
      <c r="AC108" s="141">
        <v>0</v>
      </c>
      <c r="AD108" s="141">
        <v>0</v>
      </c>
      <c r="AE108" s="141">
        <v>0</v>
      </c>
      <c r="AF108" s="141">
        <v>0</v>
      </c>
      <c r="AG108" s="141">
        <v>50</v>
      </c>
      <c r="AH108" s="141">
        <v>0</v>
      </c>
      <c r="AI108" s="141">
        <v>0</v>
      </c>
      <c r="AJ108" s="141">
        <v>0</v>
      </c>
      <c r="AK108" s="141">
        <v>0</v>
      </c>
      <c r="AL108" s="141">
        <v>0</v>
      </c>
      <c r="AM108" s="141">
        <v>0</v>
      </c>
      <c r="AN108" s="141">
        <v>0</v>
      </c>
      <c r="AO108" s="141">
        <v>30</v>
      </c>
      <c r="AP108" s="141">
        <v>0</v>
      </c>
      <c r="AQ108" s="141">
        <v>0</v>
      </c>
      <c r="AR108" s="141">
        <v>0</v>
      </c>
      <c r="AS108" s="141">
        <v>20</v>
      </c>
      <c r="AT108" s="141">
        <v>0</v>
      </c>
      <c r="AU108" s="141">
        <v>0</v>
      </c>
      <c r="AV108" s="141">
        <v>0</v>
      </c>
    </row>
    <row r="109" spans="1:48" ht="78.75" hidden="1" x14ac:dyDescent="0.25">
      <c r="C109" s="192" t="s">
        <v>438</v>
      </c>
      <c r="D109" s="234" t="s">
        <v>439</v>
      </c>
      <c r="E109" s="237" t="s">
        <v>440</v>
      </c>
      <c r="F109" s="238" t="s">
        <v>441</v>
      </c>
      <c r="G109" s="239" t="s">
        <v>442</v>
      </c>
      <c r="H109" s="190"/>
      <c r="I109" s="190"/>
      <c r="J109" s="86">
        <v>1200</v>
      </c>
      <c r="K109" s="86"/>
      <c r="L109" s="86"/>
      <c r="M109" s="86"/>
      <c r="N109" s="86"/>
      <c r="O109" s="86"/>
      <c r="P109" s="86"/>
      <c r="Q109" s="86"/>
      <c r="R109" s="86"/>
      <c r="S109" s="86"/>
      <c r="T109" s="86">
        <v>700</v>
      </c>
      <c r="U109" s="86"/>
      <c r="V109" s="86">
        <v>200</v>
      </c>
      <c r="W109" s="86">
        <v>500</v>
      </c>
      <c r="X109" s="86"/>
      <c r="Y109" s="86"/>
      <c r="Z109" s="86"/>
      <c r="AA109" s="86"/>
      <c r="AB109" s="86">
        <v>800</v>
      </c>
      <c r="AC109" s="86"/>
      <c r="AD109" s="86"/>
      <c r="AE109" s="86"/>
      <c r="AF109" s="86"/>
      <c r="AG109" s="86">
        <v>800</v>
      </c>
      <c r="AH109" s="86"/>
      <c r="AI109" s="86"/>
      <c r="AJ109" s="86"/>
      <c r="AK109" s="86"/>
      <c r="AL109" s="86">
        <v>600</v>
      </c>
      <c r="AM109" s="86"/>
      <c r="AN109" s="86"/>
      <c r="AO109" s="86">
        <v>600</v>
      </c>
      <c r="AP109" s="86"/>
      <c r="AQ109" s="86"/>
      <c r="AR109" s="86"/>
      <c r="AS109" s="86">
        <v>600</v>
      </c>
      <c r="AT109" s="86"/>
      <c r="AU109" s="86"/>
      <c r="AV109" s="86"/>
    </row>
    <row r="110" spans="1:48" ht="94.5" hidden="1" x14ac:dyDescent="0.25">
      <c r="C110" s="235" t="s">
        <v>430</v>
      </c>
      <c r="D110" s="234" t="s">
        <v>431</v>
      </c>
      <c r="E110" s="238" t="s">
        <v>432</v>
      </c>
      <c r="F110" s="238" t="s">
        <v>433</v>
      </c>
      <c r="G110" s="240" t="s">
        <v>429</v>
      </c>
      <c r="H110" s="190"/>
      <c r="I110" s="190"/>
      <c r="J110" s="86">
        <v>2500</v>
      </c>
      <c r="K110" s="86"/>
      <c r="L110" s="86"/>
      <c r="M110" s="86"/>
      <c r="N110" s="86"/>
      <c r="O110" s="86"/>
      <c r="P110" s="86"/>
      <c r="Q110" s="86"/>
      <c r="R110" s="86"/>
      <c r="S110" s="86"/>
      <c r="T110" s="86">
        <v>1000</v>
      </c>
      <c r="U110" s="86"/>
      <c r="V110" s="86">
        <v>500</v>
      </c>
      <c r="W110" s="86">
        <v>1000</v>
      </c>
      <c r="X110" s="86"/>
      <c r="Y110" s="86"/>
      <c r="Z110" s="86"/>
      <c r="AA110" s="86"/>
      <c r="AB110" s="86">
        <v>2000</v>
      </c>
      <c r="AC110" s="86"/>
      <c r="AD110" s="86"/>
      <c r="AE110" s="86"/>
      <c r="AF110" s="86"/>
      <c r="AG110" s="86">
        <v>2000</v>
      </c>
      <c r="AH110" s="86"/>
      <c r="AI110" s="86"/>
      <c r="AJ110" s="86"/>
      <c r="AK110" s="86"/>
      <c r="AL110" s="86">
        <v>1000</v>
      </c>
      <c r="AM110" s="86"/>
      <c r="AN110" s="86"/>
      <c r="AO110" s="86">
        <v>1000</v>
      </c>
      <c r="AP110" s="86"/>
      <c r="AQ110" s="86"/>
      <c r="AR110" s="86"/>
      <c r="AS110" s="86">
        <v>1000</v>
      </c>
      <c r="AT110" s="86"/>
      <c r="AU110" s="86"/>
      <c r="AV110" s="86"/>
    </row>
    <row r="111" spans="1:48" ht="283.5" hidden="1" x14ac:dyDescent="0.25">
      <c r="C111" s="234" t="s">
        <v>425</v>
      </c>
      <c r="D111" s="234" t="s">
        <v>426</v>
      </c>
      <c r="E111" s="234" t="s">
        <v>427</v>
      </c>
      <c r="F111" s="234" t="s">
        <v>428</v>
      </c>
      <c r="G111" s="240" t="s">
        <v>429</v>
      </c>
      <c r="H111" s="190"/>
      <c r="I111" s="190"/>
      <c r="J111" s="101"/>
      <c r="K111" s="86"/>
      <c r="L111" s="86"/>
      <c r="M111" s="86"/>
      <c r="N111" s="86"/>
      <c r="O111" s="86"/>
      <c r="P111" s="86"/>
      <c r="Q111" s="86"/>
      <c r="R111" s="86"/>
      <c r="S111" s="86"/>
      <c r="T111" s="101"/>
      <c r="U111" s="86"/>
      <c r="V111" s="101"/>
      <c r="W111" s="101"/>
      <c r="X111" s="86"/>
      <c r="Y111" s="86"/>
      <c r="Z111" s="86"/>
      <c r="AA111" s="86"/>
      <c r="AB111" s="101"/>
      <c r="AC111" s="86"/>
      <c r="AD111" s="86"/>
      <c r="AE111" s="86"/>
      <c r="AF111" s="86"/>
      <c r="AG111" s="101"/>
      <c r="AH111" s="86"/>
      <c r="AI111" s="86"/>
      <c r="AJ111" s="86"/>
      <c r="AK111" s="86"/>
      <c r="AL111" s="101"/>
      <c r="AM111" s="86"/>
      <c r="AN111" s="86"/>
      <c r="AO111" s="101"/>
      <c r="AP111" s="86"/>
      <c r="AQ111" s="86"/>
      <c r="AR111" s="86"/>
      <c r="AS111" s="101"/>
      <c r="AT111" s="86"/>
      <c r="AU111" s="86"/>
      <c r="AV111" s="86"/>
    </row>
    <row r="112" spans="1:48" ht="94.5" hidden="1" x14ac:dyDescent="0.25">
      <c r="C112" s="235" t="s">
        <v>436</v>
      </c>
      <c r="D112" s="234" t="s">
        <v>432</v>
      </c>
      <c r="E112" s="238" t="s">
        <v>432</v>
      </c>
      <c r="F112" s="238" t="s">
        <v>437</v>
      </c>
      <c r="G112" s="240" t="s">
        <v>429</v>
      </c>
      <c r="H112" s="190"/>
      <c r="I112" s="190"/>
      <c r="J112" s="86">
        <v>800</v>
      </c>
      <c r="K112" s="86"/>
      <c r="L112" s="86"/>
      <c r="M112" s="86"/>
      <c r="N112" s="86"/>
      <c r="O112" s="86"/>
      <c r="P112" s="86"/>
      <c r="Q112" s="86"/>
      <c r="R112" s="86"/>
      <c r="S112" s="86"/>
      <c r="T112" s="86">
        <v>300</v>
      </c>
      <c r="U112" s="86"/>
      <c r="V112" s="86">
        <v>126</v>
      </c>
      <c r="W112" s="86">
        <v>350</v>
      </c>
      <c r="X112" s="86"/>
      <c r="Y112" s="86"/>
      <c r="Z112" s="86"/>
      <c r="AA112" s="86"/>
      <c r="AB112" s="86">
        <v>700</v>
      </c>
      <c r="AC112" s="86"/>
      <c r="AD112" s="86"/>
      <c r="AE112" s="86"/>
      <c r="AF112" s="86"/>
      <c r="AG112" s="86">
        <v>700</v>
      </c>
      <c r="AH112" s="86"/>
      <c r="AI112" s="86"/>
      <c r="AJ112" s="86"/>
      <c r="AK112" s="86"/>
      <c r="AL112" s="86">
        <v>350</v>
      </c>
      <c r="AM112" s="86"/>
      <c r="AN112" s="86"/>
      <c r="AO112" s="86">
        <v>350</v>
      </c>
      <c r="AP112" s="86"/>
      <c r="AQ112" s="86"/>
      <c r="AR112" s="86"/>
      <c r="AS112" s="86">
        <v>250</v>
      </c>
      <c r="AT112" s="86"/>
      <c r="AU112" s="86"/>
      <c r="AV112" s="86"/>
    </row>
    <row r="113" spans="3:48" ht="78.75" hidden="1" x14ac:dyDescent="0.25">
      <c r="C113" s="192" t="s">
        <v>434</v>
      </c>
      <c r="D113" s="234" t="s">
        <v>431</v>
      </c>
      <c r="E113" s="238" t="s">
        <v>432</v>
      </c>
      <c r="F113" s="238" t="s">
        <v>435</v>
      </c>
      <c r="G113" s="240" t="s">
        <v>429</v>
      </c>
      <c r="H113" s="190"/>
      <c r="I113" s="190"/>
      <c r="J113" s="86">
        <v>800</v>
      </c>
      <c r="K113" s="86"/>
      <c r="L113" s="86"/>
      <c r="M113" s="86"/>
      <c r="N113" s="86"/>
      <c r="O113" s="86"/>
      <c r="P113" s="86"/>
      <c r="Q113" s="86"/>
      <c r="R113" s="86"/>
      <c r="S113" s="86"/>
      <c r="T113" s="86">
        <v>300</v>
      </c>
      <c r="U113" s="86"/>
      <c r="V113" s="86">
        <v>126</v>
      </c>
      <c r="W113" s="86">
        <v>350</v>
      </c>
      <c r="X113" s="86"/>
      <c r="Y113" s="86"/>
      <c r="Z113" s="86"/>
      <c r="AA113" s="86"/>
      <c r="AB113" s="86">
        <v>700</v>
      </c>
      <c r="AC113" s="86"/>
      <c r="AD113" s="86"/>
      <c r="AE113" s="86"/>
      <c r="AF113" s="86"/>
      <c r="AG113" s="86">
        <v>700</v>
      </c>
      <c r="AH113" s="86"/>
      <c r="AI113" s="86"/>
      <c r="AJ113" s="86"/>
      <c r="AK113" s="86"/>
      <c r="AL113" s="86">
        <v>350</v>
      </c>
      <c r="AM113" s="86"/>
      <c r="AN113" s="86"/>
      <c r="AO113" s="86">
        <v>350</v>
      </c>
      <c r="AP113" s="86"/>
      <c r="AQ113" s="86"/>
      <c r="AR113" s="86"/>
      <c r="AS113" s="86">
        <v>250</v>
      </c>
      <c r="AT113" s="86"/>
      <c r="AU113" s="86"/>
      <c r="AV113" s="86"/>
    </row>
    <row r="114" spans="3:48" ht="63" hidden="1" x14ac:dyDescent="0.25">
      <c r="C114" s="234" t="s">
        <v>443</v>
      </c>
      <c r="D114" s="234" t="s">
        <v>444</v>
      </c>
      <c r="E114" s="238" t="s">
        <v>445</v>
      </c>
      <c r="F114" s="238" t="s">
        <v>446</v>
      </c>
      <c r="G114" s="239" t="s">
        <v>447</v>
      </c>
      <c r="H114" s="190"/>
      <c r="I114" s="190"/>
      <c r="J114" s="86">
        <v>300</v>
      </c>
      <c r="K114" s="86"/>
      <c r="L114" s="86"/>
      <c r="M114" s="86"/>
      <c r="N114" s="86"/>
      <c r="O114" s="86"/>
      <c r="P114" s="86"/>
      <c r="Q114" s="86"/>
      <c r="R114" s="86"/>
      <c r="S114" s="86"/>
      <c r="T114" s="86">
        <v>50</v>
      </c>
      <c r="U114" s="86"/>
      <c r="V114" s="86">
        <v>20</v>
      </c>
      <c r="W114" s="86">
        <v>50</v>
      </c>
      <c r="X114" s="86"/>
      <c r="Y114" s="86"/>
      <c r="Z114" s="86"/>
      <c r="AA114" s="86"/>
      <c r="AB114" s="86">
        <v>280</v>
      </c>
      <c r="AC114" s="86"/>
      <c r="AD114" s="86"/>
      <c r="AE114" s="86"/>
      <c r="AF114" s="86"/>
      <c r="AG114" s="86">
        <v>250</v>
      </c>
      <c r="AH114" s="86"/>
      <c r="AI114" s="86"/>
      <c r="AJ114" s="86"/>
      <c r="AK114" s="86"/>
      <c r="AL114" s="86">
        <v>30</v>
      </c>
      <c r="AM114" s="86"/>
      <c r="AN114" s="86"/>
      <c r="AO114" s="86">
        <v>30</v>
      </c>
      <c r="AP114" s="86"/>
      <c r="AQ114" s="86"/>
      <c r="AR114" s="86"/>
      <c r="AS114" s="86">
        <v>30</v>
      </c>
      <c r="AT114" s="86"/>
      <c r="AU114" s="86"/>
      <c r="AV114" s="86"/>
    </row>
    <row r="115" spans="3:48" ht="63" hidden="1" x14ac:dyDescent="0.25">
      <c r="C115" s="234" t="s">
        <v>448</v>
      </c>
      <c r="D115" s="234" t="s">
        <v>449</v>
      </c>
      <c r="E115" s="238" t="s">
        <v>450</v>
      </c>
      <c r="F115" s="238" t="s">
        <v>451</v>
      </c>
      <c r="G115" s="239" t="s">
        <v>447</v>
      </c>
      <c r="H115" s="190"/>
      <c r="I115" s="190"/>
      <c r="J115" s="86">
        <v>300</v>
      </c>
      <c r="K115" s="86"/>
      <c r="L115" s="86"/>
      <c r="M115" s="86"/>
      <c r="N115" s="86"/>
      <c r="O115" s="86"/>
      <c r="P115" s="86"/>
      <c r="Q115" s="86"/>
      <c r="R115" s="86"/>
      <c r="S115" s="86"/>
      <c r="T115" s="86">
        <v>50</v>
      </c>
      <c r="U115" s="86"/>
      <c r="V115" s="86">
        <v>20</v>
      </c>
      <c r="W115" s="86">
        <v>50</v>
      </c>
      <c r="X115" s="86"/>
      <c r="Y115" s="86"/>
      <c r="Z115" s="86"/>
      <c r="AA115" s="86"/>
      <c r="AB115" s="86">
        <v>280</v>
      </c>
      <c r="AC115" s="86"/>
      <c r="AD115" s="86"/>
      <c r="AE115" s="86"/>
      <c r="AF115" s="86"/>
      <c r="AG115" s="86">
        <v>250</v>
      </c>
      <c r="AH115" s="86"/>
      <c r="AI115" s="86"/>
      <c r="AJ115" s="86"/>
      <c r="AK115" s="86"/>
      <c r="AL115" s="86">
        <v>30</v>
      </c>
      <c r="AM115" s="86"/>
      <c r="AN115" s="86"/>
      <c r="AO115" s="86">
        <v>30</v>
      </c>
      <c r="AP115" s="86"/>
      <c r="AQ115" s="86"/>
      <c r="AR115" s="86"/>
      <c r="AS115" s="86">
        <v>30</v>
      </c>
      <c r="AT115" s="86"/>
      <c r="AU115" s="86"/>
      <c r="AV115" s="86"/>
    </row>
    <row r="116" spans="3:48" ht="63" hidden="1" x14ac:dyDescent="0.25">
      <c r="C116" s="241" t="s">
        <v>204</v>
      </c>
      <c r="D116" s="242" t="s">
        <v>205</v>
      </c>
      <c r="E116" s="243" t="s">
        <v>206</v>
      </c>
      <c r="F116" s="234" t="s">
        <v>207</v>
      </c>
      <c r="G116" s="244" t="s">
        <v>199</v>
      </c>
      <c r="H116" s="101">
        <v>12</v>
      </c>
      <c r="I116" s="101">
        <v>12</v>
      </c>
      <c r="J116" s="101">
        <v>12</v>
      </c>
      <c r="K116" s="101">
        <v>12</v>
      </c>
      <c r="L116" s="101">
        <v>12</v>
      </c>
      <c r="M116" s="101">
        <v>12</v>
      </c>
      <c r="N116" s="101">
        <v>12</v>
      </c>
      <c r="O116" s="101">
        <v>12</v>
      </c>
      <c r="P116" s="101">
        <v>12</v>
      </c>
      <c r="Q116" s="101">
        <v>12</v>
      </c>
      <c r="R116" s="101">
        <v>12</v>
      </c>
      <c r="S116" s="101">
        <v>12</v>
      </c>
      <c r="T116" s="101">
        <v>12</v>
      </c>
      <c r="U116" s="101">
        <v>12</v>
      </c>
      <c r="V116" s="101">
        <v>12</v>
      </c>
      <c r="W116" s="101">
        <v>12</v>
      </c>
      <c r="X116" s="101">
        <v>12</v>
      </c>
      <c r="Y116" s="101">
        <v>12</v>
      </c>
      <c r="Z116" s="101">
        <v>12</v>
      </c>
      <c r="AA116" s="101">
        <v>12</v>
      </c>
      <c r="AB116" s="101">
        <v>12</v>
      </c>
      <c r="AC116" s="101">
        <v>12</v>
      </c>
      <c r="AD116" s="101">
        <v>12</v>
      </c>
      <c r="AE116" s="101">
        <v>12</v>
      </c>
      <c r="AF116" s="101">
        <v>12</v>
      </c>
      <c r="AG116" s="101">
        <v>12</v>
      </c>
      <c r="AH116" s="101">
        <v>12</v>
      </c>
      <c r="AI116" s="101">
        <v>12</v>
      </c>
      <c r="AJ116" s="101">
        <v>12</v>
      </c>
      <c r="AK116" s="101">
        <v>12</v>
      </c>
      <c r="AL116" s="101">
        <v>12</v>
      </c>
      <c r="AM116" s="101">
        <v>12</v>
      </c>
      <c r="AN116" s="101">
        <v>12</v>
      </c>
      <c r="AO116" s="101">
        <v>12</v>
      </c>
      <c r="AP116" s="101">
        <v>12</v>
      </c>
      <c r="AQ116" s="101">
        <v>12</v>
      </c>
      <c r="AR116" s="101">
        <v>12</v>
      </c>
      <c r="AS116" s="101">
        <v>12</v>
      </c>
      <c r="AT116" s="101">
        <v>12</v>
      </c>
      <c r="AU116" s="101">
        <v>12</v>
      </c>
      <c r="AV116" s="101">
        <v>12</v>
      </c>
    </row>
    <row r="117" spans="3:48" ht="31.5" hidden="1" x14ac:dyDescent="0.25">
      <c r="C117" s="241" t="s">
        <v>195</v>
      </c>
      <c r="D117" s="242" t="s">
        <v>196</v>
      </c>
      <c r="E117" s="234" t="s">
        <v>197</v>
      </c>
      <c r="F117" s="234" t="s">
        <v>198</v>
      </c>
      <c r="G117" s="245" t="s">
        <v>199</v>
      </c>
      <c r="H117" s="101">
        <v>0</v>
      </c>
      <c r="I117" s="101">
        <v>0</v>
      </c>
      <c r="J117" s="101">
        <v>10</v>
      </c>
      <c r="K117" s="101">
        <v>2</v>
      </c>
      <c r="L117" s="101">
        <v>2</v>
      </c>
      <c r="M117" s="101">
        <v>4</v>
      </c>
      <c r="N117" s="101">
        <v>12</v>
      </c>
      <c r="O117" s="101">
        <v>2</v>
      </c>
      <c r="P117" s="101">
        <v>4</v>
      </c>
      <c r="Q117" s="101">
        <v>2</v>
      </c>
      <c r="R117" s="101">
        <v>4</v>
      </c>
      <c r="S117" s="101">
        <v>0</v>
      </c>
      <c r="T117" s="101">
        <v>12</v>
      </c>
      <c r="U117" s="101">
        <v>8</v>
      </c>
      <c r="V117" s="101">
        <v>8</v>
      </c>
      <c r="W117" s="101">
        <v>18</v>
      </c>
      <c r="X117" s="101">
        <v>6</v>
      </c>
      <c r="Y117" s="101">
        <v>4</v>
      </c>
      <c r="Z117" s="101">
        <v>6</v>
      </c>
      <c r="AA117" s="101">
        <v>2</v>
      </c>
      <c r="AB117" s="101">
        <v>8</v>
      </c>
      <c r="AC117" s="101">
        <v>4</v>
      </c>
      <c r="AD117" s="101">
        <v>6</v>
      </c>
      <c r="AE117" s="101">
        <v>6</v>
      </c>
      <c r="AF117" s="101">
        <v>12</v>
      </c>
      <c r="AG117" s="101">
        <v>12</v>
      </c>
      <c r="AH117" s="101">
        <v>4</v>
      </c>
      <c r="AI117" s="101">
        <v>8</v>
      </c>
      <c r="AJ117" s="101">
        <v>4</v>
      </c>
      <c r="AK117" s="101">
        <v>6</v>
      </c>
      <c r="AL117" s="101">
        <v>10</v>
      </c>
      <c r="AM117" s="101">
        <v>6</v>
      </c>
      <c r="AN117" s="101">
        <v>4</v>
      </c>
      <c r="AO117" s="101">
        <v>10</v>
      </c>
      <c r="AP117" s="101">
        <v>6</v>
      </c>
      <c r="AQ117" s="101">
        <v>8</v>
      </c>
      <c r="AR117" s="101">
        <v>2</v>
      </c>
      <c r="AS117" s="101">
        <v>6</v>
      </c>
      <c r="AT117" s="101">
        <v>0</v>
      </c>
      <c r="AU117" s="101">
        <v>2</v>
      </c>
      <c r="AV117" s="101">
        <v>0</v>
      </c>
    </row>
    <row r="118" spans="3:48" ht="63" hidden="1" x14ac:dyDescent="0.25">
      <c r="C118" s="241" t="s">
        <v>200</v>
      </c>
      <c r="D118" s="242" t="s">
        <v>201</v>
      </c>
      <c r="E118" s="246" t="s">
        <v>202</v>
      </c>
      <c r="F118" s="246" t="s">
        <v>203</v>
      </c>
      <c r="G118" s="245" t="s">
        <v>199</v>
      </c>
      <c r="H118" s="101">
        <v>0</v>
      </c>
      <c r="I118" s="101">
        <v>0</v>
      </c>
      <c r="J118" s="101">
        <v>240</v>
      </c>
      <c r="K118" s="101">
        <v>48</v>
      </c>
      <c r="L118" s="101">
        <v>48</v>
      </c>
      <c r="M118" s="101">
        <v>96</v>
      </c>
      <c r="N118" s="101">
        <v>288</v>
      </c>
      <c r="O118" s="101">
        <v>48</v>
      </c>
      <c r="P118" s="101">
        <v>96</v>
      </c>
      <c r="Q118" s="101">
        <v>120</v>
      </c>
      <c r="R118" s="101">
        <v>96</v>
      </c>
      <c r="S118" s="101">
        <v>0</v>
      </c>
      <c r="T118" s="101">
        <v>288</v>
      </c>
      <c r="U118" s="101">
        <v>192</v>
      </c>
      <c r="V118" s="101">
        <v>192</v>
      </c>
      <c r="W118" s="101">
        <v>432</v>
      </c>
      <c r="X118" s="101">
        <v>180</v>
      </c>
      <c r="Y118" s="101">
        <v>96</v>
      </c>
      <c r="Z118" s="101">
        <v>144</v>
      </c>
      <c r="AA118" s="101">
        <v>120</v>
      </c>
      <c r="AB118" s="101">
        <v>264</v>
      </c>
      <c r="AC118" s="101">
        <v>96</v>
      </c>
      <c r="AD118" s="101">
        <v>144</v>
      </c>
      <c r="AE118" s="101">
        <v>144</v>
      </c>
      <c r="AF118" s="101">
        <v>360</v>
      </c>
      <c r="AG118" s="101">
        <v>288</v>
      </c>
      <c r="AH118" s="101">
        <v>96</v>
      </c>
      <c r="AI118" s="101">
        <v>192</v>
      </c>
      <c r="AJ118" s="101">
        <v>96</v>
      </c>
      <c r="AK118" s="101">
        <v>144</v>
      </c>
      <c r="AL118" s="101">
        <v>240</v>
      </c>
      <c r="AM118" s="101">
        <v>246</v>
      </c>
      <c r="AN118" s="101">
        <v>96</v>
      </c>
      <c r="AO118" s="101">
        <v>276</v>
      </c>
      <c r="AP118" s="101">
        <v>144</v>
      </c>
      <c r="AQ118" s="101">
        <v>180</v>
      </c>
      <c r="AR118" s="101">
        <v>24</v>
      </c>
      <c r="AS118" s="101">
        <v>144</v>
      </c>
      <c r="AT118" s="101">
        <v>0</v>
      </c>
      <c r="AU118" s="101">
        <v>48</v>
      </c>
      <c r="AV118" s="101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54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5703125" hidden="1" customWidth="1"/>
    <col min="60" max="60" width="14.5703125" hidden="1" customWidth="1"/>
    <col min="61" max="61" width="15.7109375" hidden="1" customWidth="1"/>
    <col min="62" max="68" width="14.5703125" hidden="1" customWidth="1"/>
    <col min="69" max="69" width="18.28515625" hidden="1" customWidth="1"/>
    <col min="70" max="70" width="7.42578125" customWidth="1"/>
  </cols>
  <sheetData>
    <row r="1" spans="1:69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328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58" t="s">
        <v>634</v>
      </c>
      <c r="BH2" s="358">
        <v>1</v>
      </c>
      <c r="BI2" s="3"/>
      <c r="BJ2" s="3"/>
      <c r="BK2" s="3"/>
    </row>
    <row r="3" spans="1:69" s="1" customFormat="1" ht="51" x14ac:dyDescent="0.25">
      <c r="A3" s="32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74" t="str">
        <f>+AU3</f>
        <v>HOSPITAL</v>
      </c>
      <c r="BH3" s="274" t="str">
        <f t="shared" ref="BH3:BO3" si="0">+AV3</f>
        <v>COMUNITARIO</v>
      </c>
      <c r="BI3" s="274" t="str">
        <f t="shared" si="0"/>
        <v>LLUILLUCUCHA</v>
      </c>
      <c r="BJ3" s="274" t="str">
        <f t="shared" si="0"/>
        <v>JERILLO</v>
      </c>
      <c r="BK3" s="274" t="str">
        <f t="shared" si="0"/>
        <v>YANTALO</v>
      </c>
      <c r="BL3" s="274" t="str">
        <f t="shared" si="0"/>
        <v>SORITOR</v>
      </c>
      <c r="BM3" s="274" t="str">
        <f t="shared" si="0"/>
        <v>JEPELACIO</v>
      </c>
      <c r="BN3" s="274" t="str">
        <f t="shared" si="0"/>
        <v>ROQUE</v>
      </c>
      <c r="BO3" s="274" t="str">
        <f t="shared" si="0"/>
        <v>CALZADA</v>
      </c>
      <c r="BP3" s="274" t="str">
        <f>+BD3</f>
        <v>PUEBLO LIBRE</v>
      </c>
      <c r="BQ3" s="274" t="str">
        <f t="shared" ref="BQ3" si="1">+BE3</f>
        <v>RED MOYOBAMBA</v>
      </c>
    </row>
    <row r="4" spans="1:69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447" t="str">
        <f>+METAS!C4</f>
        <v>CANCER</v>
      </c>
      <c r="D4" s="456">
        <v>0</v>
      </c>
      <c r="E4" s="456">
        <v>0</v>
      </c>
      <c r="F4" s="456">
        <v>12</v>
      </c>
      <c r="G4" s="456">
        <v>1</v>
      </c>
      <c r="H4" s="456">
        <v>1</v>
      </c>
      <c r="I4" s="456">
        <v>0</v>
      </c>
      <c r="J4" s="456">
        <v>1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1</v>
      </c>
      <c r="Q4" s="456">
        <v>4</v>
      </c>
      <c r="R4" s="456">
        <v>0</v>
      </c>
      <c r="S4" s="456">
        <v>1</v>
      </c>
      <c r="T4" s="456">
        <v>0</v>
      </c>
      <c r="U4" s="456">
        <v>0</v>
      </c>
      <c r="V4" s="456">
        <v>0</v>
      </c>
      <c r="W4" s="456">
        <v>0</v>
      </c>
      <c r="X4" s="456">
        <v>1</v>
      </c>
      <c r="Y4" s="456">
        <v>0</v>
      </c>
      <c r="Z4" s="456">
        <v>0</v>
      </c>
      <c r="AA4" s="456">
        <v>0</v>
      </c>
      <c r="AB4" s="456">
        <v>0</v>
      </c>
      <c r="AC4" s="456">
        <v>1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1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15</v>
      </c>
      <c r="AX4" s="37">
        <f>+SUM(P4:R4)</f>
        <v>5</v>
      </c>
      <c r="AY4" s="37">
        <f>+SUM(S4:V4)</f>
        <v>1</v>
      </c>
      <c r="AZ4" s="37">
        <f>+SUM(W4:AB4)</f>
        <v>1</v>
      </c>
      <c r="BA4" s="37">
        <f>+SUM(AC4:AH4)</f>
        <v>1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24</v>
      </c>
      <c r="BG4" s="359">
        <f>+IFERROR(IF($BH$2=1,SUM(+Ene!AU4))/METAS!AY4,0)</f>
        <v>0</v>
      </c>
      <c r="BH4" s="359">
        <f>+IFERROR(IF($BH$2=1,SUM(+Ene!AV4))/METAS!AZ4,0)</f>
        <v>0</v>
      </c>
      <c r="BI4" s="359">
        <f>+IFERROR(IF($BH$2=1,SUM(+Ene!AW4))/METAS!BA4,0)</f>
        <v>1.1746280344557557E-2</v>
      </c>
      <c r="BJ4" s="359">
        <f>+IFERROR(IF($BH$2=1,SUM(+Ene!AX4))/METAS!BB4,0)</f>
        <v>5.9523809523809521E-2</v>
      </c>
      <c r="BK4" s="359">
        <f>+IFERROR(IF($BH$2=1,SUM(+Ene!AY4))/METAS!BC4,0)</f>
        <v>7.6335877862595417E-3</v>
      </c>
      <c r="BL4" s="359">
        <f>+IFERROR(IF($BH$2=1,SUM(+Ene!AZ4))/METAS!BD4,0)</f>
        <v>1.7035775127768314E-3</v>
      </c>
      <c r="BM4" s="359">
        <f>+IFERROR(IF($BH$2=1,SUM(+Ene!BA4))/METAS!BE4,0)</f>
        <v>3.6496350364963502E-3</v>
      </c>
      <c r="BN4" s="359">
        <f>+IFERROR(IF($BH$2=1,SUM(+Ene!BB4))/METAS!BF4,0)</f>
        <v>0</v>
      </c>
      <c r="BO4" s="359">
        <f>+IFERROR(IF($BH$2=1,SUM(+Ene!BC4))/METAS!BG4,0)</f>
        <v>9.0909090909090905E-3</v>
      </c>
      <c r="BP4" s="359">
        <f>+IFERROR(IF($BH$2=1,SUM(+Ene!BD4))/METAS!BH4,0)</f>
        <v>0</v>
      </c>
      <c r="BQ4" s="359">
        <f>+IFERROR(IF($BH$2=1,SUM(+Ene!BE4))/METAS!BI4,0)</f>
        <v>8.670520231213872E-3</v>
      </c>
    </row>
    <row r="5" spans="1:69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44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1</v>
      </c>
      <c r="L5" s="456">
        <v>1</v>
      </c>
      <c r="M5" s="456">
        <v>0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>
        <v>7</v>
      </c>
      <c r="T5" s="456">
        <v>0</v>
      </c>
      <c r="U5" s="456">
        <v>1</v>
      </c>
      <c r="V5" s="456">
        <v>2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2">SUM(D5)</f>
        <v>0</v>
      </c>
      <c r="AV5" s="37">
        <f t="shared" ref="AV5:AV52" si="3">+E5</f>
        <v>0</v>
      </c>
      <c r="AW5" s="37">
        <f t="shared" ref="AW5:AW52" si="4">+SUM(F5:O5)</f>
        <v>2</v>
      </c>
      <c r="AX5" s="37">
        <f t="shared" ref="AX5:AX52" si="5">+SUM(P5:R5)</f>
        <v>0</v>
      </c>
      <c r="AY5" s="37">
        <f t="shared" ref="AY5:AY52" si="6">+SUM(S5:V5)</f>
        <v>10</v>
      </c>
      <c r="AZ5" s="37">
        <f t="shared" ref="AZ5:AZ52" si="7">+SUM(W5:AB5)</f>
        <v>0</v>
      </c>
      <c r="BA5" s="37">
        <f t="shared" ref="BA5:BA52" si="8">+SUM(AC5:AH5)</f>
        <v>0</v>
      </c>
      <c r="BB5" s="37">
        <f t="shared" ref="BB5:BB52" si="9">+SUM(AI5:AK5)</f>
        <v>0</v>
      </c>
      <c r="BC5" s="38">
        <f t="shared" ref="BC5:BC52" si="10">+SUM(AL5:AO5)</f>
        <v>0</v>
      </c>
      <c r="BD5" s="37">
        <f t="shared" ref="BD5:BD52" si="11">+SUM(AP5:AS5)</f>
        <v>0</v>
      </c>
      <c r="BE5" s="54">
        <f t="shared" ref="BE5:BE52" si="12">SUM(AU5:BD5)</f>
        <v>12</v>
      </c>
      <c r="BG5" s="359">
        <f>+IFERROR(IF($BH$2=1,SUM(+Ene!AU5))/METAS!AY5,0)</f>
        <v>0</v>
      </c>
      <c r="BH5" s="359">
        <f>+IFERROR(IF($BH$2=1,SUM(+Ene!AV5))/METAS!AZ5,0)</f>
        <v>0</v>
      </c>
      <c r="BI5" s="359">
        <f>+IFERROR(IF($BH$2=1,SUM(+Ene!AW5))/METAS!BA5,0)</f>
        <v>1.5748031496062992E-2</v>
      </c>
      <c r="BJ5" s="359">
        <f>+IFERROR(IF($BH$2=1,SUM(+Ene!AX5))/METAS!BB5,0)</f>
        <v>0</v>
      </c>
      <c r="BK5" s="359">
        <f>+IFERROR(IF($BH$2=1,SUM(+Ene!AY5))/METAS!BC5,0)</f>
        <v>0.12658227848101267</v>
      </c>
      <c r="BL5" s="359">
        <f>+IFERROR(IF($BH$2=1,SUM(+Ene!AZ5))/METAS!BD5,0)</f>
        <v>0</v>
      </c>
      <c r="BM5" s="359">
        <f>+IFERROR(IF($BH$2=1,SUM(+Ene!BA5))/METAS!BE5,0)</f>
        <v>0</v>
      </c>
      <c r="BN5" s="359">
        <f>+IFERROR(IF($BH$2=1,SUM(+Ene!BB5))/METAS!BF5,0)</f>
        <v>0</v>
      </c>
      <c r="BO5" s="359">
        <f>+IFERROR(IF($BH$2=1,SUM(+Ene!BC5))/METAS!BG5,0)</f>
        <v>0</v>
      </c>
      <c r="BP5" s="359">
        <f>+IFERROR(IF($BH$2=1,SUM(+Ene!BD5))/METAS!BH5,0)</f>
        <v>0</v>
      </c>
      <c r="BQ5" s="359">
        <f>+IFERROR(IF($BH$2=1,SUM(+Ene!BE5))/METAS!BI5,0)</f>
        <v>1.4833127317676144E-2</v>
      </c>
    </row>
    <row r="6" spans="1:69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447" t="str">
        <f>+METAS!C6</f>
        <v>CANCER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5</v>
      </c>
      <c r="P6" s="456">
        <v>1</v>
      </c>
      <c r="Q6" s="456">
        <v>0</v>
      </c>
      <c r="R6" s="456">
        <v>0</v>
      </c>
      <c r="S6" s="456">
        <v>17</v>
      </c>
      <c r="T6" s="456">
        <v>0</v>
      </c>
      <c r="U6" s="456">
        <v>0</v>
      </c>
      <c r="V6" s="456">
        <v>0</v>
      </c>
      <c r="W6" s="456">
        <v>0</v>
      </c>
      <c r="X6" s="456">
        <v>1</v>
      </c>
      <c r="Y6" s="456">
        <v>0</v>
      </c>
      <c r="Z6" s="456">
        <v>0</v>
      </c>
      <c r="AA6" s="456">
        <v>0</v>
      </c>
      <c r="AB6" s="456">
        <v>0</v>
      </c>
      <c r="AC6" s="456">
        <v>0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0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2"/>
        <v>0</v>
      </c>
      <c r="AV6" s="37">
        <f t="shared" si="3"/>
        <v>0</v>
      </c>
      <c r="AW6" s="37">
        <f t="shared" si="4"/>
        <v>5</v>
      </c>
      <c r="AX6" s="37">
        <f t="shared" si="5"/>
        <v>1</v>
      </c>
      <c r="AY6" s="37">
        <f t="shared" si="6"/>
        <v>17</v>
      </c>
      <c r="AZ6" s="37">
        <f t="shared" si="7"/>
        <v>1</v>
      </c>
      <c r="BA6" s="37">
        <f t="shared" si="8"/>
        <v>0</v>
      </c>
      <c r="BB6" s="37">
        <f t="shared" si="9"/>
        <v>0</v>
      </c>
      <c r="BC6" s="38">
        <f t="shared" si="10"/>
        <v>0</v>
      </c>
      <c r="BD6" s="37">
        <f t="shared" si="11"/>
        <v>0</v>
      </c>
      <c r="BE6" s="54">
        <f t="shared" si="12"/>
        <v>24</v>
      </c>
      <c r="BG6" s="359">
        <f>+IFERROR(IF($BH$2=1,SUM(+Ene!AU6))/METAS!AY6,0)</f>
        <v>0</v>
      </c>
      <c r="BH6" s="359">
        <f>+IFERROR(IF($BH$2=1,SUM(+Ene!AV6))/METAS!AZ6,0)</f>
        <v>0</v>
      </c>
      <c r="BI6" s="359">
        <f>+IFERROR(IF($BH$2=1,SUM(+Ene!AW6))/METAS!BA6,0)</f>
        <v>3.2258064516129032E-3</v>
      </c>
      <c r="BJ6" s="359">
        <f>+IFERROR(IF($BH$2=1,SUM(+Ene!AX6))/METAS!BB6,0)</f>
        <v>1.0638297872340425E-2</v>
      </c>
      <c r="BK6" s="359">
        <f>+IFERROR(IF($BH$2=1,SUM(+Ene!AY6))/METAS!BC6,0)</f>
        <v>0.16346153846153846</v>
      </c>
      <c r="BL6" s="359">
        <f>+IFERROR(IF($BH$2=1,SUM(+Ene!AZ6))/METAS!BD6,0)</f>
        <v>1.6420361247947454E-3</v>
      </c>
      <c r="BM6" s="359">
        <f>+IFERROR(IF($BH$2=1,SUM(+Ene!BA6))/METAS!BE6,0)</f>
        <v>0</v>
      </c>
      <c r="BN6" s="359">
        <f>+IFERROR(IF($BH$2=1,SUM(+Ene!BB6))/METAS!BF6,0)</f>
        <v>0</v>
      </c>
      <c r="BO6" s="359">
        <f>+IFERROR(IF($BH$2=1,SUM(+Ene!BC6))/METAS!BG6,0)</f>
        <v>0</v>
      </c>
      <c r="BP6" s="359">
        <f>+IFERROR(IF($BH$2=1,SUM(+Ene!BD6))/METAS!BH6,0)</f>
        <v>0</v>
      </c>
      <c r="BQ6" s="359">
        <f>+IFERROR(IF($BH$2=1,SUM(+Ene!BE6))/METAS!BI6,0)</f>
        <v>8.168822328114363E-3</v>
      </c>
    </row>
    <row r="7" spans="1:69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447" t="str">
        <f>+METAS!C7</f>
        <v>CANCER</v>
      </c>
      <c r="D7" s="456">
        <v>0</v>
      </c>
      <c r="E7" s="456">
        <v>0</v>
      </c>
      <c r="F7" s="456">
        <v>386</v>
      </c>
      <c r="G7" s="456">
        <v>1</v>
      </c>
      <c r="H7" s="456">
        <v>1</v>
      </c>
      <c r="I7" s="456">
        <v>0</v>
      </c>
      <c r="J7" s="456">
        <v>0</v>
      </c>
      <c r="K7" s="456">
        <v>1</v>
      </c>
      <c r="L7" s="456">
        <v>0</v>
      </c>
      <c r="M7" s="456">
        <v>0</v>
      </c>
      <c r="N7" s="456">
        <v>0</v>
      </c>
      <c r="O7" s="456">
        <v>0</v>
      </c>
      <c r="P7" s="456">
        <v>2</v>
      </c>
      <c r="Q7" s="456">
        <v>4</v>
      </c>
      <c r="R7" s="456">
        <v>0</v>
      </c>
      <c r="S7" s="456">
        <v>25</v>
      </c>
      <c r="T7" s="456">
        <v>0</v>
      </c>
      <c r="U7" s="456">
        <v>0</v>
      </c>
      <c r="V7" s="456">
        <v>0</v>
      </c>
      <c r="W7" s="456">
        <v>0</v>
      </c>
      <c r="X7" s="456">
        <v>5</v>
      </c>
      <c r="Y7" s="456">
        <v>0</v>
      </c>
      <c r="Z7" s="456">
        <v>0</v>
      </c>
      <c r="AA7" s="456">
        <v>0</v>
      </c>
      <c r="AB7" s="456">
        <v>0</v>
      </c>
      <c r="AC7" s="456">
        <v>3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0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0</v>
      </c>
      <c r="AU7" s="37">
        <f t="shared" si="2"/>
        <v>0</v>
      </c>
      <c r="AV7" s="37">
        <f t="shared" si="3"/>
        <v>0</v>
      </c>
      <c r="AW7" s="37">
        <f t="shared" si="4"/>
        <v>389</v>
      </c>
      <c r="AX7" s="37">
        <f t="shared" si="5"/>
        <v>6</v>
      </c>
      <c r="AY7" s="37">
        <f t="shared" si="6"/>
        <v>25</v>
      </c>
      <c r="AZ7" s="37">
        <f t="shared" si="7"/>
        <v>5</v>
      </c>
      <c r="BA7" s="37">
        <f t="shared" si="8"/>
        <v>3</v>
      </c>
      <c r="BB7" s="37">
        <f t="shared" si="9"/>
        <v>0</v>
      </c>
      <c r="BC7" s="38">
        <f t="shared" si="10"/>
        <v>0</v>
      </c>
      <c r="BD7" s="37">
        <f t="shared" si="11"/>
        <v>0</v>
      </c>
      <c r="BE7" s="54">
        <f t="shared" si="12"/>
        <v>428</v>
      </c>
      <c r="BG7" s="359">
        <f>+IFERROR(IF($BH$2=1,SUM(+Ene!AU7))/METAS!AY7,0)</f>
        <v>0</v>
      </c>
      <c r="BH7" s="359">
        <f>+IFERROR(IF($BH$2=1,SUM(+Ene!AV7))/METAS!AZ7,0)</f>
        <v>0</v>
      </c>
      <c r="BI7" s="359">
        <f>+IFERROR(IF($BH$2=1,SUM(+Ene!AW7))/METAS!BA7,0)</f>
        <v>9.1186122831692445E-2</v>
      </c>
      <c r="BJ7" s="359">
        <f>+IFERROR(IF($BH$2=1,SUM(+Ene!AX7))/METAS!BB7,0)</f>
        <v>2.2556390977443608E-2</v>
      </c>
      <c r="BK7" s="359">
        <f>+IFERROR(IF($BH$2=1,SUM(+Ene!AY7))/METAS!BC7,0)</f>
        <v>5.4229934924078092E-2</v>
      </c>
      <c r="BL7" s="359">
        <f>+IFERROR(IF($BH$2=1,SUM(+Ene!AZ7))/METAS!BD7,0)</f>
        <v>2.5562372188139061E-3</v>
      </c>
      <c r="BM7" s="359">
        <f>+IFERROR(IF($BH$2=1,SUM(+Ene!BA7))/METAS!BE7,0)</f>
        <v>3.0303030303030303E-3</v>
      </c>
      <c r="BN7" s="359">
        <f>+IFERROR(IF($BH$2=1,SUM(+Ene!BB7))/METAS!BF7,0)</f>
        <v>0</v>
      </c>
      <c r="BO7" s="359">
        <f>+IFERROR(IF($BH$2=1,SUM(+Ene!BC7))/METAS!BG7,0)</f>
        <v>0</v>
      </c>
      <c r="BP7" s="359">
        <f>+IFERROR(IF($BH$2=1,SUM(+Ene!BD7))/METAS!BH7,0)</f>
        <v>0</v>
      </c>
      <c r="BQ7" s="359">
        <f>+IFERROR(IF($BH$2=1,SUM(+Ene!BE7))/METAS!BI7,0)</f>
        <v>4.5233565842316636E-2</v>
      </c>
    </row>
    <row r="8" spans="1:69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447" t="str">
        <f>+METAS!C8</f>
        <v>CANCER</v>
      </c>
      <c r="D8" s="456">
        <v>0</v>
      </c>
      <c r="E8" s="456">
        <v>0</v>
      </c>
      <c r="F8" s="456">
        <v>53</v>
      </c>
      <c r="G8" s="456">
        <v>3</v>
      </c>
      <c r="H8" s="456">
        <v>0</v>
      </c>
      <c r="I8" s="456">
        <v>0</v>
      </c>
      <c r="J8" s="456">
        <v>0</v>
      </c>
      <c r="K8" s="456">
        <v>1</v>
      </c>
      <c r="L8" s="456">
        <v>1</v>
      </c>
      <c r="M8" s="456">
        <v>0</v>
      </c>
      <c r="N8" s="456">
        <v>0</v>
      </c>
      <c r="O8" s="456">
        <v>12</v>
      </c>
      <c r="P8" s="456">
        <v>4</v>
      </c>
      <c r="Q8" s="456">
        <v>0</v>
      </c>
      <c r="R8" s="456">
        <v>0</v>
      </c>
      <c r="S8" s="456">
        <v>23</v>
      </c>
      <c r="T8" s="456">
        <v>1</v>
      </c>
      <c r="U8" s="456">
        <v>2</v>
      </c>
      <c r="V8" s="456">
        <v>4</v>
      </c>
      <c r="W8" s="456">
        <v>0</v>
      </c>
      <c r="X8" s="456">
        <v>7</v>
      </c>
      <c r="Y8" s="456">
        <v>0</v>
      </c>
      <c r="Z8" s="456">
        <v>4</v>
      </c>
      <c r="AA8" s="456">
        <v>4</v>
      </c>
      <c r="AB8" s="456">
        <v>0</v>
      </c>
      <c r="AC8" s="456">
        <v>7</v>
      </c>
      <c r="AD8" s="456">
        <v>0</v>
      </c>
      <c r="AE8" s="456">
        <v>0</v>
      </c>
      <c r="AF8" s="456">
        <v>6</v>
      </c>
      <c r="AG8" s="456">
        <v>0</v>
      </c>
      <c r="AH8" s="456">
        <v>0</v>
      </c>
      <c r="AI8" s="456">
        <v>1</v>
      </c>
      <c r="AJ8" s="456">
        <v>0</v>
      </c>
      <c r="AK8" s="456">
        <v>0</v>
      </c>
      <c r="AL8" s="456">
        <v>14</v>
      </c>
      <c r="AM8" s="456">
        <v>0</v>
      </c>
      <c r="AN8" s="456">
        <v>0</v>
      </c>
      <c r="AO8" s="456">
        <v>0</v>
      </c>
      <c r="AP8" s="456">
        <v>6</v>
      </c>
      <c r="AQ8" s="456">
        <v>0</v>
      </c>
      <c r="AR8" s="456">
        <v>3</v>
      </c>
      <c r="AS8" s="456">
        <v>0</v>
      </c>
      <c r="AU8" s="37">
        <f t="shared" si="2"/>
        <v>0</v>
      </c>
      <c r="AV8" s="37">
        <f t="shared" si="3"/>
        <v>0</v>
      </c>
      <c r="AW8" s="37">
        <f t="shared" si="4"/>
        <v>70</v>
      </c>
      <c r="AX8" s="37">
        <f t="shared" si="5"/>
        <v>4</v>
      </c>
      <c r="AY8" s="37">
        <f t="shared" si="6"/>
        <v>30</v>
      </c>
      <c r="AZ8" s="37">
        <f t="shared" si="7"/>
        <v>15</v>
      </c>
      <c r="BA8" s="37">
        <f t="shared" si="8"/>
        <v>13</v>
      </c>
      <c r="BB8" s="37">
        <f t="shared" si="9"/>
        <v>1</v>
      </c>
      <c r="BC8" s="38">
        <f t="shared" si="10"/>
        <v>14</v>
      </c>
      <c r="BD8" s="37">
        <f t="shared" si="11"/>
        <v>9</v>
      </c>
      <c r="BE8" s="54">
        <f t="shared" si="12"/>
        <v>156</v>
      </c>
      <c r="BG8" s="359">
        <f>+IFERROR(IF($BH$2=1,SUM(+Ene!AU8))/METAS!AY8,0)</f>
        <v>0</v>
      </c>
      <c r="BH8" s="359">
        <f>+IFERROR(IF($BH$2=1,SUM(+Ene!AV8))/METAS!AZ8,0)</f>
        <v>0</v>
      </c>
      <c r="BI8" s="359">
        <f>+IFERROR(IF($BH$2=1,SUM(+Ene!AW8))/METAS!BA8,0)</f>
        <v>4.7138047138047139E-2</v>
      </c>
      <c r="BJ8" s="359">
        <f>+IFERROR(IF($BH$2=1,SUM(+Ene!AX8))/METAS!BB8,0)</f>
        <v>3.4482758620689655E-2</v>
      </c>
      <c r="BK8" s="359">
        <f>+IFERROR(IF($BH$2=1,SUM(+Ene!AY8))/METAS!BC8,0)</f>
        <v>0.16853932584269662</v>
      </c>
      <c r="BL8" s="359">
        <f>+IFERROR(IF($BH$2=1,SUM(+Ene!AZ8))/METAS!BD8,0)</f>
        <v>2.0689655172413793E-2</v>
      </c>
      <c r="BM8" s="359">
        <f>+IFERROR(IF($BH$2=1,SUM(+Ene!BA8))/METAS!BE8,0)</f>
        <v>3.6011080332409975E-2</v>
      </c>
      <c r="BN8" s="359">
        <f>+IFERROR(IF($BH$2=1,SUM(+Ene!BB8))/METAS!BF8,0)</f>
        <v>3.8910505836575876E-3</v>
      </c>
      <c r="BO8" s="359">
        <f>+IFERROR(IF($BH$2=1,SUM(+Ene!BC8))/METAS!BG8,0)</f>
        <v>9.45945945945946E-2</v>
      </c>
      <c r="BP8" s="359">
        <f>+IFERROR(IF($BH$2=1,SUM(+Ene!BD8))/METAS!BH8,0)</f>
        <v>7.5630252100840331E-2</v>
      </c>
      <c r="BQ8" s="359">
        <f>+IFERROR(IF($BH$2=1,SUM(+Ene!BE8))/METAS!BI8,0)</f>
        <v>4.6031277663027441E-2</v>
      </c>
    </row>
    <row r="9" spans="1:69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44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5</v>
      </c>
      <c r="Q9" s="456">
        <v>0</v>
      </c>
      <c r="R9" s="456">
        <v>0</v>
      </c>
      <c r="S9" s="456">
        <v>11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1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1</v>
      </c>
      <c r="AJ9" s="456">
        <v>0</v>
      </c>
      <c r="AK9" s="456">
        <v>0</v>
      </c>
      <c r="AL9" s="456">
        <v>0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2"/>
        <v>0</v>
      </c>
      <c r="AV9" s="37">
        <f t="shared" si="3"/>
        <v>0</v>
      </c>
      <c r="AW9" s="37">
        <f t="shared" si="4"/>
        <v>0</v>
      </c>
      <c r="AX9" s="37">
        <f t="shared" si="5"/>
        <v>5</v>
      </c>
      <c r="AY9" s="37">
        <f t="shared" si="6"/>
        <v>11</v>
      </c>
      <c r="AZ9" s="37">
        <f t="shared" si="7"/>
        <v>0</v>
      </c>
      <c r="BA9" s="37">
        <f t="shared" si="8"/>
        <v>1</v>
      </c>
      <c r="BB9" s="37">
        <f t="shared" si="9"/>
        <v>1</v>
      </c>
      <c r="BC9" s="38">
        <f t="shared" si="10"/>
        <v>0</v>
      </c>
      <c r="BD9" s="37">
        <f t="shared" si="11"/>
        <v>0</v>
      </c>
      <c r="BE9" s="54">
        <f t="shared" si="12"/>
        <v>18</v>
      </c>
      <c r="BG9" s="359">
        <f>+IFERROR(IF($BH$2=1,SUM(+Ene!AU9))/METAS!AY9,0)</f>
        <v>0</v>
      </c>
      <c r="BH9" s="359">
        <f>+IFERROR(IF($BH$2=1,SUM(+Ene!AV9))/METAS!AZ9,0)</f>
        <v>0</v>
      </c>
      <c r="BI9" s="359">
        <f>+IFERROR(IF($BH$2=1,SUM(+Ene!AW9))/METAS!BA9,0)</f>
        <v>0</v>
      </c>
      <c r="BJ9" s="359">
        <f>+IFERROR(IF($BH$2=1,SUM(+Ene!AX9))/METAS!BB9,0)</f>
        <v>6.5789473684210523E-2</v>
      </c>
      <c r="BK9" s="359">
        <f>+IFERROR(IF($BH$2=1,SUM(+Ene!AY9))/METAS!BC9,0)</f>
        <v>0.11224489795918367</v>
      </c>
      <c r="BL9" s="359">
        <f>+IFERROR(IF($BH$2=1,SUM(+Ene!AZ9))/METAS!BD9,0)</f>
        <v>0</v>
      </c>
      <c r="BM9" s="359">
        <f>+IFERROR(IF($BH$2=1,SUM(+Ene!BA9))/METAS!BE9,0)</f>
        <v>4.9019607843137254E-3</v>
      </c>
      <c r="BN9" s="359">
        <f>+IFERROR(IF($BH$2=1,SUM(+Ene!BB9))/METAS!BF9,0)</f>
        <v>4.7619047619047623E-3</v>
      </c>
      <c r="BO9" s="359">
        <f>+IFERROR(IF($BH$2=1,SUM(+Ene!BC9))/METAS!BG9,0)</f>
        <v>0</v>
      </c>
      <c r="BP9" s="359">
        <f>+IFERROR(IF($BH$2=1,SUM(+Ene!BD9))/METAS!BH9,0)</f>
        <v>0</v>
      </c>
      <c r="BQ9" s="359">
        <f>+IFERROR(IF($BH$2=1,SUM(+Ene!BE9))/METAS!BI9,0)</f>
        <v>7.4999999999999997E-3</v>
      </c>
    </row>
    <row r="10" spans="1:69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44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1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0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2"/>
        <v>0</v>
      </c>
      <c r="AV10" s="37">
        <f t="shared" si="3"/>
        <v>0</v>
      </c>
      <c r="AW10" s="37">
        <f t="shared" si="4"/>
        <v>0</v>
      </c>
      <c r="AX10" s="37">
        <f t="shared" si="5"/>
        <v>1</v>
      </c>
      <c r="AY10" s="37">
        <f t="shared" si="6"/>
        <v>0</v>
      </c>
      <c r="AZ10" s="37">
        <f t="shared" si="7"/>
        <v>0</v>
      </c>
      <c r="BA10" s="37">
        <f t="shared" si="8"/>
        <v>0</v>
      </c>
      <c r="BB10" s="37">
        <f t="shared" si="9"/>
        <v>0</v>
      </c>
      <c r="BC10" s="38">
        <f t="shared" si="10"/>
        <v>0</v>
      </c>
      <c r="BD10" s="37">
        <f t="shared" si="11"/>
        <v>0</v>
      </c>
      <c r="BE10" s="54">
        <f t="shared" si="12"/>
        <v>1</v>
      </c>
      <c r="BG10" s="359">
        <f>+IFERROR(IF($BH$2=1,SUM(+Ene!AU10))/METAS!AY10,0)</f>
        <v>0</v>
      </c>
      <c r="BH10" s="359">
        <f>+IFERROR(IF($BH$2=1,SUM(+Ene!AV10))/METAS!AZ10,0)</f>
        <v>0</v>
      </c>
      <c r="BI10" s="359">
        <f>+IFERROR(IF($BH$2=1,SUM(+Ene!AW10))/METAS!BA10,0)</f>
        <v>0</v>
      </c>
      <c r="BJ10" s="359">
        <f>+IFERROR(IF($BH$2=1,SUM(+Ene!AX10))/METAS!BB10,0)</f>
        <v>2.2727272727272728E-2</v>
      </c>
      <c r="BK10" s="359">
        <f>+IFERROR(IF($BH$2=1,SUM(+Ene!AY10))/METAS!BC10,0)</f>
        <v>0</v>
      </c>
      <c r="BL10" s="359">
        <f>+IFERROR(IF($BH$2=1,SUM(+Ene!AZ10))/METAS!BD10,0)</f>
        <v>0</v>
      </c>
      <c r="BM10" s="359">
        <f>+IFERROR(IF($BH$2=1,SUM(+Ene!BA10))/METAS!BE10,0)</f>
        <v>0</v>
      </c>
      <c r="BN10" s="359">
        <f>+IFERROR(IF($BH$2=1,SUM(+Ene!BB10))/METAS!BF10,0)</f>
        <v>0</v>
      </c>
      <c r="BO10" s="359">
        <f>+IFERROR(IF($BH$2=1,SUM(+Ene!BC10))/METAS!BG10,0)</f>
        <v>0</v>
      </c>
      <c r="BP10" s="359">
        <f>+IFERROR(IF($BH$2=1,SUM(+Ene!BD10))/METAS!BH10,0)</f>
        <v>0</v>
      </c>
      <c r="BQ10" s="359">
        <f>+IFERROR(IF($BH$2=1,SUM(+Ene!BE10))/METAS!BI10,0)</f>
        <v>6.8917987594762232E-4</v>
      </c>
    </row>
    <row r="11" spans="1:69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447" t="str">
        <f>+METAS!C11</f>
        <v>CANCER</v>
      </c>
      <c r="D11" s="456">
        <v>0</v>
      </c>
      <c r="E11" s="456">
        <v>0</v>
      </c>
      <c r="F11" s="456">
        <v>804</v>
      </c>
      <c r="G11" s="456">
        <v>0</v>
      </c>
      <c r="H11" s="456">
        <v>0</v>
      </c>
      <c r="I11" s="456">
        <v>26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0</v>
      </c>
      <c r="P11" s="456">
        <v>40</v>
      </c>
      <c r="Q11" s="456">
        <v>0</v>
      </c>
      <c r="R11" s="456">
        <v>0</v>
      </c>
      <c r="S11" s="456">
        <v>141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22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12</v>
      </c>
      <c r="AJ11" s="456">
        <v>0</v>
      </c>
      <c r="AK11" s="456">
        <v>0</v>
      </c>
      <c r="AL11" s="456">
        <v>7</v>
      </c>
      <c r="AM11" s="456">
        <v>0</v>
      </c>
      <c r="AN11" s="456">
        <v>0</v>
      </c>
      <c r="AO11" s="456">
        <v>0</v>
      </c>
      <c r="AP11" s="456">
        <v>19</v>
      </c>
      <c r="AQ11" s="456">
        <v>0</v>
      </c>
      <c r="AR11" s="456">
        <v>5</v>
      </c>
      <c r="AS11" s="456">
        <v>3</v>
      </c>
      <c r="AU11" s="37">
        <f t="shared" si="2"/>
        <v>0</v>
      </c>
      <c r="AV11" s="37">
        <f t="shared" si="3"/>
        <v>0</v>
      </c>
      <c r="AW11" s="37">
        <f t="shared" si="4"/>
        <v>830</v>
      </c>
      <c r="AX11" s="37">
        <f t="shared" si="5"/>
        <v>40</v>
      </c>
      <c r="AY11" s="37">
        <f t="shared" si="6"/>
        <v>141</v>
      </c>
      <c r="AZ11" s="37">
        <f t="shared" si="7"/>
        <v>0</v>
      </c>
      <c r="BA11" s="37">
        <f t="shared" si="8"/>
        <v>22</v>
      </c>
      <c r="BB11" s="37">
        <f t="shared" si="9"/>
        <v>12</v>
      </c>
      <c r="BC11" s="38">
        <f t="shared" si="10"/>
        <v>7</v>
      </c>
      <c r="BD11" s="37">
        <f t="shared" si="11"/>
        <v>27</v>
      </c>
      <c r="BE11" s="54">
        <f t="shared" si="12"/>
        <v>1079</v>
      </c>
      <c r="BG11" s="359">
        <f>+IFERROR(IF($BH$2=1,SUM(+Ene!AU11))/METAS!AY11,0)</f>
        <v>0</v>
      </c>
      <c r="BH11" s="359">
        <f>+IFERROR(IF($BH$2=1,SUM(+Ene!AV11))/METAS!AZ11,0)</f>
        <v>0</v>
      </c>
      <c r="BI11" s="359">
        <f>+IFERROR(IF($BH$2=1,SUM(+Ene!AW11))/METAS!BA11,0)</f>
        <v>0.15049864007252947</v>
      </c>
      <c r="BJ11" s="359">
        <f>+IFERROR(IF($BH$2=1,SUM(+Ene!AX11))/METAS!BB11,0)</f>
        <v>0.132013201320132</v>
      </c>
      <c r="BK11" s="359">
        <f>+IFERROR(IF($BH$2=1,SUM(+Ene!AY11))/METAS!BC11,0)</f>
        <v>0.35427135678391958</v>
      </c>
      <c r="BL11" s="359">
        <f>+IFERROR(IF($BH$2=1,SUM(+Ene!AZ11))/METAS!BD11,0)</f>
        <v>0</v>
      </c>
      <c r="BM11" s="359">
        <f>+IFERROR(IF($BH$2=1,SUM(+Ene!BA11))/METAS!BE11,0)</f>
        <v>1.8181818181818181E-2</v>
      </c>
      <c r="BN11" s="359">
        <f>+IFERROR(IF($BH$2=1,SUM(+Ene!BB11))/METAS!BF11,0)</f>
        <v>1.2358393408856848E-2</v>
      </c>
      <c r="BO11" s="359">
        <f>+IFERROR(IF($BH$2=1,SUM(+Ene!BC11))/METAS!BG11,0)</f>
        <v>1.5945330296127564E-2</v>
      </c>
      <c r="BP11" s="359">
        <f>+IFERROR(IF($BH$2=1,SUM(+Ene!BD11))/METAS!BH11,0)</f>
        <v>9.2465753424657529E-2</v>
      </c>
      <c r="BQ11" s="359">
        <f>+IFERROR(IF($BH$2=1,SUM(+Ene!BE11))/METAS!BI11,0)</f>
        <v>9.3476565884085594E-2</v>
      </c>
    </row>
    <row r="12" spans="1:69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44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2"/>
        <v>0</v>
      </c>
      <c r="AV12" s="37">
        <f t="shared" si="3"/>
        <v>0</v>
      </c>
      <c r="AW12" s="37">
        <f t="shared" si="4"/>
        <v>0</v>
      </c>
      <c r="AX12" s="37">
        <f t="shared" si="5"/>
        <v>0</v>
      </c>
      <c r="AY12" s="37">
        <f t="shared" si="6"/>
        <v>0</v>
      </c>
      <c r="AZ12" s="37">
        <f t="shared" si="7"/>
        <v>0</v>
      </c>
      <c r="BA12" s="37">
        <f t="shared" si="8"/>
        <v>0</v>
      </c>
      <c r="BB12" s="37">
        <f t="shared" si="9"/>
        <v>0</v>
      </c>
      <c r="BC12" s="38">
        <f t="shared" si="10"/>
        <v>0</v>
      </c>
      <c r="BD12" s="37">
        <f t="shared" si="11"/>
        <v>0</v>
      </c>
      <c r="BE12" s="54">
        <f t="shared" si="12"/>
        <v>0</v>
      </c>
      <c r="BG12" s="359">
        <f>+IFERROR(IF($BH$2=1,SUM(+Ene!AU12))/METAS!AY12,0)</f>
        <v>0</v>
      </c>
      <c r="BH12" s="359">
        <f>+IFERROR(IF($BH$2=1,SUM(+Ene!AV12))/METAS!AZ12,0)</f>
        <v>0</v>
      </c>
      <c r="BI12" s="359">
        <f>+IFERROR(IF($BH$2=1,SUM(+Ene!AW12))/METAS!BA12,0)</f>
        <v>0</v>
      </c>
      <c r="BJ12" s="359">
        <f>+IFERROR(IF($BH$2=1,SUM(+Ene!AX12))/METAS!BB12,0)</f>
        <v>0</v>
      </c>
      <c r="BK12" s="359">
        <f>+IFERROR(IF($BH$2=1,SUM(+Ene!AY12))/METAS!BC12,0)</f>
        <v>0</v>
      </c>
      <c r="BL12" s="359">
        <f>+IFERROR(IF($BH$2=1,SUM(+Ene!AZ12))/METAS!BD12,0)</f>
        <v>0</v>
      </c>
      <c r="BM12" s="359">
        <f>+IFERROR(IF($BH$2=1,SUM(+Ene!BA12))/METAS!BE12,0)</f>
        <v>0</v>
      </c>
      <c r="BN12" s="359">
        <f>+IFERROR(IF($BH$2=1,SUM(+Ene!BB12))/METAS!BF12,0)</f>
        <v>0</v>
      </c>
      <c r="BO12" s="359">
        <f>+IFERROR(IF($BH$2=1,SUM(+Ene!BC12))/METAS!BG12,0)</f>
        <v>0</v>
      </c>
      <c r="BP12" s="359">
        <f>+IFERROR(IF($BH$2=1,SUM(+Ene!BD12))/METAS!BH12,0)</f>
        <v>0</v>
      </c>
      <c r="BQ12" s="359">
        <f>+IFERROR(IF($BH$2=1,SUM(+Ene!BE12))/METAS!BI12,0)</f>
        <v>0</v>
      </c>
    </row>
    <row r="13" spans="1:69" ht="26.25" customHeight="1" x14ac:dyDescent="0.25">
      <c r="A13" s="329">
        <f>+METAS!A13</f>
        <v>10</v>
      </c>
      <c r="B13" s="329" t="str">
        <f>+METAS!B13</f>
        <v>EXAMEN ESTOMATOLÓGICO</v>
      </c>
      <c r="C13" s="448" t="str">
        <f>+METAS!C13</f>
        <v>ODONTOLOGIA</v>
      </c>
      <c r="D13" s="456">
        <v>116</v>
      </c>
      <c r="E13" s="456">
        <v>0</v>
      </c>
      <c r="F13" s="456">
        <v>366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91</v>
      </c>
      <c r="P13" s="456">
        <v>141</v>
      </c>
      <c r="Q13" s="456">
        <v>0</v>
      </c>
      <c r="R13" s="456">
        <v>9</v>
      </c>
      <c r="S13" s="456">
        <v>71</v>
      </c>
      <c r="T13" s="456">
        <v>0</v>
      </c>
      <c r="U13" s="456">
        <v>0</v>
      </c>
      <c r="V13" s="456">
        <v>0</v>
      </c>
      <c r="W13" s="456">
        <v>0</v>
      </c>
      <c r="X13" s="456">
        <v>298</v>
      </c>
      <c r="Y13" s="456">
        <v>0</v>
      </c>
      <c r="Z13" s="456">
        <v>0</v>
      </c>
      <c r="AA13" s="456">
        <v>0</v>
      </c>
      <c r="AB13" s="456">
        <v>0</v>
      </c>
      <c r="AC13" s="456">
        <v>143</v>
      </c>
      <c r="AD13" s="456">
        <v>0</v>
      </c>
      <c r="AE13" s="456">
        <v>2</v>
      </c>
      <c r="AF13" s="456">
        <v>0</v>
      </c>
      <c r="AG13" s="456">
        <v>0</v>
      </c>
      <c r="AH13" s="456">
        <v>0</v>
      </c>
      <c r="AI13" s="456">
        <v>119</v>
      </c>
      <c r="AJ13" s="456">
        <v>0</v>
      </c>
      <c r="AK13" s="456">
        <v>0</v>
      </c>
      <c r="AL13" s="456">
        <v>111</v>
      </c>
      <c r="AM13" s="456">
        <v>0</v>
      </c>
      <c r="AN13" s="456">
        <v>0</v>
      </c>
      <c r="AO13" s="456">
        <v>0</v>
      </c>
      <c r="AP13" s="456">
        <v>26</v>
      </c>
      <c r="AQ13" s="456">
        <v>0</v>
      </c>
      <c r="AR13" s="456">
        <v>6</v>
      </c>
      <c r="AS13" s="456">
        <v>0</v>
      </c>
      <c r="AU13" s="37">
        <f t="shared" si="2"/>
        <v>116</v>
      </c>
      <c r="AV13" s="37">
        <f t="shared" si="3"/>
        <v>0</v>
      </c>
      <c r="AW13" s="37">
        <f t="shared" si="4"/>
        <v>457</v>
      </c>
      <c r="AX13" s="37">
        <f t="shared" si="5"/>
        <v>150</v>
      </c>
      <c r="AY13" s="37">
        <f t="shared" si="6"/>
        <v>71</v>
      </c>
      <c r="AZ13" s="37">
        <f t="shared" si="7"/>
        <v>298</v>
      </c>
      <c r="BA13" s="37">
        <f t="shared" si="8"/>
        <v>145</v>
      </c>
      <c r="BB13" s="37">
        <f t="shared" si="9"/>
        <v>119</v>
      </c>
      <c r="BC13" s="38">
        <f t="shared" si="10"/>
        <v>111</v>
      </c>
      <c r="BD13" s="37">
        <f t="shared" si="11"/>
        <v>32</v>
      </c>
      <c r="BE13" s="54">
        <f t="shared" si="12"/>
        <v>1499</v>
      </c>
      <c r="BG13" s="359">
        <f>+IFERROR(IF($BH$2=1,SUM(+Ene!AU13))/METAS!AY13,0)</f>
        <v>0.22745098039215686</v>
      </c>
      <c r="BH13" s="359">
        <f>+IFERROR(IF($BH$2=1,SUM(+Ene!AV13))/METAS!AZ13,0)</f>
        <v>0</v>
      </c>
      <c r="BI13" s="359">
        <f>+IFERROR(IF($BH$2=1,SUM(+Ene!AW13))/METAS!BA13,0)</f>
        <v>0.13848484848484849</v>
      </c>
      <c r="BJ13" s="359">
        <f>+IFERROR(IF($BH$2=1,SUM(+Ene!AX13))/METAS!BB13,0)</f>
        <v>0.1875</v>
      </c>
      <c r="BK13" s="359">
        <f>+IFERROR(IF($BH$2=1,SUM(+Ene!AY13))/METAS!BC13,0)</f>
        <v>0.15777777777777777</v>
      </c>
      <c r="BL13" s="359">
        <f>+IFERROR(IF($BH$2=1,SUM(+Ene!AZ13))/METAS!BD13,0)</f>
        <v>0.15684210526315789</v>
      </c>
      <c r="BM13" s="359">
        <f>+IFERROR(IF($BH$2=1,SUM(+Ene!BA13))/METAS!BE13,0)</f>
        <v>9.6666666666666665E-2</v>
      </c>
      <c r="BN13" s="359">
        <f>+IFERROR(IF($BH$2=1,SUM(+Ene!BB13))/METAS!BF13,0)</f>
        <v>0.19833333333333333</v>
      </c>
      <c r="BO13" s="359">
        <f>+IFERROR(IF($BH$2=1,SUM(+Ene!BC13))/METAS!BG13,0)</f>
        <v>0.27750000000000002</v>
      </c>
      <c r="BP13" s="359">
        <f>+IFERROR(IF($BH$2=1,SUM(+Ene!BD13))/METAS!BH13,0)</f>
        <v>0.128</v>
      </c>
      <c r="BQ13" s="359">
        <f>+IFERROR(IF($BH$2=1,SUM(+Ene!BE13))/METAS!BI13,0)</f>
        <v>0.15437693099897012</v>
      </c>
    </row>
    <row r="14" spans="1:69" ht="26.25" customHeight="1" x14ac:dyDescent="0.25">
      <c r="A14" s="329">
        <f>+METAS!A14</f>
        <v>11</v>
      </c>
      <c r="B14" s="329" t="str">
        <f>+METAS!B14</f>
        <v>INSTRUCCIÓN DE HIGIENE ORAL</v>
      </c>
      <c r="C14" s="448" t="str">
        <f>+METAS!C14</f>
        <v>ODONTOLOGIA</v>
      </c>
      <c r="D14" s="456">
        <v>10</v>
      </c>
      <c r="E14" s="456">
        <v>0</v>
      </c>
      <c r="F14" s="456">
        <v>6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0</v>
      </c>
      <c r="P14" s="456">
        <v>21</v>
      </c>
      <c r="Q14" s="456">
        <v>0</v>
      </c>
      <c r="R14" s="456">
        <v>1</v>
      </c>
      <c r="S14" s="456">
        <v>7</v>
      </c>
      <c r="T14" s="456">
        <v>0</v>
      </c>
      <c r="U14" s="456">
        <v>0</v>
      </c>
      <c r="V14" s="456">
        <v>0</v>
      </c>
      <c r="W14" s="456">
        <v>0</v>
      </c>
      <c r="X14" s="456">
        <v>0</v>
      </c>
      <c r="Y14" s="456">
        <v>0</v>
      </c>
      <c r="Z14" s="456">
        <v>0</v>
      </c>
      <c r="AA14" s="456">
        <v>0</v>
      </c>
      <c r="AB14" s="456">
        <v>0</v>
      </c>
      <c r="AC14" s="456">
        <v>1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2</v>
      </c>
      <c r="AJ14" s="456">
        <v>0</v>
      </c>
      <c r="AK14" s="456">
        <v>0</v>
      </c>
      <c r="AL14" s="456">
        <v>20</v>
      </c>
      <c r="AM14" s="456">
        <v>0</v>
      </c>
      <c r="AN14" s="456">
        <v>0</v>
      </c>
      <c r="AO14" s="456">
        <v>0</v>
      </c>
      <c r="AP14" s="456">
        <v>0</v>
      </c>
      <c r="AQ14" s="456">
        <v>0</v>
      </c>
      <c r="AR14" s="456">
        <v>0</v>
      </c>
      <c r="AS14" s="456">
        <v>0</v>
      </c>
      <c r="AU14" s="37">
        <f t="shared" si="2"/>
        <v>10</v>
      </c>
      <c r="AV14" s="37">
        <f t="shared" si="3"/>
        <v>0</v>
      </c>
      <c r="AW14" s="37">
        <f t="shared" si="4"/>
        <v>6</v>
      </c>
      <c r="AX14" s="37">
        <f t="shared" si="5"/>
        <v>22</v>
      </c>
      <c r="AY14" s="37">
        <f t="shared" si="6"/>
        <v>7</v>
      </c>
      <c r="AZ14" s="37">
        <f t="shared" si="7"/>
        <v>0</v>
      </c>
      <c r="BA14" s="37">
        <f t="shared" si="8"/>
        <v>1</v>
      </c>
      <c r="BB14" s="37">
        <f t="shared" si="9"/>
        <v>2</v>
      </c>
      <c r="BC14" s="38">
        <f t="shared" si="10"/>
        <v>20</v>
      </c>
      <c r="BD14" s="37">
        <f t="shared" si="11"/>
        <v>0</v>
      </c>
      <c r="BE14" s="54">
        <f t="shared" si="12"/>
        <v>68</v>
      </c>
      <c r="BG14" s="359">
        <f>+IFERROR(IF($BH$2=1,SUM(+Ene!AU14))/METAS!AY14,0)</f>
        <v>0.1</v>
      </c>
      <c r="BH14" s="359">
        <f>+IFERROR(IF($BH$2=1,SUM(+Ene!AV14))/METAS!AZ14,0)</f>
        <v>0</v>
      </c>
      <c r="BI14" s="359">
        <f>+IFERROR(IF($BH$2=1,SUM(+Ene!AW14))/METAS!BA14,0)</f>
        <v>6.6666666666666671E-3</v>
      </c>
      <c r="BJ14" s="359">
        <f>+IFERROR(IF($BH$2=1,SUM(+Ene!AX14))/METAS!BB14,0)</f>
        <v>7.3333333333333334E-2</v>
      </c>
      <c r="BK14" s="359">
        <f>+IFERROR(IF($BH$2=1,SUM(+Ene!AY14))/METAS!BC14,0)</f>
        <v>2.8000000000000001E-2</v>
      </c>
      <c r="BL14" s="359">
        <f>+IFERROR(IF($BH$2=1,SUM(+Ene!AZ14))/METAS!BD14,0)</f>
        <v>0</v>
      </c>
      <c r="BM14" s="359">
        <f>+IFERROR(IF($BH$2=1,SUM(+Ene!BA14))/METAS!BE14,0)</f>
        <v>1.8181818181818182E-3</v>
      </c>
      <c r="BN14" s="359">
        <f>+IFERROR(IF($BH$2=1,SUM(+Ene!BB14))/METAS!BF14,0)</f>
        <v>0.01</v>
      </c>
      <c r="BO14" s="359">
        <f>+IFERROR(IF($BH$2=1,SUM(+Ene!BC14))/METAS!BG14,0)</f>
        <v>0.13333333333333333</v>
      </c>
      <c r="BP14" s="359">
        <f>+IFERROR(IF($BH$2=1,SUM(+Ene!BD14))/METAS!BH14,0)</f>
        <v>0</v>
      </c>
      <c r="BQ14" s="359">
        <f>+IFERROR(IF($BH$2=1,SUM(+Ene!BE14))/METAS!BI14,0)</f>
        <v>2.0298507462686566E-2</v>
      </c>
    </row>
    <row r="15" spans="1:69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448" t="str">
        <f>+METAS!C15</f>
        <v>ODONTOLOGIA</v>
      </c>
      <c r="D15" s="456">
        <v>10</v>
      </c>
      <c r="E15" s="456">
        <v>0</v>
      </c>
      <c r="F15" s="456">
        <v>6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0</v>
      </c>
      <c r="P15" s="456">
        <v>21</v>
      </c>
      <c r="Q15" s="456">
        <v>0</v>
      </c>
      <c r="R15" s="456">
        <v>1</v>
      </c>
      <c r="S15" s="456">
        <v>7</v>
      </c>
      <c r="T15" s="456">
        <v>0</v>
      </c>
      <c r="U15" s="456">
        <v>0</v>
      </c>
      <c r="V15" s="456">
        <v>0</v>
      </c>
      <c r="W15" s="456">
        <v>0</v>
      </c>
      <c r="X15" s="456">
        <v>0</v>
      </c>
      <c r="Y15" s="456">
        <v>0</v>
      </c>
      <c r="Z15" s="456">
        <v>0</v>
      </c>
      <c r="AA15" s="456">
        <v>0</v>
      </c>
      <c r="AB15" s="456">
        <v>0</v>
      </c>
      <c r="AC15" s="456">
        <v>1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2</v>
      </c>
      <c r="AJ15" s="456">
        <v>0</v>
      </c>
      <c r="AK15" s="456">
        <v>0</v>
      </c>
      <c r="AL15" s="456">
        <v>20</v>
      </c>
      <c r="AM15" s="456">
        <v>0</v>
      </c>
      <c r="AN15" s="456">
        <v>0</v>
      </c>
      <c r="AO15" s="456">
        <v>0</v>
      </c>
      <c r="AP15" s="456">
        <v>0</v>
      </c>
      <c r="AQ15" s="456">
        <v>0</v>
      </c>
      <c r="AR15" s="456">
        <v>0</v>
      </c>
      <c r="AS15" s="456">
        <v>0</v>
      </c>
      <c r="AU15" s="37">
        <f t="shared" si="2"/>
        <v>10</v>
      </c>
      <c r="AV15" s="37">
        <f t="shared" si="3"/>
        <v>0</v>
      </c>
      <c r="AW15" s="37">
        <f t="shared" si="4"/>
        <v>6</v>
      </c>
      <c r="AX15" s="37">
        <f t="shared" si="5"/>
        <v>22</v>
      </c>
      <c r="AY15" s="37">
        <f t="shared" si="6"/>
        <v>7</v>
      </c>
      <c r="AZ15" s="37">
        <f t="shared" si="7"/>
        <v>0</v>
      </c>
      <c r="BA15" s="37">
        <f t="shared" si="8"/>
        <v>1</v>
      </c>
      <c r="BB15" s="37">
        <f t="shared" si="9"/>
        <v>2</v>
      </c>
      <c r="BC15" s="38">
        <f t="shared" si="10"/>
        <v>20</v>
      </c>
      <c r="BD15" s="37">
        <f t="shared" si="11"/>
        <v>0</v>
      </c>
      <c r="BE15" s="54">
        <f t="shared" si="12"/>
        <v>68</v>
      </c>
      <c r="BG15" s="359">
        <f>+IFERROR(IF($BH$2=1,SUM(+Ene!AU15))/METAS!AY15,0)</f>
        <v>0.1</v>
      </c>
      <c r="BH15" s="359">
        <f>+IFERROR(IF($BH$2=1,SUM(+Ene!AV15))/METAS!AZ15,0)</f>
        <v>0</v>
      </c>
      <c r="BI15" s="359">
        <f>+IFERROR(IF($BH$2=1,SUM(+Ene!AW15))/METAS!BA15,0)</f>
        <v>6.6666666666666671E-3</v>
      </c>
      <c r="BJ15" s="359">
        <f>+IFERROR(IF($BH$2=1,SUM(+Ene!AX15))/METAS!BB15,0)</f>
        <v>7.3333333333333334E-2</v>
      </c>
      <c r="BK15" s="359">
        <f>+IFERROR(IF($BH$2=1,SUM(+Ene!AY15))/METAS!BC15,0)</f>
        <v>2.8000000000000001E-2</v>
      </c>
      <c r="BL15" s="359">
        <f>+IFERROR(IF($BH$2=1,SUM(+Ene!AZ15))/METAS!BD15,0)</f>
        <v>0</v>
      </c>
      <c r="BM15" s="359">
        <f>+IFERROR(IF($BH$2=1,SUM(+Ene!BA15))/METAS!BE15,0)</f>
        <v>1.8181818181818182E-3</v>
      </c>
      <c r="BN15" s="359">
        <f>+IFERROR(IF($BH$2=1,SUM(+Ene!BB15))/METAS!BF15,0)</f>
        <v>0.01</v>
      </c>
      <c r="BO15" s="359">
        <f>+IFERROR(IF($BH$2=1,SUM(+Ene!BC15))/METAS!BG15,0)</f>
        <v>0.13333333333333333</v>
      </c>
      <c r="BP15" s="359">
        <f>+IFERROR(IF($BH$2=1,SUM(+Ene!BD15))/METAS!BH15,0)</f>
        <v>0</v>
      </c>
      <c r="BQ15" s="359">
        <f>+IFERROR(IF($BH$2=1,SUM(+Ene!BE15))/METAS!BI15,0)</f>
        <v>2.0298507462686566E-2</v>
      </c>
    </row>
    <row r="16" spans="1:69" ht="26.25" customHeight="1" x14ac:dyDescent="0.25">
      <c r="A16" s="329">
        <f>+METAS!A16</f>
        <v>13</v>
      </c>
      <c r="B16" s="329" t="str">
        <f>+METAS!B16</f>
        <v>APLICACIÓN DE SELLANTES</v>
      </c>
      <c r="C16" s="448" t="str">
        <f>+METAS!C16</f>
        <v>ODONTOLOGIA</v>
      </c>
      <c r="D16" s="456">
        <v>0</v>
      </c>
      <c r="E16" s="456">
        <v>0</v>
      </c>
      <c r="F16" s="456">
        <v>124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15</v>
      </c>
      <c r="P16" s="456">
        <v>8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0</v>
      </c>
      <c r="Y16" s="456">
        <v>0</v>
      </c>
      <c r="Z16" s="456">
        <v>0</v>
      </c>
      <c r="AA16" s="456">
        <v>0</v>
      </c>
      <c r="AB16" s="456">
        <v>0</v>
      </c>
      <c r="AC16" s="456">
        <v>11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2"/>
        <v>0</v>
      </c>
      <c r="AV16" s="37">
        <f t="shared" si="3"/>
        <v>0</v>
      </c>
      <c r="AW16" s="37">
        <f t="shared" si="4"/>
        <v>139</v>
      </c>
      <c r="AX16" s="37">
        <f t="shared" si="5"/>
        <v>8</v>
      </c>
      <c r="AY16" s="37">
        <f t="shared" si="6"/>
        <v>0</v>
      </c>
      <c r="AZ16" s="37">
        <f t="shared" si="7"/>
        <v>0</v>
      </c>
      <c r="BA16" s="37">
        <f t="shared" si="8"/>
        <v>11</v>
      </c>
      <c r="BB16" s="37">
        <f t="shared" si="9"/>
        <v>0</v>
      </c>
      <c r="BC16" s="38">
        <f t="shared" si="10"/>
        <v>0</v>
      </c>
      <c r="BD16" s="37">
        <f t="shared" si="11"/>
        <v>0</v>
      </c>
      <c r="BE16" s="54">
        <f t="shared" si="12"/>
        <v>158</v>
      </c>
      <c r="BG16" s="359">
        <f>+IFERROR(IF($BH$2=1,SUM(+Ene!AU16))/METAS!AY16,0)</f>
        <v>0</v>
      </c>
      <c r="BH16" s="359">
        <f>+IFERROR(IF($BH$2=1,SUM(+Ene!AV16))/METAS!AZ16,0)</f>
        <v>0</v>
      </c>
      <c r="BI16" s="359">
        <f>+IFERROR(IF($BH$2=1,SUM(+Ene!AW16))/METAS!BA16,0)</f>
        <v>0.30888888888888888</v>
      </c>
      <c r="BJ16" s="359">
        <f>+IFERROR(IF($BH$2=1,SUM(+Ene!AX16))/METAS!BB16,0)</f>
        <v>0.08</v>
      </c>
      <c r="BK16" s="359">
        <f>+IFERROR(IF($BH$2=1,SUM(+Ene!AY16))/METAS!BC16,0)</f>
        <v>0</v>
      </c>
      <c r="BL16" s="359">
        <f>+IFERROR(IF($BH$2=1,SUM(+Ene!AZ16))/METAS!BD16,0)</f>
        <v>0</v>
      </c>
      <c r="BM16" s="359">
        <f>+IFERROR(IF($BH$2=1,SUM(+Ene!BA16))/METAS!BE16,0)</f>
        <v>0.22</v>
      </c>
      <c r="BN16" s="359">
        <f>+IFERROR(IF($BH$2=1,SUM(+Ene!BB16))/METAS!BF16,0)</f>
        <v>0</v>
      </c>
      <c r="BO16" s="359">
        <f>+IFERROR(IF($BH$2=1,SUM(+Ene!BC16))/METAS!BG16,0)</f>
        <v>0</v>
      </c>
      <c r="BP16" s="359">
        <f>+IFERROR(IF($BH$2=1,SUM(+Ene!BD16))/METAS!BH16,0)</f>
        <v>0</v>
      </c>
      <c r="BQ16" s="359">
        <f>+IFERROR(IF($BH$2=1,SUM(+Ene!BE16))/METAS!BI16,0)</f>
        <v>0.16989247311827957</v>
      </c>
    </row>
    <row r="17" spans="1:69" ht="26.25" customHeight="1" x14ac:dyDescent="0.25">
      <c r="A17" s="329">
        <f>+METAS!A17</f>
        <v>14</v>
      </c>
      <c r="B17" s="329" t="str">
        <f>+METAS!B17</f>
        <v>APLICACIÓN DE FLÚOR BARNIZ</v>
      </c>
      <c r="C17" s="448" t="str">
        <f>+METAS!C17</f>
        <v>ODONTOLOGIA</v>
      </c>
      <c r="D17" s="456">
        <v>6</v>
      </c>
      <c r="E17" s="456">
        <v>0</v>
      </c>
      <c r="F17" s="456">
        <v>6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56">
        <v>8</v>
      </c>
      <c r="Q17" s="456">
        <v>0</v>
      </c>
      <c r="R17" s="456">
        <v>1</v>
      </c>
      <c r="S17" s="456">
        <v>7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56">
        <v>1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2</v>
      </c>
      <c r="AJ17" s="456">
        <v>0</v>
      </c>
      <c r="AK17" s="456">
        <v>0</v>
      </c>
      <c r="AL17" s="456">
        <v>13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2"/>
        <v>6</v>
      </c>
      <c r="AV17" s="37">
        <f t="shared" si="3"/>
        <v>0</v>
      </c>
      <c r="AW17" s="37">
        <f t="shared" si="4"/>
        <v>6</v>
      </c>
      <c r="AX17" s="37">
        <f t="shared" si="5"/>
        <v>9</v>
      </c>
      <c r="AY17" s="37">
        <f t="shared" si="6"/>
        <v>7</v>
      </c>
      <c r="AZ17" s="37">
        <f t="shared" si="7"/>
        <v>0</v>
      </c>
      <c r="BA17" s="37">
        <f t="shared" si="8"/>
        <v>1</v>
      </c>
      <c r="BB17" s="37">
        <f t="shared" si="9"/>
        <v>2</v>
      </c>
      <c r="BC17" s="38">
        <f t="shared" si="10"/>
        <v>13</v>
      </c>
      <c r="BD17" s="37">
        <f t="shared" si="11"/>
        <v>0</v>
      </c>
      <c r="BE17" s="54">
        <f t="shared" si="12"/>
        <v>44</v>
      </c>
      <c r="BG17" s="359">
        <f>+IFERROR(IF($BH$2=1,SUM(+Ene!AU17))/METAS!AY17,0)</f>
        <v>0.06</v>
      </c>
      <c r="BH17" s="359">
        <f>+IFERROR(IF($BH$2=1,SUM(+Ene!AV17))/METAS!AZ17,0)</f>
        <v>0</v>
      </c>
      <c r="BI17" s="359">
        <f>+IFERROR(IF($BH$2=1,SUM(+Ene!AW17))/METAS!BA17,0)</f>
        <v>0.01</v>
      </c>
      <c r="BJ17" s="359">
        <f>+IFERROR(IF($BH$2=1,SUM(+Ene!AX17))/METAS!BB17,0)</f>
        <v>4.0909090909090909E-2</v>
      </c>
      <c r="BK17" s="359">
        <f>+IFERROR(IF($BH$2=1,SUM(+Ene!AY17))/METAS!BC17,0)</f>
        <v>5.3846153846153849E-2</v>
      </c>
      <c r="BL17" s="359">
        <f>+IFERROR(IF($BH$2=1,SUM(+Ene!AZ17))/METAS!BD17,0)</f>
        <v>0</v>
      </c>
      <c r="BM17" s="359">
        <f>+IFERROR(IF($BH$2=1,SUM(+Ene!BA17))/METAS!BE17,0)</f>
        <v>4.0000000000000001E-3</v>
      </c>
      <c r="BN17" s="359">
        <f>+IFERROR(IF($BH$2=1,SUM(+Ene!BB17))/METAS!BF17,0)</f>
        <v>0.02</v>
      </c>
      <c r="BO17" s="359">
        <f>+IFERROR(IF($BH$2=1,SUM(+Ene!BC17))/METAS!BG17,0)</f>
        <v>0.13</v>
      </c>
      <c r="BP17" s="359">
        <f>+IFERROR(IF($BH$2=1,SUM(+Ene!BD17))/METAS!BH17,0)</f>
        <v>0</v>
      </c>
      <c r="BQ17" s="359">
        <f>+IFERROR(IF($BH$2=1,SUM(+Ene!BE17))/METAS!BI17,0)</f>
        <v>2.0465116279069766E-2</v>
      </c>
    </row>
    <row r="18" spans="1:69" ht="26.25" customHeight="1" x14ac:dyDescent="0.25">
      <c r="A18" s="329">
        <f>+METAS!A18</f>
        <v>15</v>
      </c>
      <c r="B18" s="329" t="str">
        <f>+METAS!B18</f>
        <v>APLICACIÓN DEL FLÚOR GEL</v>
      </c>
      <c r="C18" s="448" t="str">
        <f>+METAS!C18</f>
        <v>ODONTOLOGIA</v>
      </c>
      <c r="D18" s="456">
        <v>4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12</v>
      </c>
      <c r="Q18" s="456">
        <v>0</v>
      </c>
      <c r="R18" s="456">
        <v>0</v>
      </c>
      <c r="S18" s="456">
        <v>0</v>
      </c>
      <c r="T18" s="456">
        <v>0</v>
      </c>
      <c r="U18" s="456">
        <v>0</v>
      </c>
      <c r="V18" s="456">
        <v>0</v>
      </c>
      <c r="W18" s="456">
        <v>0</v>
      </c>
      <c r="X18" s="456">
        <v>0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6</v>
      </c>
      <c r="AM18" s="456">
        <v>0</v>
      </c>
      <c r="AN18" s="456">
        <v>0</v>
      </c>
      <c r="AO18" s="456">
        <v>0</v>
      </c>
      <c r="AP18" s="456">
        <v>0</v>
      </c>
      <c r="AQ18" s="456">
        <v>0</v>
      </c>
      <c r="AR18" s="456">
        <v>0</v>
      </c>
      <c r="AS18" s="456">
        <v>0</v>
      </c>
      <c r="AU18" s="37">
        <f t="shared" si="2"/>
        <v>4</v>
      </c>
      <c r="AV18" s="37">
        <f t="shared" si="3"/>
        <v>0</v>
      </c>
      <c r="AW18" s="37">
        <f t="shared" si="4"/>
        <v>0</v>
      </c>
      <c r="AX18" s="37">
        <f t="shared" si="5"/>
        <v>12</v>
      </c>
      <c r="AY18" s="37">
        <f t="shared" si="6"/>
        <v>0</v>
      </c>
      <c r="AZ18" s="37">
        <f t="shared" si="7"/>
        <v>0</v>
      </c>
      <c r="BA18" s="37">
        <f t="shared" si="8"/>
        <v>0</v>
      </c>
      <c r="BB18" s="37">
        <f t="shared" si="9"/>
        <v>0</v>
      </c>
      <c r="BC18" s="38">
        <f t="shared" si="10"/>
        <v>6</v>
      </c>
      <c r="BD18" s="37">
        <f t="shared" si="11"/>
        <v>0</v>
      </c>
      <c r="BE18" s="54">
        <f t="shared" si="12"/>
        <v>22</v>
      </c>
      <c r="BG18" s="359">
        <f>+IFERROR(IF($BH$2=1,SUM(+Ene!AU18))/METAS!AY18,0)</f>
        <v>0.08</v>
      </c>
      <c r="BH18" s="359">
        <f>+IFERROR(IF($BH$2=1,SUM(+Ene!AV18))/METAS!AZ18,0)</f>
        <v>0</v>
      </c>
      <c r="BI18" s="359">
        <f>+IFERROR(IF($BH$2=1,SUM(+Ene!AW18))/METAS!BA18,0)</f>
        <v>0</v>
      </c>
      <c r="BJ18" s="359">
        <f>+IFERROR(IF($BH$2=1,SUM(+Ene!AX18))/METAS!BB18,0)</f>
        <v>0.12</v>
      </c>
      <c r="BK18" s="359">
        <f>+IFERROR(IF($BH$2=1,SUM(+Ene!AY18))/METAS!BC18,0)</f>
        <v>0</v>
      </c>
      <c r="BL18" s="359">
        <f>+IFERROR(IF($BH$2=1,SUM(+Ene!AZ18))/METAS!BD18,0)</f>
        <v>0</v>
      </c>
      <c r="BM18" s="359">
        <f>+IFERROR(IF($BH$2=1,SUM(+Ene!BA18))/METAS!BE18,0)</f>
        <v>0</v>
      </c>
      <c r="BN18" s="359">
        <f>+IFERROR(IF($BH$2=1,SUM(+Ene!BB18))/METAS!BF18,0)</f>
        <v>0</v>
      </c>
      <c r="BO18" s="359">
        <f>+IFERROR(IF($BH$2=1,SUM(+Ene!BC18))/METAS!BG18,0)</f>
        <v>0.12</v>
      </c>
      <c r="BP18" s="359">
        <f>+IFERROR(IF($BH$2=1,SUM(+Ene!BD18))/METAS!BH18,0)</f>
        <v>0</v>
      </c>
      <c r="BQ18" s="359">
        <f>+IFERROR(IF($BH$2=1,SUM(+Ene!BE18))/METAS!BI18,0)</f>
        <v>3.6666666666666667E-2</v>
      </c>
    </row>
    <row r="19" spans="1:69" ht="26.25" customHeight="1" x14ac:dyDescent="0.25">
      <c r="A19" s="329">
        <f>+METAS!A19</f>
        <v>16</v>
      </c>
      <c r="B19" s="329" t="str">
        <f>+METAS!B19</f>
        <v>PROFILAXIS DENTAL</v>
      </c>
      <c r="C19" s="448" t="str">
        <f>+METAS!C19</f>
        <v>ODONTOLOGIA</v>
      </c>
      <c r="D19" s="456">
        <v>10</v>
      </c>
      <c r="E19" s="456">
        <v>0</v>
      </c>
      <c r="F19" s="456">
        <v>6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0</v>
      </c>
      <c r="P19" s="456">
        <v>21</v>
      </c>
      <c r="Q19" s="456">
        <v>0</v>
      </c>
      <c r="R19" s="456">
        <v>1</v>
      </c>
      <c r="S19" s="456">
        <v>7</v>
      </c>
      <c r="T19" s="456">
        <v>0</v>
      </c>
      <c r="U19" s="456">
        <v>0</v>
      </c>
      <c r="V19" s="456">
        <v>0</v>
      </c>
      <c r="W19" s="456">
        <v>0</v>
      </c>
      <c r="X19" s="456">
        <v>0</v>
      </c>
      <c r="Y19" s="456">
        <v>0</v>
      </c>
      <c r="Z19" s="456">
        <v>0</v>
      </c>
      <c r="AA19" s="456">
        <v>0</v>
      </c>
      <c r="AB19" s="456">
        <v>0</v>
      </c>
      <c r="AC19" s="456">
        <v>1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1</v>
      </c>
      <c r="AJ19" s="456">
        <v>0</v>
      </c>
      <c r="AK19" s="456">
        <v>0</v>
      </c>
      <c r="AL19" s="456">
        <v>7</v>
      </c>
      <c r="AM19" s="456">
        <v>0</v>
      </c>
      <c r="AN19" s="456">
        <v>0</v>
      </c>
      <c r="AO19" s="456">
        <v>0</v>
      </c>
      <c r="AP19" s="456">
        <v>0</v>
      </c>
      <c r="AQ19" s="456">
        <v>0</v>
      </c>
      <c r="AR19" s="456">
        <v>0</v>
      </c>
      <c r="AS19" s="456">
        <v>0</v>
      </c>
      <c r="AU19" s="37">
        <f t="shared" si="2"/>
        <v>10</v>
      </c>
      <c r="AV19" s="37">
        <f t="shared" si="3"/>
        <v>0</v>
      </c>
      <c r="AW19" s="37">
        <f t="shared" si="4"/>
        <v>6</v>
      </c>
      <c r="AX19" s="37">
        <f t="shared" si="5"/>
        <v>22</v>
      </c>
      <c r="AY19" s="37">
        <f t="shared" si="6"/>
        <v>7</v>
      </c>
      <c r="AZ19" s="37">
        <f t="shared" si="7"/>
        <v>0</v>
      </c>
      <c r="BA19" s="37">
        <f t="shared" si="8"/>
        <v>1</v>
      </c>
      <c r="BB19" s="37">
        <f t="shared" si="9"/>
        <v>1</v>
      </c>
      <c r="BC19" s="38">
        <f t="shared" si="10"/>
        <v>7</v>
      </c>
      <c r="BD19" s="37">
        <f t="shared" si="11"/>
        <v>0</v>
      </c>
      <c r="BE19" s="54">
        <f t="shared" si="12"/>
        <v>54</v>
      </c>
      <c r="BG19" s="359">
        <f>+IFERROR(IF($BH$2=1,SUM(+Ene!AU19))/METAS!AY19,0)</f>
        <v>8.3333333333333329E-2</v>
      </c>
      <c r="BH19" s="359">
        <f>+IFERROR(IF($BH$2=1,SUM(+Ene!AV19))/METAS!AZ19,0)</f>
        <v>0</v>
      </c>
      <c r="BI19" s="359">
        <f>+IFERROR(IF($BH$2=1,SUM(+Ene!AW19))/METAS!BA19,0)</f>
        <v>7.4999999999999997E-3</v>
      </c>
      <c r="BJ19" s="359">
        <f>+IFERROR(IF($BH$2=1,SUM(+Ene!AX19))/METAS!BB19,0)</f>
        <v>9.5652173913043481E-2</v>
      </c>
      <c r="BK19" s="359">
        <f>+IFERROR(IF($BH$2=1,SUM(+Ene!AY19))/METAS!BC19,0)</f>
        <v>3.888888888888889E-2</v>
      </c>
      <c r="BL19" s="359">
        <f>+IFERROR(IF($BH$2=1,SUM(+Ene!AZ19))/METAS!BD19,0)</f>
        <v>0</v>
      </c>
      <c r="BM19" s="359">
        <f>+IFERROR(IF($BH$2=1,SUM(+Ene!BA19))/METAS!BE19,0)</f>
        <v>2.2222222222222222E-3</v>
      </c>
      <c r="BN19" s="359">
        <f>+IFERROR(IF($BH$2=1,SUM(+Ene!BB19))/METAS!BF19,0)</f>
        <v>0.01</v>
      </c>
      <c r="BO19" s="359">
        <f>+IFERROR(IF($BH$2=1,SUM(+Ene!BC19))/METAS!BG19,0)</f>
        <v>0.1</v>
      </c>
      <c r="BP19" s="359">
        <f>+IFERROR(IF($BH$2=1,SUM(+Ene!BD19))/METAS!BH19,0)</f>
        <v>0</v>
      </c>
      <c r="BQ19" s="359">
        <f>+IFERROR(IF($BH$2=1,SUM(+Ene!BE19))/METAS!BI19,0)</f>
        <v>2.1862348178137651E-2</v>
      </c>
    </row>
    <row r="20" spans="1:69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449" t="str">
        <f>+METAS!C20</f>
        <v>OCULAR</v>
      </c>
      <c r="D20" s="456">
        <v>2</v>
      </c>
      <c r="E20" s="456">
        <v>0</v>
      </c>
      <c r="F20" s="456">
        <v>0</v>
      </c>
      <c r="G20" s="456">
        <v>20</v>
      </c>
      <c r="H20" s="456">
        <v>0</v>
      </c>
      <c r="I20" s="456">
        <v>25</v>
      </c>
      <c r="J20" s="456">
        <v>1</v>
      </c>
      <c r="K20" s="456">
        <v>0</v>
      </c>
      <c r="L20" s="456">
        <v>0</v>
      </c>
      <c r="M20" s="456">
        <v>0</v>
      </c>
      <c r="N20" s="456">
        <v>0</v>
      </c>
      <c r="O20" s="456">
        <v>5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8</v>
      </c>
      <c r="AD20" s="456">
        <v>0</v>
      </c>
      <c r="AE20" s="456">
        <v>0</v>
      </c>
      <c r="AF20" s="456">
        <v>0</v>
      </c>
      <c r="AG20" s="456">
        <v>0</v>
      </c>
      <c r="AH20" s="456">
        <v>1</v>
      </c>
      <c r="AI20" s="456">
        <v>0</v>
      </c>
      <c r="AJ20" s="456">
        <v>0</v>
      </c>
      <c r="AK20" s="456">
        <v>0</v>
      </c>
      <c r="AL20" s="456">
        <v>0</v>
      </c>
      <c r="AM20" s="456">
        <v>0</v>
      </c>
      <c r="AN20" s="456">
        <v>0</v>
      </c>
      <c r="AO20" s="456">
        <v>0</v>
      </c>
      <c r="AP20" s="456">
        <v>6</v>
      </c>
      <c r="AQ20" s="456">
        <v>0</v>
      </c>
      <c r="AR20" s="456">
        <v>3</v>
      </c>
      <c r="AS20" s="456">
        <v>6</v>
      </c>
      <c r="AU20" s="37">
        <f t="shared" si="2"/>
        <v>2</v>
      </c>
      <c r="AV20" s="37">
        <f t="shared" si="3"/>
        <v>0</v>
      </c>
      <c r="AW20" s="37">
        <f t="shared" si="4"/>
        <v>51</v>
      </c>
      <c r="AX20" s="37">
        <f t="shared" si="5"/>
        <v>0</v>
      </c>
      <c r="AY20" s="37">
        <f t="shared" si="6"/>
        <v>1</v>
      </c>
      <c r="AZ20" s="37">
        <f t="shared" si="7"/>
        <v>0</v>
      </c>
      <c r="BA20" s="37">
        <f t="shared" si="8"/>
        <v>9</v>
      </c>
      <c r="BB20" s="37">
        <f t="shared" si="9"/>
        <v>0</v>
      </c>
      <c r="BC20" s="38">
        <f t="shared" si="10"/>
        <v>0</v>
      </c>
      <c r="BD20" s="37">
        <f t="shared" si="11"/>
        <v>15</v>
      </c>
      <c r="BE20" s="54">
        <f t="shared" si="12"/>
        <v>78</v>
      </c>
      <c r="BG20" s="359">
        <f>+IFERROR(IF($BH$2=1,SUM(+Ene!AU20))/METAS!AY20,0)</f>
        <v>0</v>
      </c>
      <c r="BH20" s="359">
        <f>+IFERROR(IF($BH$2=1,SUM(+Ene!AV20))/METAS!AZ20,0)</f>
        <v>0</v>
      </c>
      <c r="BI20" s="359">
        <f>+IFERROR(IF($BH$2=1,SUM(+Ene!AW20))/METAS!BA20,0)</f>
        <v>0</v>
      </c>
      <c r="BJ20" s="359">
        <f>+IFERROR(IF($BH$2=1,SUM(+Ene!AX20))/METAS!BB20,0)</f>
        <v>0</v>
      </c>
      <c r="BK20" s="359">
        <f>+IFERROR(IF($BH$2=1,SUM(+Ene!AY20))/METAS!BC20,0)</f>
        <v>0</v>
      </c>
      <c r="BL20" s="359">
        <f>+IFERROR(IF($BH$2=1,SUM(+Ene!AZ20))/METAS!BD20,0)</f>
        <v>0</v>
      </c>
      <c r="BM20" s="359">
        <f>+IFERROR(IF($BH$2=1,SUM(+Ene!BA20))/METAS!BE20,0)</f>
        <v>0</v>
      </c>
      <c r="BN20" s="359">
        <f>+IFERROR(IF($BH$2=1,SUM(+Ene!BB20))/METAS!BF20,0)</f>
        <v>0</v>
      </c>
      <c r="BO20" s="359">
        <f>+IFERROR(IF($BH$2=1,SUM(+Ene!BC20))/METAS!BG20,0)</f>
        <v>0</v>
      </c>
      <c r="BP20" s="359">
        <f>+IFERROR(IF($BH$2=1,SUM(+Ene!BD20))/METAS!BH20,0)</f>
        <v>0</v>
      </c>
      <c r="BQ20" s="359">
        <f>+IFERROR(IF($BH$2=1,SUM(+Ene!BE20))/METAS!BI20,0)</f>
        <v>0</v>
      </c>
    </row>
    <row r="21" spans="1:69" ht="26.25" customHeight="1" x14ac:dyDescent="0.25">
      <c r="A21" s="377">
        <f>+METAS!A21</f>
        <v>18</v>
      </c>
      <c r="B21" s="377" t="str">
        <f>+METAS!B21</f>
        <v>18-TAMIZAJE DE CATARATA</v>
      </c>
      <c r="C21" s="449" t="str">
        <f>+METAS!C21</f>
        <v>OCULAR</v>
      </c>
      <c r="D21" s="456">
        <v>31</v>
      </c>
      <c r="E21" s="456">
        <v>0</v>
      </c>
      <c r="F21" s="456">
        <v>30</v>
      </c>
      <c r="G21" s="456">
        <v>14</v>
      </c>
      <c r="H21" s="456">
        <v>0</v>
      </c>
      <c r="I21" s="456">
        <v>1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0</v>
      </c>
      <c r="AJ21" s="456">
        <v>0</v>
      </c>
      <c r="AK21" s="456">
        <v>0</v>
      </c>
      <c r="AL21" s="456">
        <v>0</v>
      </c>
      <c r="AM21" s="456">
        <v>0</v>
      </c>
      <c r="AN21" s="456">
        <v>0</v>
      </c>
      <c r="AO21" s="456">
        <v>0</v>
      </c>
      <c r="AP21" s="456">
        <v>1</v>
      </c>
      <c r="AQ21" s="456">
        <v>0</v>
      </c>
      <c r="AR21" s="456">
        <v>0</v>
      </c>
      <c r="AS21" s="456">
        <v>0</v>
      </c>
      <c r="AU21" s="37">
        <f t="shared" si="2"/>
        <v>31</v>
      </c>
      <c r="AV21" s="37">
        <f t="shared" si="3"/>
        <v>0</v>
      </c>
      <c r="AW21" s="37">
        <f t="shared" si="4"/>
        <v>45</v>
      </c>
      <c r="AX21" s="37">
        <f t="shared" si="5"/>
        <v>0</v>
      </c>
      <c r="AY21" s="37">
        <f t="shared" si="6"/>
        <v>0</v>
      </c>
      <c r="AZ21" s="37">
        <f t="shared" si="7"/>
        <v>0</v>
      </c>
      <c r="BA21" s="37">
        <f t="shared" si="8"/>
        <v>0</v>
      </c>
      <c r="BB21" s="37">
        <f t="shared" si="9"/>
        <v>0</v>
      </c>
      <c r="BC21" s="38">
        <f t="shared" si="10"/>
        <v>0</v>
      </c>
      <c r="BD21" s="37">
        <f t="shared" si="11"/>
        <v>1</v>
      </c>
      <c r="BE21" s="54">
        <f t="shared" si="12"/>
        <v>77</v>
      </c>
      <c r="BG21" s="359">
        <f>+IFERROR(IF($BH$2=1,SUM(+Ene!AU21))/METAS!AY21,0)</f>
        <v>0</v>
      </c>
      <c r="BH21" s="359">
        <f>+IFERROR(IF($BH$2=1,SUM(+Ene!AV21))/METAS!AZ21,0)</f>
        <v>0</v>
      </c>
      <c r="BI21" s="359">
        <f>+IFERROR(IF($BH$2=1,SUM(+Ene!AW21))/METAS!BA21,0)</f>
        <v>0</v>
      </c>
      <c r="BJ21" s="359">
        <f>+IFERROR(IF($BH$2=1,SUM(+Ene!AX21))/METAS!BB21,0)</f>
        <v>0</v>
      </c>
      <c r="BK21" s="359">
        <f>+IFERROR(IF($BH$2=1,SUM(+Ene!AY21))/METAS!BC21,0)</f>
        <v>0</v>
      </c>
      <c r="BL21" s="359">
        <f>+IFERROR(IF($BH$2=1,SUM(+Ene!AZ21))/METAS!BD21,0)</f>
        <v>0</v>
      </c>
      <c r="BM21" s="359">
        <f>+IFERROR(IF($BH$2=1,SUM(+Ene!BA21))/METAS!BE21,0)</f>
        <v>0</v>
      </c>
      <c r="BN21" s="359">
        <f>+IFERROR(IF($BH$2=1,SUM(+Ene!BB21))/METAS!BF21,0)</f>
        <v>0</v>
      </c>
      <c r="BO21" s="359">
        <f>+IFERROR(IF($BH$2=1,SUM(+Ene!BC21))/METAS!BG21,0)</f>
        <v>0</v>
      </c>
      <c r="BP21" s="359">
        <f>+IFERROR(IF($BH$2=1,SUM(+Ene!BD21))/METAS!BH21,0)</f>
        <v>0</v>
      </c>
      <c r="BQ21" s="359">
        <f>+IFERROR(IF($BH$2=1,SUM(+Ene!BE21))/METAS!BI21,0)</f>
        <v>0</v>
      </c>
    </row>
    <row r="22" spans="1:69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450" t="str">
        <f>+METAS!C22</f>
        <v>NO TRANSMISIBLES</v>
      </c>
      <c r="D22" s="456">
        <v>0</v>
      </c>
      <c r="E22" s="456">
        <v>0</v>
      </c>
      <c r="F22" s="456">
        <v>15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14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0</v>
      </c>
      <c r="AE22" s="456">
        <v>0</v>
      </c>
      <c r="AF22" s="456">
        <v>0</v>
      </c>
      <c r="AG22" s="456">
        <v>9</v>
      </c>
      <c r="AH22" s="456">
        <v>0</v>
      </c>
      <c r="AI22" s="456">
        <v>0</v>
      </c>
      <c r="AJ22" s="456">
        <v>0</v>
      </c>
      <c r="AK22" s="456">
        <v>0</v>
      </c>
      <c r="AL22" s="456">
        <v>7</v>
      </c>
      <c r="AM22" s="456">
        <v>0</v>
      </c>
      <c r="AN22" s="456">
        <v>0</v>
      </c>
      <c r="AO22" s="456">
        <v>0</v>
      </c>
      <c r="AP22" s="456">
        <v>0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</row>
    <row r="23" spans="1:69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450" t="str">
        <f>+METAS!C23</f>
        <v>NO TRANSMISIBLES</v>
      </c>
      <c r="D23" s="456">
        <v>0</v>
      </c>
      <c r="E23" s="456">
        <v>0</v>
      </c>
      <c r="F23" s="456">
        <v>14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2</v>
      </c>
      <c r="P23" s="456">
        <v>0</v>
      </c>
      <c r="Q23" s="456">
        <v>0</v>
      </c>
      <c r="R23" s="456">
        <v>0</v>
      </c>
      <c r="S23" s="456">
        <v>8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2</v>
      </c>
      <c r="AM23" s="456">
        <v>0</v>
      </c>
      <c r="AN23" s="456">
        <v>0</v>
      </c>
      <c r="AO23" s="456">
        <v>0</v>
      </c>
      <c r="AP23" s="456">
        <v>1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</row>
    <row r="24" spans="1:69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451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1</v>
      </c>
      <c r="W24" s="456">
        <v>1</v>
      </c>
      <c r="X24" s="456">
        <v>1</v>
      </c>
      <c r="Y24" s="456">
        <v>1</v>
      </c>
      <c r="Z24" s="456">
        <v>1</v>
      </c>
      <c r="AA24" s="456">
        <v>1</v>
      </c>
      <c r="AB24" s="456">
        <v>1</v>
      </c>
      <c r="AC24" s="456">
        <v>1</v>
      </c>
      <c r="AD24" s="456">
        <v>1</v>
      </c>
      <c r="AE24" s="456">
        <v>1</v>
      </c>
      <c r="AF24" s="456">
        <v>1</v>
      </c>
      <c r="AG24" s="456">
        <v>1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1</v>
      </c>
      <c r="AO24" s="456">
        <v>1</v>
      </c>
      <c r="AP24" s="456">
        <v>1</v>
      </c>
      <c r="AQ24" s="456">
        <v>1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</row>
    <row r="25" spans="1:69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451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1</v>
      </c>
      <c r="Q25" s="456">
        <v>0</v>
      </c>
      <c r="R25" s="456">
        <v>0</v>
      </c>
      <c r="S25" s="456">
        <v>2</v>
      </c>
      <c r="T25" s="456">
        <v>1</v>
      </c>
      <c r="U25" s="456">
        <v>1</v>
      </c>
      <c r="V25" s="456">
        <v>1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0</v>
      </c>
      <c r="AC25" s="456">
        <v>3</v>
      </c>
      <c r="AD25" s="456">
        <v>0</v>
      </c>
      <c r="AE25" s="456">
        <v>0</v>
      </c>
      <c r="AF25" s="456">
        <v>0</v>
      </c>
      <c r="AG25" s="456">
        <v>0</v>
      </c>
      <c r="AH25" s="456">
        <v>6</v>
      </c>
      <c r="AI25" s="456">
        <v>4</v>
      </c>
      <c r="AJ25" s="456">
        <v>0</v>
      </c>
      <c r="AK25" s="456">
        <v>1</v>
      </c>
      <c r="AL25" s="456">
        <v>1</v>
      </c>
      <c r="AM25" s="456">
        <v>1</v>
      </c>
      <c r="AN25" s="456">
        <v>1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  <c r="BG25" s="359"/>
      <c r="BH25" s="359"/>
      <c r="BI25" s="359"/>
      <c r="BJ25" s="359"/>
      <c r="BK25" s="359"/>
      <c r="BL25" s="359"/>
      <c r="BM25" s="359"/>
      <c r="BN25" s="359"/>
      <c r="BO25" s="359"/>
      <c r="BP25" s="359"/>
      <c r="BQ25" s="359"/>
    </row>
    <row r="26" spans="1:69" ht="26.25" customHeight="1" x14ac:dyDescent="0.25">
      <c r="A26" s="380">
        <f>+METAS!A26</f>
        <v>23</v>
      </c>
      <c r="B26" s="380" t="str">
        <f>+METAS!B26</f>
        <v>MONITOREO DE PARAMETROS DE CAMPOS</v>
      </c>
      <c r="C26" s="451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44</v>
      </c>
      <c r="T26" s="456">
        <v>28</v>
      </c>
      <c r="U26" s="456">
        <v>12</v>
      </c>
      <c r="V26" s="456">
        <v>12</v>
      </c>
      <c r="W26" s="456">
        <v>10</v>
      </c>
      <c r="X26" s="456">
        <v>26</v>
      </c>
      <c r="Y26" s="456">
        <v>8</v>
      </c>
      <c r="Z26" s="456">
        <v>16</v>
      </c>
      <c r="AA26" s="456">
        <v>16</v>
      </c>
      <c r="AB26" s="456">
        <v>30</v>
      </c>
      <c r="AC26" s="456">
        <v>12</v>
      </c>
      <c r="AD26" s="456">
        <v>8</v>
      </c>
      <c r="AE26" s="456">
        <v>16</v>
      </c>
      <c r="AF26" s="456">
        <v>8</v>
      </c>
      <c r="AG26" s="456">
        <v>12</v>
      </c>
      <c r="AH26" s="456">
        <v>12</v>
      </c>
      <c r="AI26" s="456">
        <v>36</v>
      </c>
      <c r="AJ26" s="456">
        <v>28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12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  <c r="BG26" s="359"/>
      <c r="BH26" s="359"/>
      <c r="BI26" s="359"/>
      <c r="BJ26" s="359"/>
      <c r="BK26" s="359"/>
      <c r="BL26" s="359"/>
      <c r="BM26" s="359"/>
      <c r="BN26" s="359"/>
      <c r="BO26" s="359"/>
      <c r="BP26" s="359"/>
      <c r="BQ26" s="359"/>
    </row>
    <row r="27" spans="1:69" ht="26.25" customHeight="1" x14ac:dyDescent="0.25">
      <c r="A27" s="333">
        <f>+METAS!A27</f>
        <v>24</v>
      </c>
      <c r="B27" s="333" t="str">
        <f>+METAS!B27</f>
        <v>GESTANTE ATENDIDA</v>
      </c>
      <c r="C27" s="452" t="str">
        <f>+METAS!C27</f>
        <v>MATERNO</v>
      </c>
      <c r="D27" s="456">
        <v>0</v>
      </c>
      <c r="E27" s="456">
        <v>0</v>
      </c>
      <c r="F27" s="456">
        <v>44</v>
      </c>
      <c r="G27" s="456">
        <v>2</v>
      </c>
      <c r="H27" s="456">
        <v>0</v>
      </c>
      <c r="I27" s="456">
        <v>0</v>
      </c>
      <c r="J27" s="456">
        <v>3</v>
      </c>
      <c r="K27" s="456">
        <v>0</v>
      </c>
      <c r="L27" s="456">
        <v>2</v>
      </c>
      <c r="M27" s="456">
        <v>2</v>
      </c>
      <c r="N27" s="456">
        <v>2</v>
      </c>
      <c r="O27" s="456">
        <v>22</v>
      </c>
      <c r="P27" s="456">
        <v>5</v>
      </c>
      <c r="Q27" s="456">
        <v>1</v>
      </c>
      <c r="R27" s="456">
        <v>4</v>
      </c>
      <c r="S27" s="456">
        <v>8</v>
      </c>
      <c r="T27" s="456">
        <v>1</v>
      </c>
      <c r="U27" s="456">
        <v>2</v>
      </c>
      <c r="V27" s="456">
        <v>5</v>
      </c>
      <c r="W27" s="456">
        <v>5</v>
      </c>
      <c r="X27" s="456">
        <v>15</v>
      </c>
      <c r="Y27" s="456">
        <v>1</v>
      </c>
      <c r="Z27" s="456">
        <v>7</v>
      </c>
      <c r="AA27" s="456">
        <v>5</v>
      </c>
      <c r="AB27" s="456">
        <v>1</v>
      </c>
      <c r="AC27" s="456">
        <v>2</v>
      </c>
      <c r="AD27" s="456">
        <v>1</v>
      </c>
      <c r="AE27" s="456">
        <v>1</v>
      </c>
      <c r="AF27" s="456">
        <v>0</v>
      </c>
      <c r="AG27" s="456">
        <v>3</v>
      </c>
      <c r="AH27" s="456">
        <v>1</v>
      </c>
      <c r="AI27" s="456">
        <v>11</v>
      </c>
      <c r="AJ27" s="456">
        <v>0</v>
      </c>
      <c r="AK27" s="456">
        <v>0</v>
      </c>
      <c r="AL27" s="456">
        <v>7</v>
      </c>
      <c r="AM27" s="456">
        <v>1</v>
      </c>
      <c r="AN27" s="456">
        <v>0</v>
      </c>
      <c r="AO27" s="456">
        <v>0</v>
      </c>
      <c r="AP27" s="456">
        <v>11</v>
      </c>
      <c r="AQ27" s="456">
        <v>0</v>
      </c>
      <c r="AR27" s="456">
        <v>3</v>
      </c>
      <c r="AS27" s="456">
        <v>1</v>
      </c>
      <c r="AU27" s="37">
        <f t="shared" si="2"/>
        <v>0</v>
      </c>
      <c r="AV27" s="37">
        <f t="shared" si="3"/>
        <v>0</v>
      </c>
      <c r="AW27" s="37">
        <f t="shared" si="4"/>
        <v>77</v>
      </c>
      <c r="AX27" s="37">
        <f t="shared" si="5"/>
        <v>10</v>
      </c>
      <c r="AY27" s="37">
        <f t="shared" si="6"/>
        <v>16</v>
      </c>
      <c r="AZ27" s="37">
        <f t="shared" si="7"/>
        <v>34</v>
      </c>
      <c r="BA27" s="37">
        <f t="shared" si="8"/>
        <v>8</v>
      </c>
      <c r="BB27" s="37">
        <f t="shared" si="9"/>
        <v>11</v>
      </c>
      <c r="BC27" s="38">
        <f t="shared" si="10"/>
        <v>8</v>
      </c>
      <c r="BD27" s="37">
        <f t="shared" si="11"/>
        <v>15</v>
      </c>
      <c r="BE27" s="54">
        <f t="shared" si="12"/>
        <v>179</v>
      </c>
      <c r="BG27" s="359">
        <f>+IFERROR(IF($BH$2=1,SUM(+Ene!AU27))/METAS!AY27,0)</f>
        <v>0</v>
      </c>
      <c r="BH27" s="359">
        <f>+IFERROR(IF($BH$2=1,SUM(+Ene!AV27))/METAS!AZ27,0)</f>
        <v>0</v>
      </c>
      <c r="BI27" s="359">
        <f>+IFERROR(IF($BH$2=1,SUM(+Ene!AW27))/METAS!BA27,0)</f>
        <v>9.3220338983050849E-2</v>
      </c>
      <c r="BJ27" s="359">
        <f>+IFERROR(IF($BH$2=1,SUM(+Ene!AX27))/METAS!BB27,0)</f>
        <v>0.13513513513513514</v>
      </c>
      <c r="BK27" s="359">
        <f>+IFERROR(IF($BH$2=1,SUM(+Ene!AY27))/METAS!BC27,0)</f>
        <v>0.15238095238095239</v>
      </c>
      <c r="BL27" s="359">
        <f>+IFERROR(IF($BH$2=1,SUM(+Ene!AZ27))/METAS!BD27,0)</f>
        <v>8.0188679245283015E-2</v>
      </c>
      <c r="BM27" s="359">
        <f>+IFERROR(IF($BH$2=1,SUM(+Ene!BA27))/METAS!BE27,0)</f>
        <v>4.3010752688172046E-2</v>
      </c>
      <c r="BN27" s="359">
        <f>+IFERROR(IF($BH$2=1,SUM(+Ene!BB27))/METAS!BF27,0)</f>
        <v>7.857142857142857E-2</v>
      </c>
      <c r="BO27" s="359">
        <f>+IFERROR(IF($BH$2=1,SUM(+Ene!BC27))/METAS!BG27,0)</f>
        <v>0.11267605633802817</v>
      </c>
      <c r="BP27" s="359">
        <f>+IFERROR(IF($BH$2=1,SUM(+Ene!BD27))/METAS!BH27,0)</f>
        <v>8.6206896551724144E-2</v>
      </c>
      <c r="BQ27" s="359">
        <f>+IFERROR(IF($BH$2=1,SUM(+Ene!BE27))/METAS!BI27,0)</f>
        <v>8.9499999999999996E-2</v>
      </c>
    </row>
    <row r="28" spans="1:69" ht="26.25" customHeight="1" x14ac:dyDescent="0.25">
      <c r="A28" s="333">
        <f>+METAS!A28</f>
        <v>25</v>
      </c>
      <c r="B28" s="333" t="str">
        <f>+METAS!B28</f>
        <v>GESTANTE PRECOZMENTE ATENDIDA</v>
      </c>
      <c r="C28" s="452" t="str">
        <f>+METAS!C28</f>
        <v>MATERNO</v>
      </c>
      <c r="D28" s="456">
        <v>0</v>
      </c>
      <c r="E28" s="456">
        <v>0</v>
      </c>
      <c r="F28" s="456">
        <v>30</v>
      </c>
      <c r="G28" s="456">
        <v>1</v>
      </c>
      <c r="H28" s="456">
        <v>0</v>
      </c>
      <c r="I28" s="456">
        <v>0</v>
      </c>
      <c r="J28" s="456">
        <v>2</v>
      </c>
      <c r="K28" s="456">
        <v>0</v>
      </c>
      <c r="L28" s="456">
        <v>2</v>
      </c>
      <c r="M28" s="456">
        <v>1</v>
      </c>
      <c r="N28" s="456">
        <v>0</v>
      </c>
      <c r="O28" s="456">
        <v>14</v>
      </c>
      <c r="P28" s="456">
        <v>5</v>
      </c>
      <c r="Q28" s="456">
        <v>1</v>
      </c>
      <c r="R28" s="456">
        <v>2</v>
      </c>
      <c r="S28" s="456">
        <v>6</v>
      </c>
      <c r="T28" s="456">
        <v>0</v>
      </c>
      <c r="U28" s="456">
        <v>2</v>
      </c>
      <c r="V28" s="456">
        <v>5</v>
      </c>
      <c r="W28" s="456">
        <v>4</v>
      </c>
      <c r="X28" s="456">
        <v>14</v>
      </c>
      <c r="Y28" s="456">
        <v>1</v>
      </c>
      <c r="Z28" s="456">
        <v>6</v>
      </c>
      <c r="AA28" s="456">
        <v>4</v>
      </c>
      <c r="AB28" s="456">
        <v>1</v>
      </c>
      <c r="AC28" s="456">
        <v>1</v>
      </c>
      <c r="AD28" s="456">
        <v>1</v>
      </c>
      <c r="AE28" s="456">
        <v>1</v>
      </c>
      <c r="AF28" s="456">
        <v>0</v>
      </c>
      <c r="AG28" s="456">
        <v>1</v>
      </c>
      <c r="AH28" s="456">
        <v>1</v>
      </c>
      <c r="AI28" s="456">
        <v>7</v>
      </c>
      <c r="AJ28" s="456">
        <v>0</v>
      </c>
      <c r="AK28" s="456">
        <v>0</v>
      </c>
      <c r="AL28" s="456">
        <v>7</v>
      </c>
      <c r="AM28" s="456">
        <v>1</v>
      </c>
      <c r="AN28" s="456">
        <v>0</v>
      </c>
      <c r="AO28" s="456">
        <v>0</v>
      </c>
      <c r="AP28" s="456">
        <v>4</v>
      </c>
      <c r="AQ28" s="456">
        <v>0</v>
      </c>
      <c r="AR28" s="456">
        <v>1</v>
      </c>
      <c r="AS28" s="456">
        <v>0</v>
      </c>
      <c r="AU28" s="37">
        <f t="shared" si="2"/>
        <v>0</v>
      </c>
      <c r="AV28" s="37">
        <f t="shared" si="3"/>
        <v>0</v>
      </c>
      <c r="AW28" s="37">
        <f t="shared" si="4"/>
        <v>50</v>
      </c>
      <c r="AX28" s="37">
        <f t="shared" si="5"/>
        <v>8</v>
      </c>
      <c r="AY28" s="37">
        <f t="shared" si="6"/>
        <v>13</v>
      </c>
      <c r="AZ28" s="37">
        <f t="shared" si="7"/>
        <v>30</v>
      </c>
      <c r="BA28" s="37">
        <f t="shared" si="8"/>
        <v>5</v>
      </c>
      <c r="BB28" s="37">
        <f t="shared" si="9"/>
        <v>7</v>
      </c>
      <c r="BC28" s="38">
        <f t="shared" si="10"/>
        <v>8</v>
      </c>
      <c r="BD28" s="37">
        <f t="shared" si="11"/>
        <v>5</v>
      </c>
      <c r="BE28" s="54">
        <f t="shared" si="12"/>
        <v>126</v>
      </c>
      <c r="BG28" s="359">
        <f>+IFERROR(IF($BH$2=1,SUM(+Ene!AU28))/METAS!AY28,0)</f>
        <v>0</v>
      </c>
      <c r="BH28" s="359">
        <f>+IFERROR(IF($BH$2=1,SUM(+Ene!AV28))/METAS!AZ28,0)</f>
        <v>0</v>
      </c>
      <c r="BI28" s="359">
        <f>+IFERROR(IF($BH$2=1,SUM(+Ene!AW28))/METAS!BA28,0)</f>
        <v>0</v>
      </c>
      <c r="BJ28" s="359">
        <f>+IFERROR(IF($BH$2=1,SUM(+Ene!AX28))/METAS!BB28,0)</f>
        <v>0</v>
      </c>
      <c r="BK28" s="359">
        <f>+IFERROR(IF($BH$2=1,SUM(+Ene!AY28))/METAS!BC28,0)</f>
        <v>0</v>
      </c>
      <c r="BL28" s="359">
        <f>+IFERROR(IF($BH$2=1,SUM(+Ene!AZ28))/METAS!BD28,0)</f>
        <v>0</v>
      </c>
      <c r="BM28" s="359">
        <f>+IFERROR(IF($BH$2=1,SUM(+Ene!BA28))/METAS!BE28,0)</f>
        <v>0</v>
      </c>
      <c r="BN28" s="359">
        <f>+IFERROR(IF($BH$2=1,SUM(+Ene!BB28))/METAS!BF28,0)</f>
        <v>0</v>
      </c>
      <c r="BO28" s="359">
        <f>+IFERROR(IF($BH$2=1,SUM(+Ene!BC28))/METAS!BG28,0)</f>
        <v>0</v>
      </c>
      <c r="BP28" s="359">
        <f>+IFERROR(IF($BH$2=1,SUM(+Ene!BD28))/METAS!BH28,0)</f>
        <v>0</v>
      </c>
      <c r="BQ28" s="359">
        <f>+IFERROR(IF($BH$2=1,SUM(+Ene!BE28))/METAS!BI28,0)</f>
        <v>0</v>
      </c>
    </row>
    <row r="29" spans="1:69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452" t="str">
        <f>+METAS!C29</f>
        <v>MATERNO</v>
      </c>
      <c r="D29" s="456">
        <v>0</v>
      </c>
      <c r="E29" s="456">
        <v>0</v>
      </c>
      <c r="F29" s="456">
        <v>3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1</v>
      </c>
      <c r="O29" s="456">
        <v>3</v>
      </c>
      <c r="P29" s="456">
        <v>0</v>
      </c>
      <c r="Q29" s="456">
        <v>1</v>
      </c>
      <c r="R29" s="456">
        <v>0</v>
      </c>
      <c r="S29" s="456">
        <v>1</v>
      </c>
      <c r="T29" s="456">
        <v>0</v>
      </c>
      <c r="U29" s="456">
        <v>0</v>
      </c>
      <c r="V29" s="456">
        <v>1</v>
      </c>
      <c r="W29" s="456">
        <v>1</v>
      </c>
      <c r="X29" s="456">
        <v>2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1</v>
      </c>
      <c r="AJ29" s="456">
        <v>0</v>
      </c>
      <c r="AK29" s="456">
        <v>0</v>
      </c>
      <c r="AL29" s="456">
        <v>0</v>
      </c>
      <c r="AM29" s="456">
        <v>0</v>
      </c>
      <c r="AN29" s="456">
        <v>0</v>
      </c>
      <c r="AO29" s="456">
        <v>0</v>
      </c>
      <c r="AP29" s="456">
        <v>1</v>
      </c>
      <c r="AQ29" s="456">
        <v>0</v>
      </c>
      <c r="AR29" s="456">
        <v>1</v>
      </c>
      <c r="AS29" s="456">
        <v>0</v>
      </c>
      <c r="AU29" s="37">
        <f t="shared" si="2"/>
        <v>0</v>
      </c>
      <c r="AV29" s="37">
        <f t="shared" si="3"/>
        <v>0</v>
      </c>
      <c r="AW29" s="37">
        <f t="shared" si="4"/>
        <v>7</v>
      </c>
      <c r="AX29" s="37">
        <f t="shared" si="5"/>
        <v>1</v>
      </c>
      <c r="AY29" s="37">
        <f t="shared" si="6"/>
        <v>2</v>
      </c>
      <c r="AZ29" s="37">
        <f t="shared" si="7"/>
        <v>3</v>
      </c>
      <c r="BA29" s="37">
        <f t="shared" si="8"/>
        <v>0</v>
      </c>
      <c r="BB29" s="37">
        <f t="shared" si="9"/>
        <v>1</v>
      </c>
      <c r="BC29" s="38">
        <f t="shared" si="10"/>
        <v>0</v>
      </c>
      <c r="BD29" s="37">
        <f t="shared" si="11"/>
        <v>2</v>
      </c>
      <c r="BE29" s="54">
        <f t="shared" si="12"/>
        <v>16</v>
      </c>
      <c r="BG29" s="359">
        <f>+IFERROR(IF($BH$2=1,SUM(+Ene!AU29))/METAS!AY29,0)</f>
        <v>0</v>
      </c>
      <c r="BH29" s="359">
        <f>+IFERROR(IF($BH$2=1,SUM(+Ene!AV29))/METAS!AZ29,0)</f>
        <v>0</v>
      </c>
      <c r="BI29" s="359">
        <f>+IFERROR(IF($BH$2=1,SUM(+Ene!AW29))/METAS!BA29,0)</f>
        <v>0</v>
      </c>
      <c r="BJ29" s="359">
        <f>+IFERROR(IF($BH$2=1,SUM(+Ene!AX29))/METAS!BB29,0)</f>
        <v>0</v>
      </c>
      <c r="BK29" s="359">
        <f>+IFERROR(IF($BH$2=1,SUM(+Ene!AY29))/METAS!BC29,0)</f>
        <v>0</v>
      </c>
      <c r="BL29" s="359">
        <f>+IFERROR(IF($BH$2=1,SUM(+Ene!AZ29))/METAS!BD29,0)</f>
        <v>0</v>
      </c>
      <c r="BM29" s="359">
        <f>+IFERROR(IF($BH$2=1,SUM(+Ene!BA29))/METAS!BE29,0)</f>
        <v>0</v>
      </c>
      <c r="BN29" s="359">
        <f>+IFERROR(IF($BH$2=1,SUM(+Ene!BB29))/METAS!BF29,0)</f>
        <v>0</v>
      </c>
      <c r="BO29" s="359">
        <f>+IFERROR(IF($BH$2=1,SUM(+Ene!BC29))/METAS!BG29,0)</f>
        <v>0</v>
      </c>
      <c r="BP29" s="359">
        <f>+IFERROR(IF($BH$2=1,SUM(+Ene!BD29))/METAS!BH29,0)</f>
        <v>0</v>
      </c>
      <c r="BQ29" s="359">
        <f>+IFERROR(IF($BH$2=1,SUM(+Ene!BE29))/METAS!BI29,0)</f>
        <v>0</v>
      </c>
    </row>
    <row r="30" spans="1:69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452" t="str">
        <f>+METAS!C30</f>
        <v>MATERNO</v>
      </c>
      <c r="D30" s="456">
        <v>0</v>
      </c>
      <c r="E30" s="456">
        <v>0</v>
      </c>
      <c r="F30" s="456">
        <v>2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1</v>
      </c>
      <c r="R30" s="456">
        <v>0</v>
      </c>
      <c r="S30" s="456">
        <v>1</v>
      </c>
      <c r="T30" s="456">
        <v>0</v>
      </c>
      <c r="U30" s="456">
        <v>0</v>
      </c>
      <c r="V30" s="456">
        <v>1</v>
      </c>
      <c r="W30" s="456">
        <v>0</v>
      </c>
      <c r="X30" s="456">
        <v>2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2"/>
        <v>0</v>
      </c>
      <c r="AV30" s="37">
        <f t="shared" si="3"/>
        <v>0</v>
      </c>
      <c r="AW30" s="37">
        <f t="shared" si="4"/>
        <v>2</v>
      </c>
      <c r="AX30" s="37">
        <f t="shared" si="5"/>
        <v>1</v>
      </c>
      <c r="AY30" s="37">
        <f t="shared" si="6"/>
        <v>2</v>
      </c>
      <c r="AZ30" s="37">
        <f t="shared" si="7"/>
        <v>2</v>
      </c>
      <c r="BA30" s="37">
        <f t="shared" si="8"/>
        <v>0</v>
      </c>
      <c r="BB30" s="37">
        <f t="shared" si="9"/>
        <v>0</v>
      </c>
      <c r="BC30" s="38">
        <f t="shared" si="10"/>
        <v>0</v>
      </c>
      <c r="BD30" s="37">
        <f t="shared" si="11"/>
        <v>0</v>
      </c>
      <c r="BE30" s="54">
        <f t="shared" si="12"/>
        <v>7</v>
      </c>
      <c r="BG30" s="359">
        <f>+IFERROR(IF($BH$2=1,SUM(+Ene!AU30))/METAS!AY30,0)</f>
        <v>0</v>
      </c>
      <c r="BH30" s="359">
        <f>+IFERROR(IF($BH$2=1,SUM(+Ene!AV30))/METAS!AZ30,0)</f>
        <v>0</v>
      </c>
      <c r="BI30" s="359">
        <f>+IFERROR(IF($BH$2=1,SUM(+Ene!AW30))/METAS!BA30,0)</f>
        <v>0</v>
      </c>
      <c r="BJ30" s="359">
        <f>+IFERROR(IF($BH$2=1,SUM(+Ene!AX30))/METAS!BB30,0)</f>
        <v>0</v>
      </c>
      <c r="BK30" s="359">
        <f>+IFERROR(IF($BH$2=1,SUM(+Ene!AY30))/METAS!BC30,0)</f>
        <v>0</v>
      </c>
      <c r="BL30" s="359">
        <f>+IFERROR(IF($BH$2=1,SUM(+Ene!AZ30))/METAS!BD30,0)</f>
        <v>0</v>
      </c>
      <c r="BM30" s="359">
        <f>+IFERROR(IF($BH$2=1,SUM(+Ene!BA30))/METAS!BE30,0)</f>
        <v>0</v>
      </c>
      <c r="BN30" s="359">
        <f>+IFERROR(IF($BH$2=1,SUM(+Ene!BB30))/METAS!BF30,0)</f>
        <v>0</v>
      </c>
      <c r="BO30" s="359">
        <f>+IFERROR(IF($BH$2=1,SUM(+Ene!BC30))/METAS!BG30,0)</f>
        <v>0</v>
      </c>
      <c r="BP30" s="359">
        <f>+IFERROR(IF($BH$2=1,SUM(+Ene!BD30))/METAS!BH30,0)</f>
        <v>0</v>
      </c>
      <c r="BQ30" s="359">
        <f>+IFERROR(IF($BH$2=1,SUM(+Ene!BE30))/METAS!BI30,0)</f>
        <v>0</v>
      </c>
    </row>
    <row r="31" spans="1:69" ht="26.25" customHeight="1" x14ac:dyDescent="0.25">
      <c r="A31" s="333">
        <f>+METAS!A31</f>
        <v>28</v>
      </c>
      <c r="B31" s="333" t="str">
        <f>+METAS!B31</f>
        <v>GESTANTE CONTROLADA (6TO CONTROL)</v>
      </c>
      <c r="C31" s="452" t="str">
        <f>+METAS!C31</f>
        <v>MATERNO</v>
      </c>
      <c r="D31" s="456">
        <v>0</v>
      </c>
      <c r="E31" s="456">
        <v>0</v>
      </c>
      <c r="F31" s="456">
        <v>28</v>
      </c>
      <c r="G31" s="456">
        <v>1</v>
      </c>
      <c r="H31" s="456">
        <v>3</v>
      </c>
      <c r="I31" s="456">
        <v>0</v>
      </c>
      <c r="J31" s="456">
        <v>1</v>
      </c>
      <c r="K31" s="456">
        <v>0</v>
      </c>
      <c r="L31" s="456">
        <v>2</v>
      </c>
      <c r="M31" s="456">
        <v>2</v>
      </c>
      <c r="N31" s="456">
        <v>1</v>
      </c>
      <c r="O31" s="456">
        <v>10</v>
      </c>
      <c r="P31" s="456">
        <v>3</v>
      </c>
      <c r="Q31" s="456">
        <v>0</v>
      </c>
      <c r="R31" s="456">
        <v>2</v>
      </c>
      <c r="S31" s="456">
        <v>2</v>
      </c>
      <c r="T31" s="456">
        <v>1</v>
      </c>
      <c r="U31" s="456">
        <v>2</v>
      </c>
      <c r="V31" s="456">
        <v>2</v>
      </c>
      <c r="W31" s="456">
        <v>3</v>
      </c>
      <c r="X31" s="456">
        <v>21</v>
      </c>
      <c r="Y31" s="456">
        <v>2</v>
      </c>
      <c r="Z31" s="456">
        <v>1</v>
      </c>
      <c r="AA31" s="456">
        <v>1</v>
      </c>
      <c r="AB31" s="456">
        <v>1</v>
      </c>
      <c r="AC31" s="456">
        <v>3</v>
      </c>
      <c r="AD31" s="456">
        <v>1</v>
      </c>
      <c r="AE31" s="456">
        <v>5</v>
      </c>
      <c r="AF31" s="456">
        <v>0</v>
      </c>
      <c r="AG31" s="456">
        <v>4</v>
      </c>
      <c r="AH31" s="456">
        <v>1</v>
      </c>
      <c r="AI31" s="456">
        <v>5</v>
      </c>
      <c r="AJ31" s="456">
        <v>0</v>
      </c>
      <c r="AK31" s="456">
        <v>2</v>
      </c>
      <c r="AL31" s="456">
        <v>2</v>
      </c>
      <c r="AM31" s="456">
        <v>0</v>
      </c>
      <c r="AN31" s="456">
        <v>1</v>
      </c>
      <c r="AO31" s="456">
        <v>0</v>
      </c>
      <c r="AP31" s="456">
        <v>3</v>
      </c>
      <c r="AQ31" s="456">
        <v>1</v>
      </c>
      <c r="AR31" s="456">
        <v>0</v>
      </c>
      <c r="AS31" s="456">
        <v>4</v>
      </c>
      <c r="AU31" s="37">
        <f t="shared" si="2"/>
        <v>0</v>
      </c>
      <c r="AV31" s="37">
        <f t="shared" si="3"/>
        <v>0</v>
      </c>
      <c r="AW31" s="37">
        <f t="shared" si="4"/>
        <v>48</v>
      </c>
      <c r="AX31" s="37">
        <f t="shared" si="5"/>
        <v>5</v>
      </c>
      <c r="AY31" s="37">
        <f t="shared" si="6"/>
        <v>7</v>
      </c>
      <c r="AZ31" s="37">
        <f t="shared" si="7"/>
        <v>29</v>
      </c>
      <c r="BA31" s="37">
        <f t="shared" si="8"/>
        <v>14</v>
      </c>
      <c r="BB31" s="37">
        <f t="shared" si="9"/>
        <v>7</v>
      </c>
      <c r="BC31" s="38">
        <f t="shared" si="10"/>
        <v>3</v>
      </c>
      <c r="BD31" s="37">
        <f t="shared" si="11"/>
        <v>8</v>
      </c>
      <c r="BE31" s="54">
        <f t="shared" si="12"/>
        <v>121</v>
      </c>
      <c r="BG31" s="359">
        <f>+IFERROR(IF($BH$2=1,SUM(+Ene!AU31))/METAS!AY31,0)</f>
        <v>0</v>
      </c>
      <c r="BH31" s="359">
        <f>+IFERROR(IF($BH$2=1,SUM(+Ene!AV31))/METAS!AZ31,0)</f>
        <v>0</v>
      </c>
      <c r="BI31" s="359">
        <f>+IFERROR(IF($BH$2=1,SUM(+Ene!AW31))/METAS!BA31,0)</f>
        <v>6.8278805120910391E-2</v>
      </c>
      <c r="BJ31" s="359">
        <f>+IFERROR(IF($BH$2=1,SUM(+Ene!AX31))/METAS!BB31,0)</f>
        <v>8.0645161290322578E-2</v>
      </c>
      <c r="BK31" s="359">
        <f>+IFERROR(IF($BH$2=1,SUM(+Ene!AY31))/METAS!BC31,0)</f>
        <v>7.8651685393258425E-2</v>
      </c>
      <c r="BL31" s="359">
        <f>+IFERROR(IF($BH$2=1,SUM(+Ene!AZ31))/METAS!BD31,0)</f>
        <v>8.0332409972299165E-2</v>
      </c>
      <c r="BM31" s="359">
        <f>+IFERROR(IF($BH$2=1,SUM(+Ene!BA31))/METAS!BE31,0)</f>
        <v>8.8607594936708861E-2</v>
      </c>
      <c r="BN31" s="359">
        <f>+IFERROR(IF($BH$2=1,SUM(+Ene!BB31))/METAS!BF31,0)</f>
        <v>5.8333333333333334E-2</v>
      </c>
      <c r="BO31" s="359">
        <f>+IFERROR(IF($BH$2=1,SUM(+Ene!BC31))/METAS!BG31,0)</f>
        <v>0.05</v>
      </c>
      <c r="BP31" s="359">
        <f>+IFERROR(IF($BH$2=1,SUM(+Ene!BD31))/METAS!BH31,0)</f>
        <v>5.4054054054054057E-2</v>
      </c>
      <c r="BQ31" s="359">
        <f>+IFERROR(IF($BH$2=1,SUM(+Ene!BE31))/METAS!BI31,0)</f>
        <v>7.1134626690182251E-2</v>
      </c>
    </row>
    <row r="32" spans="1:69" ht="26.25" customHeight="1" x14ac:dyDescent="0.25">
      <c r="A32" s="333">
        <f>+METAS!A32</f>
        <v>29</v>
      </c>
      <c r="B32" s="333" t="str">
        <f>+METAS!B32</f>
        <v>GESTANTE SUPLEMENTADA CON HIERRO (6)</v>
      </c>
      <c r="C32" s="452" t="str">
        <f>+METAS!C32</f>
        <v>MATERNO</v>
      </c>
      <c r="D32" s="456">
        <v>0</v>
      </c>
      <c r="E32" s="456">
        <v>0</v>
      </c>
      <c r="F32" s="456">
        <v>8</v>
      </c>
      <c r="G32" s="456">
        <v>1</v>
      </c>
      <c r="H32" s="456">
        <v>0</v>
      </c>
      <c r="I32" s="456">
        <v>0</v>
      </c>
      <c r="J32" s="456">
        <v>0</v>
      </c>
      <c r="K32" s="456">
        <v>1</v>
      </c>
      <c r="L32" s="456">
        <v>5</v>
      </c>
      <c r="M32" s="456">
        <v>3</v>
      </c>
      <c r="N32" s="456">
        <v>4</v>
      </c>
      <c r="O32" s="456">
        <v>10</v>
      </c>
      <c r="P32" s="456">
        <v>3</v>
      </c>
      <c r="Q32" s="456">
        <v>1</v>
      </c>
      <c r="R32" s="456">
        <v>0</v>
      </c>
      <c r="S32" s="456">
        <v>2</v>
      </c>
      <c r="T32" s="456">
        <v>2</v>
      </c>
      <c r="U32" s="456">
        <v>0</v>
      </c>
      <c r="V32" s="456">
        <v>0</v>
      </c>
      <c r="W32" s="456">
        <v>0</v>
      </c>
      <c r="X32" s="456">
        <v>5</v>
      </c>
      <c r="Y32" s="456">
        <v>1</v>
      </c>
      <c r="Z32" s="456">
        <v>0</v>
      </c>
      <c r="AA32" s="456">
        <v>2</v>
      </c>
      <c r="AB32" s="456">
        <v>0</v>
      </c>
      <c r="AC32" s="456">
        <v>1</v>
      </c>
      <c r="AD32" s="456">
        <v>1</v>
      </c>
      <c r="AE32" s="456">
        <v>1</v>
      </c>
      <c r="AF32" s="456">
        <v>1</v>
      </c>
      <c r="AG32" s="456">
        <v>2</v>
      </c>
      <c r="AH32" s="456">
        <v>0</v>
      </c>
      <c r="AI32" s="456">
        <v>7</v>
      </c>
      <c r="AJ32" s="456">
        <v>0</v>
      </c>
      <c r="AK32" s="456">
        <v>1</v>
      </c>
      <c r="AL32" s="456">
        <v>4</v>
      </c>
      <c r="AM32" s="456">
        <v>0</v>
      </c>
      <c r="AN32" s="456">
        <v>0</v>
      </c>
      <c r="AO32" s="456">
        <v>0</v>
      </c>
      <c r="AP32" s="456">
        <v>5</v>
      </c>
      <c r="AQ32" s="456">
        <v>0</v>
      </c>
      <c r="AR32" s="456">
        <v>0</v>
      </c>
      <c r="AS32" s="456">
        <v>0</v>
      </c>
      <c r="AU32" s="37">
        <f t="shared" si="2"/>
        <v>0</v>
      </c>
      <c r="AV32" s="37">
        <f t="shared" si="3"/>
        <v>0</v>
      </c>
      <c r="AW32" s="37">
        <f t="shared" si="4"/>
        <v>32</v>
      </c>
      <c r="AX32" s="37">
        <f t="shared" si="5"/>
        <v>4</v>
      </c>
      <c r="AY32" s="37">
        <f t="shared" si="6"/>
        <v>4</v>
      </c>
      <c r="AZ32" s="37">
        <f t="shared" si="7"/>
        <v>8</v>
      </c>
      <c r="BA32" s="37">
        <f t="shared" si="8"/>
        <v>6</v>
      </c>
      <c r="BB32" s="37">
        <f t="shared" si="9"/>
        <v>8</v>
      </c>
      <c r="BC32" s="38">
        <f t="shared" si="10"/>
        <v>4</v>
      </c>
      <c r="BD32" s="37">
        <f t="shared" si="11"/>
        <v>5</v>
      </c>
      <c r="BE32" s="54">
        <f t="shared" si="12"/>
        <v>71</v>
      </c>
      <c r="BG32" s="359">
        <f>+IFERROR(IF($BH$2=1,SUM(+Ene!AU32))/METAS!AY32,0)</f>
        <v>0</v>
      </c>
      <c r="BH32" s="359">
        <f>+IFERROR(IF($BH$2=1,SUM(+Ene!AV32))/METAS!AZ32,0)</f>
        <v>0</v>
      </c>
      <c r="BI32" s="359">
        <f>+IFERROR(IF($BH$2=1,SUM(+Ene!AW32))/METAS!BA32,0)</f>
        <v>4.456824512534819E-2</v>
      </c>
      <c r="BJ32" s="359">
        <f>+IFERROR(IF($BH$2=1,SUM(+Ene!AX32))/METAS!BB32,0)</f>
        <v>5.5555555555555552E-2</v>
      </c>
      <c r="BK32" s="359">
        <f>+IFERROR(IF($BH$2=1,SUM(+Ene!AY32))/METAS!BC32,0)</f>
        <v>4.3956043956043959E-2</v>
      </c>
      <c r="BL32" s="359">
        <f>+IFERROR(IF($BH$2=1,SUM(+Ene!AZ32))/METAS!BD32,0)</f>
        <v>2.1621621621621623E-2</v>
      </c>
      <c r="BM32" s="359">
        <f>+IFERROR(IF($BH$2=1,SUM(+Ene!BA32))/METAS!BE32,0)</f>
        <v>3.7267080745341616E-2</v>
      </c>
      <c r="BN32" s="359">
        <f>+IFERROR(IF($BH$2=1,SUM(+Ene!BB32))/METAS!BF32,0)</f>
        <v>6.7226890756302518E-2</v>
      </c>
      <c r="BO32" s="359">
        <f>+IFERROR(IF($BH$2=1,SUM(+Ene!BC32))/METAS!BG32,0)</f>
        <v>6.0606060606060608E-2</v>
      </c>
      <c r="BP32" s="359">
        <f>+IFERROR(IF($BH$2=1,SUM(+Ene!BD32))/METAS!BH32,0)</f>
        <v>3.3333333333333333E-2</v>
      </c>
      <c r="BQ32" s="359">
        <f>+IFERROR(IF($BH$2=1,SUM(+Ene!BE32))/METAS!BI32,0)</f>
        <v>4.0641099026903264E-2</v>
      </c>
    </row>
    <row r="33" spans="1:69" ht="26.25" customHeight="1" x14ac:dyDescent="0.25">
      <c r="A33" s="333">
        <f>+METAS!A33</f>
        <v>30</v>
      </c>
      <c r="B33" s="333" t="str">
        <f>+METAS!B33</f>
        <v>GESTANTE CON PAQUETE PREVENTIVO META</v>
      </c>
      <c r="C33" s="452" t="str">
        <f>+METAS!C33</f>
        <v>MATERNO</v>
      </c>
      <c r="D33" s="456">
        <v>29</v>
      </c>
      <c r="E33" s="456">
        <v>0</v>
      </c>
      <c r="F33" s="456">
        <v>24</v>
      </c>
      <c r="G33" s="456">
        <v>1</v>
      </c>
      <c r="H33" s="456">
        <v>0</v>
      </c>
      <c r="I33" s="456">
        <v>3</v>
      </c>
      <c r="J33" s="456">
        <v>2</v>
      </c>
      <c r="K33" s="456">
        <v>1</v>
      </c>
      <c r="L33" s="456">
        <v>4</v>
      </c>
      <c r="M33" s="456">
        <v>2</v>
      </c>
      <c r="N33" s="456">
        <v>4</v>
      </c>
      <c r="O33" s="456">
        <v>5</v>
      </c>
      <c r="P33" s="456">
        <v>3</v>
      </c>
      <c r="Q33" s="456">
        <v>2</v>
      </c>
      <c r="R33" s="456">
        <v>0</v>
      </c>
      <c r="S33" s="456">
        <v>3</v>
      </c>
      <c r="T33" s="456">
        <v>0</v>
      </c>
      <c r="U33" s="456">
        <v>0</v>
      </c>
      <c r="V33" s="456">
        <v>1</v>
      </c>
      <c r="W33" s="456">
        <v>0</v>
      </c>
      <c r="X33" s="456">
        <v>16</v>
      </c>
      <c r="Y33" s="456">
        <v>1</v>
      </c>
      <c r="Z33" s="456">
        <v>1</v>
      </c>
      <c r="AA33" s="456">
        <v>0</v>
      </c>
      <c r="AB33" s="456">
        <v>0</v>
      </c>
      <c r="AC33" s="456">
        <v>2</v>
      </c>
      <c r="AD33" s="456">
        <v>1</v>
      </c>
      <c r="AE33" s="456">
        <v>1</v>
      </c>
      <c r="AF33" s="456">
        <v>0</v>
      </c>
      <c r="AG33" s="456">
        <v>2</v>
      </c>
      <c r="AH33" s="456">
        <v>0</v>
      </c>
      <c r="AI33" s="456">
        <v>8</v>
      </c>
      <c r="AJ33" s="456">
        <v>0</v>
      </c>
      <c r="AK33" s="456">
        <v>0</v>
      </c>
      <c r="AL33" s="456">
        <v>3</v>
      </c>
      <c r="AM33" s="456">
        <v>0</v>
      </c>
      <c r="AN33" s="456">
        <v>0</v>
      </c>
      <c r="AO33" s="456">
        <v>0</v>
      </c>
      <c r="AP33" s="456">
        <v>7</v>
      </c>
      <c r="AQ33" s="456">
        <v>0</v>
      </c>
      <c r="AR33" s="456">
        <v>1</v>
      </c>
      <c r="AS33" s="456">
        <v>4</v>
      </c>
      <c r="AU33" s="37">
        <f t="shared" si="2"/>
        <v>29</v>
      </c>
      <c r="AV33" s="37">
        <f t="shared" si="3"/>
        <v>0</v>
      </c>
      <c r="AW33" s="37">
        <f t="shared" si="4"/>
        <v>46</v>
      </c>
      <c r="AX33" s="37">
        <f t="shared" si="5"/>
        <v>5</v>
      </c>
      <c r="AY33" s="37">
        <f t="shared" si="6"/>
        <v>4</v>
      </c>
      <c r="AZ33" s="37">
        <f t="shared" si="7"/>
        <v>18</v>
      </c>
      <c r="BA33" s="37">
        <f t="shared" si="8"/>
        <v>6</v>
      </c>
      <c r="BB33" s="37">
        <f t="shared" si="9"/>
        <v>8</v>
      </c>
      <c r="BC33" s="38">
        <f t="shared" si="10"/>
        <v>3</v>
      </c>
      <c r="BD33" s="37">
        <f t="shared" si="11"/>
        <v>12</v>
      </c>
      <c r="BE33" s="54">
        <f t="shared" si="12"/>
        <v>131</v>
      </c>
      <c r="BG33" s="359">
        <f>+IFERROR(IF($BH$2=1,SUM(+Ene!AU33))/METAS!AY33,0)</f>
        <v>0</v>
      </c>
      <c r="BH33" s="359">
        <f>+IFERROR(IF($BH$2=1,SUM(+Ene!AV33))/METAS!AZ33,0)</f>
        <v>0</v>
      </c>
      <c r="BI33" s="359">
        <f>+IFERROR(IF($BH$2=1,SUM(+Ene!AW33))/METAS!BA33,0)</f>
        <v>0</v>
      </c>
      <c r="BJ33" s="359">
        <f>+IFERROR(IF($BH$2=1,SUM(+Ene!AX33))/METAS!BB33,0)</f>
        <v>0</v>
      </c>
      <c r="BK33" s="359">
        <f>+IFERROR(IF($BH$2=1,SUM(+Ene!AY33))/METAS!BC33,0)</f>
        <v>0</v>
      </c>
      <c r="BL33" s="359">
        <f>+IFERROR(IF($BH$2=1,SUM(+Ene!AZ33))/METAS!BD33,0)</f>
        <v>0</v>
      </c>
      <c r="BM33" s="359">
        <f>+IFERROR(IF($BH$2=1,SUM(+Ene!BA33))/METAS!BE33,0)</f>
        <v>0</v>
      </c>
      <c r="BN33" s="359">
        <f>+IFERROR(IF($BH$2=1,SUM(+Ene!BB33))/METAS!BF33,0)</f>
        <v>0</v>
      </c>
      <c r="BO33" s="359">
        <f>+IFERROR(IF($BH$2=1,SUM(+Ene!BC33))/METAS!BG33,0)</f>
        <v>0</v>
      </c>
      <c r="BP33" s="359">
        <f>+IFERROR(IF($BH$2=1,SUM(+Ene!BD33))/METAS!BH33,0)</f>
        <v>0</v>
      </c>
      <c r="BQ33" s="359">
        <f>+IFERROR(IF($BH$2=1,SUM(+Ene!BE33))/METAS!BI33,0)</f>
        <v>0</v>
      </c>
    </row>
    <row r="34" spans="1:69" ht="26.25" customHeight="1" x14ac:dyDescent="0.25">
      <c r="A34" s="333">
        <f>+METAS!A34</f>
        <v>31</v>
      </c>
      <c r="B34" s="333" t="str">
        <f>+METAS!B34</f>
        <v>GESTANTE CON PAQUETE PREVENTIVO</v>
      </c>
      <c r="C34" s="452" t="str">
        <f>+METAS!C34</f>
        <v>MATERNO</v>
      </c>
      <c r="D34" s="456">
        <v>7</v>
      </c>
      <c r="E34" s="456">
        <v>0</v>
      </c>
      <c r="F34" s="456">
        <v>11</v>
      </c>
      <c r="G34" s="456">
        <v>1</v>
      </c>
      <c r="H34" s="456">
        <v>0</v>
      </c>
      <c r="I34" s="456">
        <v>2</v>
      </c>
      <c r="J34" s="456">
        <v>1</v>
      </c>
      <c r="K34" s="456">
        <v>1</v>
      </c>
      <c r="L34" s="456">
        <v>2</v>
      </c>
      <c r="M34" s="456">
        <v>0</v>
      </c>
      <c r="N34" s="456">
        <v>1</v>
      </c>
      <c r="O34" s="456">
        <v>1</v>
      </c>
      <c r="P34" s="456">
        <v>1</v>
      </c>
      <c r="Q34" s="456">
        <v>1</v>
      </c>
      <c r="R34" s="456">
        <v>0</v>
      </c>
      <c r="S34" s="456">
        <v>2</v>
      </c>
      <c r="T34" s="456">
        <v>0</v>
      </c>
      <c r="U34" s="456">
        <v>0</v>
      </c>
      <c r="V34" s="456">
        <v>0</v>
      </c>
      <c r="W34" s="456">
        <v>0</v>
      </c>
      <c r="X34" s="456">
        <v>7</v>
      </c>
      <c r="Y34" s="456">
        <v>0</v>
      </c>
      <c r="Z34" s="456">
        <v>1</v>
      </c>
      <c r="AA34" s="456">
        <v>0</v>
      </c>
      <c r="AB34" s="456">
        <v>0</v>
      </c>
      <c r="AC34" s="456">
        <v>1</v>
      </c>
      <c r="AD34" s="456">
        <v>0</v>
      </c>
      <c r="AE34" s="456">
        <v>1</v>
      </c>
      <c r="AF34" s="456">
        <v>0</v>
      </c>
      <c r="AG34" s="456">
        <v>0</v>
      </c>
      <c r="AH34" s="456">
        <v>0</v>
      </c>
      <c r="AI34" s="456">
        <v>2</v>
      </c>
      <c r="AJ34" s="456">
        <v>0</v>
      </c>
      <c r="AK34" s="456">
        <v>0</v>
      </c>
      <c r="AL34" s="456">
        <v>2</v>
      </c>
      <c r="AM34" s="456">
        <v>0</v>
      </c>
      <c r="AN34" s="456">
        <v>0</v>
      </c>
      <c r="AO34" s="456">
        <v>0</v>
      </c>
      <c r="AP34" s="456">
        <v>0</v>
      </c>
      <c r="AQ34" s="456">
        <v>0</v>
      </c>
      <c r="AR34" s="456">
        <v>0</v>
      </c>
      <c r="AS34" s="456">
        <v>0</v>
      </c>
      <c r="AU34" s="37">
        <f t="shared" si="2"/>
        <v>7</v>
      </c>
      <c r="AV34" s="37">
        <f t="shared" si="3"/>
        <v>0</v>
      </c>
      <c r="AW34" s="37">
        <f t="shared" si="4"/>
        <v>20</v>
      </c>
      <c r="AX34" s="37">
        <f t="shared" si="5"/>
        <v>2</v>
      </c>
      <c r="AY34" s="37">
        <f t="shared" si="6"/>
        <v>2</v>
      </c>
      <c r="AZ34" s="37">
        <f t="shared" si="7"/>
        <v>8</v>
      </c>
      <c r="BA34" s="37">
        <f t="shared" si="8"/>
        <v>2</v>
      </c>
      <c r="BB34" s="37">
        <f t="shared" si="9"/>
        <v>2</v>
      </c>
      <c r="BC34" s="38">
        <f t="shared" si="10"/>
        <v>2</v>
      </c>
      <c r="BD34" s="37">
        <f t="shared" si="11"/>
        <v>0</v>
      </c>
      <c r="BE34" s="54">
        <f t="shared" si="12"/>
        <v>45</v>
      </c>
      <c r="BG34" s="359">
        <f>+IFERROR(IF($BH$2=1,SUM(+Ene!AU34))/METAS!AY34,0)</f>
        <v>0</v>
      </c>
      <c r="BH34" s="359">
        <f>+IFERROR(IF($BH$2=1,SUM(+Ene!AV34))/METAS!AZ34,0)</f>
        <v>0</v>
      </c>
      <c r="BI34" s="359">
        <f>+IFERROR(IF($BH$2=1,SUM(+Ene!AW34))/METAS!BA34,0)</f>
        <v>0</v>
      </c>
      <c r="BJ34" s="359">
        <f>+IFERROR(IF($BH$2=1,SUM(+Ene!AX34))/METAS!BB34,0)</f>
        <v>0</v>
      </c>
      <c r="BK34" s="359">
        <f>+IFERROR(IF($BH$2=1,SUM(+Ene!AY34))/METAS!BC34,0)</f>
        <v>0</v>
      </c>
      <c r="BL34" s="359">
        <f>+IFERROR(IF($BH$2=1,SUM(+Ene!AZ34))/METAS!BD34,0)</f>
        <v>0</v>
      </c>
      <c r="BM34" s="359">
        <f>+IFERROR(IF($BH$2=1,SUM(+Ene!BA34))/METAS!BE34,0)</f>
        <v>0</v>
      </c>
      <c r="BN34" s="359">
        <f>+IFERROR(IF($BH$2=1,SUM(+Ene!BB34))/METAS!BF34,0)</f>
        <v>0</v>
      </c>
      <c r="BO34" s="359">
        <f>+IFERROR(IF($BH$2=1,SUM(+Ene!BC34))/METAS!BG34,0)</f>
        <v>0</v>
      </c>
      <c r="BP34" s="359">
        <f>+IFERROR(IF($BH$2=1,SUM(+Ene!BD34))/METAS!BH34,0)</f>
        <v>0</v>
      </c>
      <c r="BQ34" s="359">
        <f>+IFERROR(IF($BH$2=1,SUM(+Ene!BE34))/METAS!BI34,0)</f>
        <v>0</v>
      </c>
    </row>
    <row r="35" spans="1:69" ht="26.25" customHeight="1" x14ac:dyDescent="0.25">
      <c r="A35" s="333">
        <f>+METAS!A35</f>
        <v>32</v>
      </c>
      <c r="B35" s="333" t="str">
        <f>+METAS!B35</f>
        <v>PUERPERAS CONTROLADAS</v>
      </c>
      <c r="C35" s="452" t="str">
        <f>+METAS!C35</f>
        <v>MATERNO</v>
      </c>
      <c r="D35" s="456">
        <v>0</v>
      </c>
      <c r="E35" s="456">
        <v>0</v>
      </c>
      <c r="F35" s="456">
        <v>18</v>
      </c>
      <c r="G35" s="456">
        <v>3</v>
      </c>
      <c r="H35" s="456">
        <v>2</v>
      </c>
      <c r="I35" s="456">
        <v>1</v>
      </c>
      <c r="J35" s="456">
        <v>2</v>
      </c>
      <c r="K35" s="456">
        <v>0</v>
      </c>
      <c r="L35" s="456">
        <v>1</v>
      </c>
      <c r="M35" s="456">
        <v>0</v>
      </c>
      <c r="N35" s="456">
        <v>0</v>
      </c>
      <c r="O35" s="456">
        <v>13</v>
      </c>
      <c r="P35" s="456">
        <v>2</v>
      </c>
      <c r="Q35" s="456">
        <v>1</v>
      </c>
      <c r="R35" s="456">
        <v>1</v>
      </c>
      <c r="S35" s="456">
        <v>2</v>
      </c>
      <c r="T35" s="456">
        <v>0</v>
      </c>
      <c r="U35" s="456">
        <v>1</v>
      </c>
      <c r="V35" s="456">
        <v>5</v>
      </c>
      <c r="W35" s="456">
        <v>4</v>
      </c>
      <c r="X35" s="456">
        <v>14</v>
      </c>
      <c r="Y35" s="456">
        <v>0</v>
      </c>
      <c r="Z35" s="456">
        <v>5</v>
      </c>
      <c r="AA35" s="456">
        <v>0</v>
      </c>
      <c r="AB35" s="456">
        <v>1</v>
      </c>
      <c r="AC35" s="456">
        <v>1</v>
      </c>
      <c r="AD35" s="456">
        <v>2</v>
      </c>
      <c r="AE35" s="456">
        <v>2</v>
      </c>
      <c r="AF35" s="456">
        <v>1</v>
      </c>
      <c r="AG35" s="456">
        <v>0</v>
      </c>
      <c r="AH35" s="456">
        <v>0</v>
      </c>
      <c r="AI35" s="456">
        <v>7</v>
      </c>
      <c r="AJ35" s="456">
        <v>2</v>
      </c>
      <c r="AK35" s="456">
        <v>0</v>
      </c>
      <c r="AL35" s="456">
        <v>2</v>
      </c>
      <c r="AM35" s="456">
        <v>1</v>
      </c>
      <c r="AN35" s="456">
        <v>2</v>
      </c>
      <c r="AO35" s="456">
        <v>0</v>
      </c>
      <c r="AP35" s="456">
        <v>9</v>
      </c>
      <c r="AQ35" s="456">
        <v>0</v>
      </c>
      <c r="AR35" s="456">
        <v>2</v>
      </c>
      <c r="AS35" s="456">
        <v>3</v>
      </c>
      <c r="AU35" s="37">
        <f t="shared" si="2"/>
        <v>0</v>
      </c>
      <c r="AV35" s="37">
        <f t="shared" si="3"/>
        <v>0</v>
      </c>
      <c r="AW35" s="37">
        <f t="shared" si="4"/>
        <v>40</v>
      </c>
      <c r="AX35" s="37">
        <f t="shared" si="5"/>
        <v>4</v>
      </c>
      <c r="AY35" s="37">
        <f t="shared" si="6"/>
        <v>8</v>
      </c>
      <c r="AZ35" s="37">
        <f t="shared" si="7"/>
        <v>24</v>
      </c>
      <c r="BA35" s="37">
        <f t="shared" si="8"/>
        <v>6</v>
      </c>
      <c r="BB35" s="37">
        <f t="shared" si="9"/>
        <v>9</v>
      </c>
      <c r="BC35" s="38">
        <f t="shared" si="10"/>
        <v>5</v>
      </c>
      <c r="BD35" s="37">
        <f t="shared" si="11"/>
        <v>14</v>
      </c>
      <c r="BE35" s="54">
        <f t="shared" si="12"/>
        <v>110</v>
      </c>
      <c r="BG35" s="359">
        <f>+IFERROR(IF($BH$2=1,SUM(+Ene!AU35))/METAS!AY35,0)</f>
        <v>0</v>
      </c>
      <c r="BH35" s="359">
        <f>+IFERROR(IF($BH$2=1,SUM(+Ene!AV35))/METAS!AZ35,0)</f>
        <v>0</v>
      </c>
      <c r="BI35" s="359">
        <f>+IFERROR(IF($BH$2=1,SUM(+Ene!AW35))/METAS!BA35,0)</f>
        <v>5.6899004267425321E-2</v>
      </c>
      <c r="BJ35" s="359">
        <f>+IFERROR(IF($BH$2=1,SUM(+Ene!AX35))/METAS!BB35,0)</f>
        <v>6.4516129032258063E-2</v>
      </c>
      <c r="BK35" s="359">
        <f>+IFERROR(IF($BH$2=1,SUM(+Ene!AY35))/METAS!BC35,0)</f>
        <v>8.98876404494382E-2</v>
      </c>
      <c r="BL35" s="359">
        <f>+IFERROR(IF($BH$2=1,SUM(+Ene!AZ35))/METAS!BD35,0)</f>
        <v>6.6481994459833799E-2</v>
      </c>
      <c r="BM35" s="359">
        <f>+IFERROR(IF($BH$2=1,SUM(+Ene!BA35))/METAS!BE35,0)</f>
        <v>3.7974683544303799E-2</v>
      </c>
      <c r="BN35" s="359">
        <f>+IFERROR(IF($BH$2=1,SUM(+Ene!BB35))/METAS!BF35,0)</f>
        <v>7.4999999999999997E-2</v>
      </c>
      <c r="BO35" s="359">
        <f>+IFERROR(IF($BH$2=1,SUM(+Ene!BC35))/METAS!BG35,0)</f>
        <v>8.3333333333333329E-2</v>
      </c>
      <c r="BP35" s="359">
        <f>+IFERROR(IF($BH$2=1,SUM(+Ene!BD35))/METAS!BH35,0)</f>
        <v>9.45945945945946E-2</v>
      </c>
      <c r="BQ35" s="359">
        <f>+IFERROR(IF($BH$2=1,SUM(+Ene!BE35))/METAS!BI35,0)</f>
        <v>6.4667842445620224E-2</v>
      </c>
    </row>
    <row r="36" spans="1:69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452" t="str">
        <f>+METAS!C36</f>
        <v>MATERNO</v>
      </c>
      <c r="D36" s="457">
        <v>0</v>
      </c>
      <c r="E36" s="457">
        <v>0</v>
      </c>
      <c r="F36" s="457">
        <v>23</v>
      </c>
      <c r="G36" s="457">
        <v>2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1</v>
      </c>
      <c r="N36" s="457">
        <v>0</v>
      </c>
      <c r="O36" s="457">
        <v>20</v>
      </c>
      <c r="P36" s="457">
        <v>3</v>
      </c>
      <c r="Q36" s="457">
        <v>1</v>
      </c>
      <c r="R36" s="457">
        <v>0</v>
      </c>
      <c r="S36" s="457">
        <v>0</v>
      </c>
      <c r="T36" s="457">
        <v>0</v>
      </c>
      <c r="U36" s="457">
        <v>1</v>
      </c>
      <c r="V36" s="457">
        <v>8</v>
      </c>
      <c r="W36" s="457">
        <v>0</v>
      </c>
      <c r="X36" s="457">
        <v>2</v>
      </c>
      <c r="Y36" s="457">
        <v>0</v>
      </c>
      <c r="Z36" s="457">
        <v>3</v>
      </c>
      <c r="AA36" s="457">
        <v>0</v>
      </c>
      <c r="AB36" s="457">
        <v>0</v>
      </c>
      <c r="AC36" s="457">
        <v>2</v>
      </c>
      <c r="AD36" s="457">
        <v>1</v>
      </c>
      <c r="AE36" s="457">
        <v>0</v>
      </c>
      <c r="AF36" s="457">
        <v>0</v>
      </c>
      <c r="AG36" s="457">
        <v>0</v>
      </c>
      <c r="AH36" s="457">
        <v>1</v>
      </c>
      <c r="AI36" s="457">
        <v>11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9</v>
      </c>
      <c r="AQ36" s="457">
        <v>0</v>
      </c>
      <c r="AR36" s="457">
        <v>0</v>
      </c>
      <c r="AS36" s="457">
        <v>0</v>
      </c>
      <c r="AU36" s="37">
        <f t="shared" si="2"/>
        <v>0</v>
      </c>
      <c r="AV36" s="37">
        <f t="shared" si="3"/>
        <v>0</v>
      </c>
      <c r="AW36" s="37">
        <f t="shared" si="4"/>
        <v>46</v>
      </c>
      <c r="AX36" s="37">
        <f t="shared" si="5"/>
        <v>4</v>
      </c>
      <c r="AY36" s="37">
        <f t="shared" si="6"/>
        <v>9</v>
      </c>
      <c r="AZ36" s="37">
        <f t="shared" si="7"/>
        <v>5</v>
      </c>
      <c r="BA36" s="37">
        <f t="shared" si="8"/>
        <v>4</v>
      </c>
      <c r="BB36" s="37">
        <f t="shared" si="9"/>
        <v>11</v>
      </c>
      <c r="BC36" s="38">
        <f t="shared" si="10"/>
        <v>0</v>
      </c>
      <c r="BD36" s="37">
        <f t="shared" si="11"/>
        <v>9</v>
      </c>
      <c r="BE36" s="54">
        <f t="shared" si="12"/>
        <v>88</v>
      </c>
      <c r="BG36" s="359">
        <f>+IFERROR(IF($BH$2=1,SUM(+Ene!AU36))/METAS!AY36,0)</f>
        <v>0</v>
      </c>
      <c r="BH36" s="359">
        <f>+IFERROR(IF($BH$2=1,SUM(+Ene!AV36))/METAS!AZ36,0)</f>
        <v>0</v>
      </c>
      <c r="BI36" s="359">
        <f>+IFERROR(IF($BH$2=1,SUM(+Ene!AW36))/METAS!BA36,0)</f>
        <v>9.2929292929292931E-2</v>
      </c>
      <c r="BJ36" s="359">
        <f>+IFERROR(IF($BH$2=1,SUM(+Ene!AX36))/METAS!BB36,0)</f>
        <v>9.0909090909090912E-2</v>
      </c>
      <c r="BK36" s="359">
        <f>+IFERROR(IF($BH$2=1,SUM(+Ene!AY36))/METAS!BC36,0)</f>
        <v>0.14285714285714285</v>
      </c>
      <c r="BL36" s="359">
        <f>+IFERROR(IF($BH$2=1,SUM(+Ene!AZ36))/METAS!BD36,0)</f>
        <v>1.968503937007874E-2</v>
      </c>
      <c r="BM36" s="359">
        <f>+IFERROR(IF($BH$2=1,SUM(+Ene!BA36))/METAS!BE36,0)</f>
        <v>3.6036036036036036E-2</v>
      </c>
      <c r="BN36" s="359">
        <f>+IFERROR(IF($BH$2=1,SUM(+Ene!BB36))/METAS!BF36,0)</f>
        <v>0.13095238095238096</v>
      </c>
      <c r="BO36" s="359">
        <f>+IFERROR(IF($BH$2=1,SUM(+Ene!BC36))/METAS!BG36,0)</f>
        <v>0</v>
      </c>
      <c r="BP36" s="359">
        <f>+IFERROR(IF($BH$2=1,SUM(+Ene!BD36))/METAS!BH36,0)</f>
        <v>8.6538461538461536E-2</v>
      </c>
      <c r="BQ36" s="359">
        <f>+IFERROR(IF($BH$2=1,SUM(+Ene!BE36))/METAS!BI36,0)</f>
        <v>7.3517126148705092E-2</v>
      </c>
    </row>
    <row r="37" spans="1:69" ht="26.25" customHeight="1" x14ac:dyDescent="0.25">
      <c r="A37" s="333">
        <f>+METAS!A37</f>
        <v>34</v>
      </c>
      <c r="B37" s="333" t="str">
        <f>+METAS!B37</f>
        <v>GESTANTE CON VACUNA DPTA</v>
      </c>
      <c r="C37" s="452" t="str">
        <f>+METAS!C37</f>
        <v>MATERNO</v>
      </c>
      <c r="D37" s="457">
        <v>2</v>
      </c>
      <c r="E37" s="457">
        <v>0</v>
      </c>
      <c r="F37" s="457">
        <v>31</v>
      </c>
      <c r="G37" s="457">
        <v>1</v>
      </c>
      <c r="H37" s="457">
        <v>1</v>
      </c>
      <c r="I37" s="457">
        <v>0</v>
      </c>
      <c r="J37" s="457">
        <v>2</v>
      </c>
      <c r="K37" s="457">
        <v>0</v>
      </c>
      <c r="L37" s="457">
        <v>6</v>
      </c>
      <c r="M37" s="457">
        <v>1</v>
      </c>
      <c r="N37" s="457">
        <v>3</v>
      </c>
      <c r="O37" s="457">
        <v>15</v>
      </c>
      <c r="P37" s="457">
        <v>1</v>
      </c>
      <c r="Q37" s="457">
        <v>2</v>
      </c>
      <c r="R37" s="457">
        <v>1</v>
      </c>
      <c r="S37" s="457">
        <v>1</v>
      </c>
      <c r="T37" s="457">
        <v>0</v>
      </c>
      <c r="U37" s="457">
        <v>2</v>
      </c>
      <c r="V37" s="457">
        <v>1</v>
      </c>
      <c r="W37" s="457">
        <v>1</v>
      </c>
      <c r="X37" s="457">
        <v>5</v>
      </c>
      <c r="Y37" s="457">
        <v>0</v>
      </c>
      <c r="Z37" s="457">
        <v>5</v>
      </c>
      <c r="AA37" s="457">
        <v>1</v>
      </c>
      <c r="AB37" s="457">
        <v>0</v>
      </c>
      <c r="AC37" s="457">
        <v>2</v>
      </c>
      <c r="AD37" s="457">
        <v>0</v>
      </c>
      <c r="AE37" s="457">
        <v>0</v>
      </c>
      <c r="AF37" s="457">
        <v>1</v>
      </c>
      <c r="AG37" s="457">
        <v>0</v>
      </c>
      <c r="AH37" s="457">
        <v>2</v>
      </c>
      <c r="AI37" s="457">
        <v>11</v>
      </c>
      <c r="AJ37" s="457">
        <v>0</v>
      </c>
      <c r="AK37" s="457">
        <v>0</v>
      </c>
      <c r="AL37" s="457">
        <v>4</v>
      </c>
      <c r="AM37" s="457">
        <v>1</v>
      </c>
      <c r="AN37" s="457">
        <v>0</v>
      </c>
      <c r="AO37" s="457">
        <v>0</v>
      </c>
      <c r="AP37" s="457">
        <v>6</v>
      </c>
      <c r="AQ37" s="457">
        <v>0</v>
      </c>
      <c r="AR37" s="457">
        <v>1</v>
      </c>
      <c r="AS37" s="457">
        <v>1</v>
      </c>
      <c r="AU37" s="37">
        <f t="shared" si="2"/>
        <v>2</v>
      </c>
      <c r="AV37" s="37">
        <f t="shared" si="3"/>
        <v>0</v>
      </c>
      <c r="AW37" s="37">
        <f t="shared" si="4"/>
        <v>60</v>
      </c>
      <c r="AX37" s="37">
        <f t="shared" si="5"/>
        <v>4</v>
      </c>
      <c r="AY37" s="37">
        <f t="shared" si="6"/>
        <v>4</v>
      </c>
      <c r="AZ37" s="37">
        <f t="shared" si="7"/>
        <v>12</v>
      </c>
      <c r="BA37" s="37">
        <f t="shared" si="8"/>
        <v>5</v>
      </c>
      <c r="BB37" s="37">
        <f t="shared" si="9"/>
        <v>11</v>
      </c>
      <c r="BC37" s="38">
        <f t="shared" si="10"/>
        <v>5</v>
      </c>
      <c r="BD37" s="37">
        <f t="shared" si="11"/>
        <v>8</v>
      </c>
      <c r="BE37" s="54">
        <f t="shared" si="12"/>
        <v>111</v>
      </c>
      <c r="BG37" s="359">
        <f>+IFERROR(IF($BH$2=1,SUM(+Ene!AU37))/METAS!AY37,0)</f>
        <v>0</v>
      </c>
      <c r="BH37" s="359">
        <f>+IFERROR(IF($BH$2=1,SUM(+Ene!AV37))/METAS!AZ37,0)</f>
        <v>0</v>
      </c>
      <c r="BI37" s="359">
        <f>+IFERROR(IF($BH$2=1,SUM(+Ene!AW37))/METAS!BA37,0)</f>
        <v>0.12958963282937366</v>
      </c>
      <c r="BJ37" s="359">
        <f>+IFERROR(IF($BH$2=1,SUM(+Ene!AX37))/METAS!BB37,0)</f>
        <v>9.7560975609756101E-2</v>
      </c>
      <c r="BK37" s="359">
        <f>+IFERROR(IF($BH$2=1,SUM(+Ene!AY37))/METAS!BC37,0)</f>
        <v>6.7796610169491525E-2</v>
      </c>
      <c r="BL37" s="359">
        <f>+IFERROR(IF($BH$2=1,SUM(+Ene!AZ37))/METAS!BD37,0)</f>
        <v>5.0420168067226892E-2</v>
      </c>
      <c r="BM37" s="359">
        <f>+IFERROR(IF($BH$2=1,SUM(+Ene!BA37))/METAS!BE37,0)</f>
        <v>4.7619047619047616E-2</v>
      </c>
      <c r="BN37" s="359">
        <f>+IFERROR(IF($BH$2=1,SUM(+Ene!BB37))/METAS!BF37,0)</f>
        <v>0.14102564102564102</v>
      </c>
      <c r="BO37" s="359">
        <f>+IFERROR(IF($BH$2=1,SUM(+Ene!BC37))/METAS!BG37,0)</f>
        <v>0.125</v>
      </c>
      <c r="BP37" s="359">
        <f>+IFERROR(IF($BH$2=1,SUM(+Ene!BD37))/METAS!BH37,0)</f>
        <v>8.247422680412371E-2</v>
      </c>
      <c r="BQ37" s="359">
        <f>+IFERROR(IF($BH$2=1,SUM(+Ene!BE37))/METAS!BI37,0)</f>
        <v>9.9018733273862625E-2</v>
      </c>
    </row>
    <row r="38" spans="1:69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452" t="str">
        <f>+METAS!C38</f>
        <v>PLANIFICACION</v>
      </c>
      <c r="D38" s="457">
        <v>43</v>
      </c>
      <c r="E38" s="457">
        <v>0</v>
      </c>
      <c r="F38" s="457">
        <v>59</v>
      </c>
      <c r="G38" s="457">
        <v>6</v>
      </c>
      <c r="H38" s="457">
        <v>9</v>
      </c>
      <c r="I38" s="457">
        <v>8</v>
      </c>
      <c r="J38" s="457">
        <v>20</v>
      </c>
      <c r="K38" s="457">
        <v>5</v>
      </c>
      <c r="L38" s="457">
        <v>7</v>
      </c>
      <c r="M38" s="457">
        <v>2</v>
      </c>
      <c r="N38" s="457">
        <v>9</v>
      </c>
      <c r="O38" s="457">
        <v>36</v>
      </c>
      <c r="P38" s="457">
        <v>12</v>
      </c>
      <c r="Q38" s="457">
        <v>6</v>
      </c>
      <c r="R38" s="457">
        <v>6</v>
      </c>
      <c r="S38" s="457">
        <v>20</v>
      </c>
      <c r="T38" s="457">
        <v>2</v>
      </c>
      <c r="U38" s="457">
        <v>5</v>
      </c>
      <c r="V38" s="457">
        <v>10</v>
      </c>
      <c r="W38" s="457">
        <v>14</v>
      </c>
      <c r="X38" s="457">
        <v>59</v>
      </c>
      <c r="Y38" s="457">
        <v>4</v>
      </c>
      <c r="Z38" s="457">
        <v>14</v>
      </c>
      <c r="AA38" s="457">
        <v>7</v>
      </c>
      <c r="AB38" s="457">
        <v>7</v>
      </c>
      <c r="AC38" s="457">
        <v>16</v>
      </c>
      <c r="AD38" s="457">
        <v>10</v>
      </c>
      <c r="AE38" s="457">
        <v>7</v>
      </c>
      <c r="AF38" s="457">
        <v>5</v>
      </c>
      <c r="AG38" s="457">
        <v>7</v>
      </c>
      <c r="AH38" s="457">
        <v>4</v>
      </c>
      <c r="AI38" s="457">
        <v>38</v>
      </c>
      <c r="AJ38" s="457">
        <v>5</v>
      </c>
      <c r="AK38" s="457">
        <v>4</v>
      </c>
      <c r="AL38" s="457">
        <v>23</v>
      </c>
      <c r="AM38" s="457">
        <v>6</v>
      </c>
      <c r="AN38" s="457">
        <v>8</v>
      </c>
      <c r="AO38" s="457">
        <v>4</v>
      </c>
      <c r="AP38" s="457">
        <v>24</v>
      </c>
      <c r="AQ38" s="457">
        <v>3</v>
      </c>
      <c r="AR38" s="457">
        <v>5</v>
      </c>
      <c r="AS38" s="457">
        <v>4</v>
      </c>
      <c r="AU38" s="37">
        <f t="shared" si="2"/>
        <v>43</v>
      </c>
      <c r="AV38" s="37">
        <f t="shared" si="3"/>
        <v>0</v>
      </c>
      <c r="AW38" s="37">
        <f t="shared" si="4"/>
        <v>161</v>
      </c>
      <c r="AX38" s="37">
        <f t="shared" si="5"/>
        <v>24</v>
      </c>
      <c r="AY38" s="37">
        <f t="shared" si="6"/>
        <v>37</v>
      </c>
      <c r="AZ38" s="37">
        <f t="shared" si="7"/>
        <v>105</v>
      </c>
      <c r="BA38" s="37">
        <f t="shared" si="8"/>
        <v>49</v>
      </c>
      <c r="BB38" s="37">
        <f t="shared" si="9"/>
        <v>47</v>
      </c>
      <c r="BC38" s="38">
        <f t="shared" si="10"/>
        <v>41</v>
      </c>
      <c r="BD38" s="37">
        <f t="shared" si="11"/>
        <v>36</v>
      </c>
      <c r="BE38" s="54">
        <f t="shared" si="12"/>
        <v>543</v>
      </c>
      <c r="BG38" s="359">
        <f>+IFERROR(IF($BH$2=1,SUM(+Ene!AU38))/METAS!AY38,0)</f>
        <v>4.5842217484008532E-2</v>
      </c>
      <c r="BH38" s="359">
        <f>+IFERROR(IF($BH$2=1,SUM(+Ene!AV38))/METAS!AZ38,0)</f>
        <v>0</v>
      </c>
      <c r="BI38" s="359">
        <f>+IFERROR(IF($BH$2=1,SUM(+Ene!AW38))/METAS!BA38,0)</f>
        <v>4.756277695716396E-2</v>
      </c>
      <c r="BJ38" s="359">
        <f>+IFERROR(IF($BH$2=1,SUM(+Ene!AX38))/METAS!BB38,0)</f>
        <v>0.08</v>
      </c>
      <c r="BK38" s="359">
        <f>+IFERROR(IF($BH$2=1,SUM(+Ene!AY38))/METAS!BC38,0)</f>
        <v>7.5356415478615074E-2</v>
      </c>
      <c r="BL38" s="359">
        <f>+IFERROR(IF($BH$2=1,SUM(+Ene!AZ38))/METAS!BD38,0)</f>
        <v>6.291192330736968E-2</v>
      </c>
      <c r="BM38" s="359">
        <f>+IFERROR(IF($BH$2=1,SUM(+Ene!BA38))/METAS!BE38,0)</f>
        <v>6.8917018284106887E-2</v>
      </c>
      <c r="BN38" s="359">
        <f>+IFERROR(IF($BH$2=1,SUM(+Ene!BB38))/METAS!BF38,0)</f>
        <v>0.1111111111111111</v>
      </c>
      <c r="BO38" s="359">
        <f>+IFERROR(IF($BH$2=1,SUM(+Ene!BC38))/METAS!BG38,0)</f>
        <v>0.10933333333333334</v>
      </c>
      <c r="BP38" s="359">
        <f>+IFERROR(IF($BH$2=1,SUM(+Ene!BD38))/METAS!BH38,0)</f>
        <v>4.9930651872399444E-2</v>
      </c>
      <c r="BQ38" s="359">
        <f>+IFERROR(IF($BH$2=1,SUM(+Ene!BE38))/METAS!BI38,0)</f>
        <v>6.0246310884278266E-2</v>
      </c>
    </row>
    <row r="39" spans="1:69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452" t="str">
        <f>+METAS!C39</f>
        <v>PLANIFICACION</v>
      </c>
      <c r="D39" s="457">
        <v>0</v>
      </c>
      <c r="E39" s="457">
        <v>0</v>
      </c>
      <c r="F39" s="457">
        <v>137</v>
      </c>
      <c r="G39" s="457">
        <v>5</v>
      </c>
      <c r="H39" s="457">
        <v>0</v>
      </c>
      <c r="I39" s="457">
        <v>12</v>
      </c>
      <c r="J39" s="457">
        <v>0</v>
      </c>
      <c r="K39" s="457">
        <v>5</v>
      </c>
      <c r="L39" s="457">
        <v>0</v>
      </c>
      <c r="M39" s="457">
        <v>1</v>
      </c>
      <c r="N39" s="457">
        <v>1</v>
      </c>
      <c r="O39" s="457">
        <v>70</v>
      </c>
      <c r="P39" s="457">
        <v>9</v>
      </c>
      <c r="Q39" s="457">
        <v>10</v>
      </c>
      <c r="R39" s="457">
        <v>5</v>
      </c>
      <c r="S39" s="457">
        <v>24</v>
      </c>
      <c r="T39" s="457">
        <v>3</v>
      </c>
      <c r="U39" s="457">
        <v>15</v>
      </c>
      <c r="V39" s="457">
        <v>3</v>
      </c>
      <c r="W39" s="457">
        <v>0</v>
      </c>
      <c r="X39" s="457">
        <v>1</v>
      </c>
      <c r="Y39" s="457">
        <v>2</v>
      </c>
      <c r="Z39" s="457">
        <v>12</v>
      </c>
      <c r="AA39" s="457">
        <v>3</v>
      </c>
      <c r="AB39" s="457">
        <v>0</v>
      </c>
      <c r="AC39" s="457">
        <v>5</v>
      </c>
      <c r="AD39" s="457">
        <v>21</v>
      </c>
      <c r="AE39" s="457">
        <v>8</v>
      </c>
      <c r="AF39" s="457">
        <v>0</v>
      </c>
      <c r="AG39" s="457">
        <v>0</v>
      </c>
      <c r="AH39" s="457">
        <v>0</v>
      </c>
      <c r="AI39" s="457">
        <v>61</v>
      </c>
      <c r="AJ39" s="457">
        <v>0</v>
      </c>
      <c r="AK39" s="457">
        <v>0</v>
      </c>
      <c r="AL39" s="457">
        <v>20</v>
      </c>
      <c r="AM39" s="457">
        <v>2</v>
      </c>
      <c r="AN39" s="457">
        <v>5</v>
      </c>
      <c r="AO39" s="457">
        <v>0</v>
      </c>
      <c r="AP39" s="457">
        <v>9</v>
      </c>
      <c r="AQ39" s="457">
        <v>0</v>
      </c>
      <c r="AR39" s="457">
        <v>0</v>
      </c>
      <c r="AS39" s="457">
        <v>0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</row>
    <row r="40" spans="1:69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453" t="str">
        <f>+METAS!C40</f>
        <v>ADOLESCENTE</v>
      </c>
      <c r="D40" s="457">
        <v>0</v>
      </c>
      <c r="E40" s="457">
        <v>0</v>
      </c>
      <c r="F40" s="457">
        <v>0</v>
      </c>
      <c r="G40" s="457">
        <v>3</v>
      </c>
      <c r="H40" s="457">
        <v>0</v>
      </c>
      <c r="I40" s="457">
        <v>5</v>
      </c>
      <c r="J40" s="457">
        <v>0</v>
      </c>
      <c r="K40" s="457">
        <v>3</v>
      </c>
      <c r="L40" s="457">
        <v>0</v>
      </c>
      <c r="M40" s="457">
        <v>6</v>
      </c>
      <c r="N40" s="457">
        <v>0</v>
      </c>
      <c r="O40" s="457">
        <v>5</v>
      </c>
      <c r="P40" s="457">
        <v>2</v>
      </c>
      <c r="Q40" s="457">
        <v>4</v>
      </c>
      <c r="R40" s="457">
        <v>7</v>
      </c>
      <c r="S40" s="457">
        <v>1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0</v>
      </c>
      <c r="Z40" s="457">
        <v>0</v>
      </c>
      <c r="AA40" s="457">
        <v>0</v>
      </c>
      <c r="AB40" s="457">
        <v>0</v>
      </c>
      <c r="AC40" s="457">
        <v>56</v>
      </c>
      <c r="AD40" s="457">
        <v>6</v>
      </c>
      <c r="AE40" s="457">
        <v>14</v>
      </c>
      <c r="AF40" s="457">
        <v>10</v>
      </c>
      <c r="AG40" s="457">
        <v>0</v>
      </c>
      <c r="AH40" s="457">
        <v>6</v>
      </c>
      <c r="AI40" s="457">
        <v>3</v>
      </c>
      <c r="AJ40" s="457">
        <v>3</v>
      </c>
      <c r="AK40" s="457">
        <v>0</v>
      </c>
      <c r="AL40" s="457">
        <v>0</v>
      </c>
      <c r="AM40" s="457">
        <v>0</v>
      </c>
      <c r="AN40" s="457">
        <v>6</v>
      </c>
      <c r="AO40" s="457">
        <v>0</v>
      </c>
      <c r="AP40" s="457">
        <v>0</v>
      </c>
      <c r="AQ40" s="457">
        <v>2</v>
      </c>
      <c r="AR40" s="457">
        <v>2</v>
      </c>
      <c r="AS40" s="457">
        <v>0</v>
      </c>
      <c r="AU40" s="37">
        <f t="shared" si="2"/>
        <v>0</v>
      </c>
      <c r="AV40" s="37">
        <f t="shared" si="3"/>
        <v>0</v>
      </c>
      <c r="AW40" s="37">
        <f t="shared" si="4"/>
        <v>22</v>
      </c>
      <c r="AX40" s="37">
        <f t="shared" si="5"/>
        <v>13</v>
      </c>
      <c r="AY40" s="37">
        <f t="shared" si="6"/>
        <v>1</v>
      </c>
      <c r="AZ40" s="37">
        <f t="shared" si="7"/>
        <v>0</v>
      </c>
      <c r="BA40" s="37">
        <f t="shared" si="8"/>
        <v>92</v>
      </c>
      <c r="BB40" s="37">
        <f t="shared" si="9"/>
        <v>6</v>
      </c>
      <c r="BC40" s="38">
        <f t="shared" si="10"/>
        <v>6</v>
      </c>
      <c r="BD40" s="37">
        <f t="shared" si="11"/>
        <v>4</v>
      </c>
      <c r="BE40" s="54">
        <f t="shared" si="12"/>
        <v>144</v>
      </c>
      <c r="BG40" s="359">
        <f>+IFERROR(IF($BH$2=1,SUM(+Ene!AU40))/METAS!AY40,0)</f>
        <v>0</v>
      </c>
      <c r="BH40" s="359">
        <f>+IFERROR(IF($BH$2=1,SUM(+Ene!AV40))/METAS!AZ40,0)</f>
        <v>0</v>
      </c>
      <c r="BI40" s="359">
        <f>+IFERROR(IF($BH$2=1,SUM(+Ene!AW40))/METAS!BA40,0)</f>
        <v>7.8881319469343847E-3</v>
      </c>
      <c r="BJ40" s="359">
        <f>+IFERROR(IF($BH$2=1,SUM(+Ene!AX40))/METAS!BB40,0)</f>
        <v>4.5138888888888888E-2</v>
      </c>
      <c r="BK40" s="359">
        <f>+IFERROR(IF($BH$2=1,SUM(+Ene!AY40))/METAS!BC40,0)</f>
        <v>2.5706940874035988E-3</v>
      </c>
      <c r="BL40" s="359">
        <f>+IFERROR(IF($BH$2=1,SUM(+Ene!AZ40))/METAS!BD40,0)</f>
        <v>0</v>
      </c>
      <c r="BM40" s="359">
        <f>+IFERROR(IF($BH$2=1,SUM(+Ene!BA40))/METAS!BE40,0)</f>
        <v>0.14263565891472868</v>
      </c>
      <c r="BN40" s="359">
        <f>+IFERROR(IF($BH$2=1,SUM(+Ene!BB40))/METAS!BF40,0)</f>
        <v>1.9801980198019802E-2</v>
      </c>
      <c r="BO40" s="359">
        <f>+IFERROR(IF($BH$2=1,SUM(+Ene!BC40))/METAS!BG40,0)</f>
        <v>1.9801980198019802E-2</v>
      </c>
      <c r="BP40" s="359">
        <f>+IFERROR(IF($BH$2=1,SUM(+Ene!BD40))/METAS!BH40,0)</f>
        <v>1.2944983818770227E-2</v>
      </c>
      <c r="BQ40" s="359">
        <f>+IFERROR(IF($BH$2=1,SUM(+Ene!BE40))/METAS!BI40,0)</f>
        <v>2.3410827507722321E-2</v>
      </c>
    </row>
    <row r="41" spans="1:69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453" t="str">
        <f>+METAS!C41</f>
        <v>ADOLESCENTE</v>
      </c>
      <c r="D41" s="457">
        <v>0</v>
      </c>
      <c r="E41" s="457">
        <v>0</v>
      </c>
      <c r="F41" s="457">
        <v>116</v>
      </c>
      <c r="G41" s="457">
        <v>5</v>
      </c>
      <c r="H41" s="457">
        <v>7</v>
      </c>
      <c r="I41" s="457">
        <v>10</v>
      </c>
      <c r="J41" s="457">
        <v>13</v>
      </c>
      <c r="K41" s="457">
        <v>3</v>
      </c>
      <c r="L41" s="457">
        <v>9</v>
      </c>
      <c r="M41" s="457">
        <v>10</v>
      </c>
      <c r="N41" s="457">
        <v>20</v>
      </c>
      <c r="O41" s="457">
        <v>41</v>
      </c>
      <c r="P41" s="457">
        <v>39</v>
      </c>
      <c r="Q41" s="457">
        <v>13</v>
      </c>
      <c r="R41" s="457">
        <v>18</v>
      </c>
      <c r="S41" s="457">
        <v>53</v>
      </c>
      <c r="T41" s="457">
        <v>10</v>
      </c>
      <c r="U41" s="457">
        <v>16</v>
      </c>
      <c r="V41" s="457">
        <v>21</v>
      </c>
      <c r="W41" s="457">
        <v>30</v>
      </c>
      <c r="X41" s="457">
        <v>39</v>
      </c>
      <c r="Y41" s="457">
        <v>0</v>
      </c>
      <c r="Z41" s="457">
        <v>8</v>
      </c>
      <c r="AA41" s="457">
        <v>4</v>
      </c>
      <c r="AB41" s="457">
        <v>5</v>
      </c>
      <c r="AC41" s="457">
        <v>78</v>
      </c>
      <c r="AD41" s="457">
        <v>3</v>
      </c>
      <c r="AE41" s="457">
        <v>15</v>
      </c>
      <c r="AF41" s="457">
        <v>11</v>
      </c>
      <c r="AG41" s="457">
        <v>0</v>
      </c>
      <c r="AH41" s="457">
        <v>3</v>
      </c>
      <c r="AI41" s="457">
        <v>52</v>
      </c>
      <c r="AJ41" s="457">
        <v>6</v>
      </c>
      <c r="AK41" s="457">
        <v>20</v>
      </c>
      <c r="AL41" s="457">
        <v>41</v>
      </c>
      <c r="AM41" s="457">
        <v>4</v>
      </c>
      <c r="AN41" s="457">
        <v>8</v>
      </c>
      <c r="AO41" s="457">
        <v>1</v>
      </c>
      <c r="AP41" s="457">
        <v>32</v>
      </c>
      <c r="AQ41" s="457">
        <v>2</v>
      </c>
      <c r="AR41" s="457">
        <v>2</v>
      </c>
      <c r="AS41" s="457">
        <v>13</v>
      </c>
      <c r="AU41" s="37">
        <f t="shared" si="2"/>
        <v>0</v>
      </c>
      <c r="AV41" s="37">
        <f t="shared" si="3"/>
        <v>0</v>
      </c>
      <c r="AW41" s="37">
        <f t="shared" si="4"/>
        <v>234</v>
      </c>
      <c r="AX41" s="37">
        <f t="shared" si="5"/>
        <v>70</v>
      </c>
      <c r="AY41" s="37">
        <f t="shared" si="6"/>
        <v>100</v>
      </c>
      <c r="AZ41" s="37">
        <f t="shared" si="7"/>
        <v>86</v>
      </c>
      <c r="BA41" s="37">
        <f t="shared" si="8"/>
        <v>110</v>
      </c>
      <c r="BB41" s="37">
        <f t="shared" si="9"/>
        <v>78</v>
      </c>
      <c r="BC41" s="38">
        <f t="shared" si="10"/>
        <v>54</v>
      </c>
      <c r="BD41" s="37">
        <f t="shared" si="11"/>
        <v>49</v>
      </c>
      <c r="BE41" s="54">
        <f t="shared" si="12"/>
        <v>781</v>
      </c>
      <c r="BG41" s="359">
        <f>+IFERROR(IF($BH$2=1,SUM(+Ene!AU41))/METAS!AY41,0)</f>
        <v>0</v>
      </c>
      <c r="BH41" s="359">
        <f>+IFERROR(IF($BH$2=1,SUM(+Ene!AV41))/METAS!AZ41,0)</f>
        <v>0</v>
      </c>
      <c r="BI41" s="359">
        <f>+IFERROR(IF($BH$2=1,SUM(+Ene!AW41))/METAS!BA41,0)</f>
        <v>8.390103979921118E-2</v>
      </c>
      <c r="BJ41" s="359">
        <f>+IFERROR(IF($BH$2=1,SUM(+Ene!AX41))/METAS!BB41,0)</f>
        <v>0.24305555555555555</v>
      </c>
      <c r="BK41" s="359">
        <f>+IFERROR(IF($BH$2=1,SUM(+Ene!AY41))/METAS!BC41,0)</f>
        <v>0.25706940874035988</v>
      </c>
      <c r="BL41" s="359">
        <f>+IFERROR(IF($BH$2=1,SUM(+Ene!AZ41))/METAS!BD41,0)</f>
        <v>7.644444444444444E-2</v>
      </c>
      <c r="BM41" s="359">
        <f>+IFERROR(IF($BH$2=1,SUM(+Ene!BA41))/METAS!BE41,0)</f>
        <v>0.17054263565891473</v>
      </c>
      <c r="BN41" s="359">
        <f>+IFERROR(IF($BH$2=1,SUM(+Ene!BB41))/METAS!BF41,0)</f>
        <v>0.25742574257425743</v>
      </c>
      <c r="BO41" s="359">
        <f>+IFERROR(IF($BH$2=1,SUM(+Ene!BC41))/METAS!BG41,0)</f>
        <v>0.17821782178217821</v>
      </c>
      <c r="BP41" s="359">
        <f>+IFERROR(IF($BH$2=1,SUM(+Ene!BD41))/METAS!BH41,0)</f>
        <v>0.15857605177993528</v>
      </c>
      <c r="BQ41" s="359">
        <f>+IFERROR(IF($BH$2=1,SUM(+Ene!BE41))/METAS!BI41,0)</f>
        <v>0.12697122419118842</v>
      </c>
    </row>
    <row r="42" spans="1:69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453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2"/>
        <v>0</v>
      </c>
      <c r="AV42" s="37">
        <f t="shared" si="3"/>
        <v>0</v>
      </c>
      <c r="AW42" s="37">
        <f t="shared" si="4"/>
        <v>0</v>
      </c>
      <c r="AX42" s="37">
        <f t="shared" si="5"/>
        <v>0</v>
      </c>
      <c r="AY42" s="37">
        <f t="shared" si="6"/>
        <v>0</v>
      </c>
      <c r="AZ42" s="37">
        <f t="shared" si="7"/>
        <v>0</v>
      </c>
      <c r="BA42" s="37">
        <f t="shared" si="8"/>
        <v>0</v>
      </c>
      <c r="BB42" s="37">
        <f t="shared" si="9"/>
        <v>0</v>
      </c>
      <c r="BC42" s="38">
        <f t="shared" si="10"/>
        <v>0</v>
      </c>
      <c r="BD42" s="37">
        <f t="shared" si="11"/>
        <v>0</v>
      </c>
      <c r="BE42" s="54">
        <f t="shared" si="12"/>
        <v>0</v>
      </c>
      <c r="BG42" s="359">
        <f>+IFERROR(IF($BH$2=1,SUM(+Ene!AU42))/METAS!AY42,0)</f>
        <v>0</v>
      </c>
      <c r="BH42" s="359">
        <f>+IFERROR(IF($BH$2=1,SUM(+Ene!AV42))/METAS!AZ42,0)</f>
        <v>0</v>
      </c>
      <c r="BI42" s="359">
        <f>+IFERROR(IF($BH$2=1,SUM(+Ene!AW42))/METAS!BA42,0)</f>
        <v>0</v>
      </c>
      <c r="BJ42" s="359">
        <f>+IFERROR(IF($BH$2=1,SUM(+Ene!AX42))/METAS!BB42,0)</f>
        <v>0</v>
      </c>
      <c r="BK42" s="359">
        <f>+IFERROR(IF($BH$2=1,SUM(+Ene!AY42))/METAS!BC42,0)</f>
        <v>0</v>
      </c>
      <c r="BL42" s="359">
        <f>+IFERROR(IF($BH$2=1,SUM(+Ene!AZ42))/METAS!BD42,0)</f>
        <v>0</v>
      </c>
      <c r="BM42" s="359">
        <f>+IFERROR(IF($BH$2=1,SUM(+Ene!BA42))/METAS!BE42,0)</f>
        <v>0</v>
      </c>
      <c r="BN42" s="359">
        <f>+IFERROR(IF($BH$2=1,SUM(+Ene!BB42))/METAS!BF42,0)</f>
        <v>0</v>
      </c>
      <c r="BO42" s="359">
        <f>+IFERROR(IF($BH$2=1,SUM(+Ene!BC42))/METAS!BG42,0)</f>
        <v>0</v>
      </c>
      <c r="BP42" s="359">
        <f>+IFERROR(IF($BH$2=1,SUM(+Ene!BD42))/METAS!BH42,0)</f>
        <v>0</v>
      </c>
      <c r="BQ42" s="359">
        <f>+IFERROR(IF($BH$2=1,SUM(+Ene!BE42))/METAS!BI42,0)</f>
        <v>0</v>
      </c>
    </row>
    <row r="43" spans="1:69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454" t="str">
        <f>+METAS!C43</f>
        <v>EVAM</v>
      </c>
      <c r="D43" s="457">
        <v>1</v>
      </c>
      <c r="E43" s="457">
        <v>0</v>
      </c>
      <c r="F43" s="457">
        <v>16</v>
      </c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1</v>
      </c>
      <c r="N43" s="457">
        <v>0</v>
      </c>
      <c r="O43" s="457">
        <v>0</v>
      </c>
      <c r="P43" s="457">
        <v>1</v>
      </c>
      <c r="Q43" s="457">
        <v>0</v>
      </c>
      <c r="R43" s="457">
        <v>0</v>
      </c>
      <c r="S43" s="457">
        <v>0</v>
      </c>
      <c r="T43" s="457">
        <v>0</v>
      </c>
      <c r="U43" s="457">
        <v>1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17</v>
      </c>
      <c r="AD43" s="457">
        <v>0</v>
      </c>
      <c r="AE43" s="457">
        <v>0</v>
      </c>
      <c r="AF43" s="457">
        <v>0</v>
      </c>
      <c r="AG43" s="457">
        <v>0</v>
      </c>
      <c r="AH43" s="457">
        <v>1</v>
      </c>
      <c r="AI43" s="457">
        <v>8</v>
      </c>
      <c r="AJ43" s="457">
        <v>0</v>
      </c>
      <c r="AK43" s="457">
        <v>0</v>
      </c>
      <c r="AL43" s="457">
        <v>11</v>
      </c>
      <c r="AM43" s="457">
        <v>4</v>
      </c>
      <c r="AN43" s="457">
        <v>0</v>
      </c>
      <c r="AO43" s="457">
        <v>0</v>
      </c>
      <c r="AP43" s="457">
        <v>1</v>
      </c>
      <c r="AQ43" s="457">
        <v>0</v>
      </c>
      <c r="AR43" s="457">
        <v>0</v>
      </c>
      <c r="AS43" s="457">
        <v>0</v>
      </c>
      <c r="AU43" s="37">
        <f t="shared" si="2"/>
        <v>1</v>
      </c>
      <c r="AV43" s="37">
        <f t="shared" si="3"/>
        <v>0</v>
      </c>
      <c r="AW43" s="37">
        <f t="shared" si="4"/>
        <v>17</v>
      </c>
      <c r="AX43" s="37">
        <f t="shared" si="5"/>
        <v>1</v>
      </c>
      <c r="AY43" s="37">
        <f t="shared" si="6"/>
        <v>1</v>
      </c>
      <c r="AZ43" s="37">
        <f t="shared" si="7"/>
        <v>0</v>
      </c>
      <c r="BA43" s="37">
        <f t="shared" si="8"/>
        <v>18</v>
      </c>
      <c r="BB43" s="37">
        <f t="shared" si="9"/>
        <v>8</v>
      </c>
      <c r="BC43" s="38">
        <f t="shared" si="10"/>
        <v>15</v>
      </c>
      <c r="BD43" s="37">
        <f t="shared" si="11"/>
        <v>1</v>
      </c>
      <c r="BE43" s="54">
        <f t="shared" si="12"/>
        <v>62</v>
      </c>
      <c r="BG43" s="359">
        <f>+IFERROR(IF($BH$2=1,SUM(+Ene!AU43))/METAS!AY43,0)</f>
        <v>0</v>
      </c>
      <c r="BH43" s="359">
        <f>+IFERROR(IF($BH$2=1,SUM(+Ene!AV43))/METAS!AZ43,0)</f>
        <v>0</v>
      </c>
      <c r="BI43" s="359">
        <f>+IFERROR(IF($BH$2=1,SUM(+Ene!AW43))/METAS!BA43,0)</f>
        <v>4.0767386091127102E-2</v>
      </c>
      <c r="BJ43" s="359">
        <f>+IFERROR(IF($BH$2=1,SUM(+Ene!AX43))/METAS!BB43,0)</f>
        <v>2.6315789473684209E-2</v>
      </c>
      <c r="BK43" s="359">
        <f>+IFERROR(IF($BH$2=1,SUM(+Ene!AY43))/METAS!BC43,0)</f>
        <v>1.2195121951219513E-2</v>
      </c>
      <c r="BL43" s="359">
        <f>+IFERROR(IF($BH$2=1,SUM(+Ene!AZ43))/METAS!BD43,0)</f>
        <v>0</v>
      </c>
      <c r="BM43" s="359">
        <f>+IFERROR(IF($BH$2=1,SUM(+Ene!BA43))/METAS!BE43,0)</f>
        <v>0.17647058823529413</v>
      </c>
      <c r="BN43" s="359">
        <f>+IFERROR(IF($BH$2=1,SUM(+Ene!BB43))/METAS!BF43,0)</f>
        <v>0.11267605633802817</v>
      </c>
      <c r="BO43" s="359">
        <f>+IFERROR(IF($BH$2=1,SUM(+Ene!BC43))/METAS!BG43,0)</f>
        <v>0.31914893617021278</v>
      </c>
      <c r="BP43" s="359">
        <f>+IFERROR(IF($BH$2=1,SUM(+Ene!BD43))/METAS!BH43,0)</f>
        <v>2.5000000000000001E-2</v>
      </c>
      <c r="BQ43" s="359">
        <f>+IFERROR(IF($BH$2=1,SUM(+Ene!BE43))/METAS!BI43,0)</f>
        <v>6.1814556331006978E-2</v>
      </c>
    </row>
    <row r="44" spans="1:69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454" t="str">
        <f>+METAS!C44</f>
        <v>EVAM</v>
      </c>
      <c r="D44" s="457">
        <v>9</v>
      </c>
      <c r="E44" s="457">
        <v>0</v>
      </c>
      <c r="F44" s="457">
        <v>11</v>
      </c>
      <c r="G44" s="457">
        <v>2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5</v>
      </c>
      <c r="N44" s="457">
        <v>2</v>
      </c>
      <c r="O44" s="457">
        <v>2</v>
      </c>
      <c r="P44" s="457">
        <v>8</v>
      </c>
      <c r="Q44" s="457">
        <v>0</v>
      </c>
      <c r="R44" s="457">
        <v>0</v>
      </c>
      <c r="S44" s="457">
        <v>0</v>
      </c>
      <c r="T44" s="457">
        <v>0</v>
      </c>
      <c r="U44" s="457">
        <v>1</v>
      </c>
      <c r="V44" s="457">
        <v>1</v>
      </c>
      <c r="W44" s="457">
        <v>1</v>
      </c>
      <c r="X44" s="457">
        <v>4</v>
      </c>
      <c r="Y44" s="457">
        <v>0</v>
      </c>
      <c r="Z44" s="457">
        <v>0</v>
      </c>
      <c r="AA44" s="457">
        <v>0</v>
      </c>
      <c r="AB44" s="457">
        <v>0</v>
      </c>
      <c r="AC44" s="457">
        <v>41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12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2</v>
      </c>
      <c r="AQ44" s="457">
        <v>0</v>
      </c>
      <c r="AR44" s="457">
        <v>0</v>
      </c>
      <c r="AS44" s="457">
        <v>0</v>
      </c>
      <c r="AU44" s="37">
        <f t="shared" si="2"/>
        <v>9</v>
      </c>
      <c r="AV44" s="37">
        <f t="shared" si="3"/>
        <v>0</v>
      </c>
      <c r="AW44" s="37">
        <f t="shared" si="4"/>
        <v>22</v>
      </c>
      <c r="AX44" s="37">
        <f t="shared" si="5"/>
        <v>8</v>
      </c>
      <c r="AY44" s="37">
        <f t="shared" si="6"/>
        <v>2</v>
      </c>
      <c r="AZ44" s="37">
        <f t="shared" si="7"/>
        <v>5</v>
      </c>
      <c r="BA44" s="37">
        <f t="shared" si="8"/>
        <v>41</v>
      </c>
      <c r="BB44" s="37">
        <f t="shared" si="9"/>
        <v>12</v>
      </c>
      <c r="BC44" s="38">
        <f t="shared" si="10"/>
        <v>0</v>
      </c>
      <c r="BD44" s="37">
        <f t="shared" si="11"/>
        <v>2</v>
      </c>
      <c r="BE44" s="54">
        <f t="shared" si="12"/>
        <v>101</v>
      </c>
      <c r="BG44" s="359">
        <f>+IFERROR(IF($BH$2=1,SUM(+Ene!AU44))/METAS!AY44,0)</f>
        <v>0</v>
      </c>
      <c r="BH44" s="359">
        <f>+IFERROR(IF($BH$2=1,SUM(+Ene!AV44))/METAS!AZ44,0)</f>
        <v>0</v>
      </c>
      <c r="BI44" s="359">
        <f>+IFERROR(IF($BH$2=1,SUM(+Ene!AW44))/METAS!BA44,0)</f>
        <v>5.2757793764988008E-2</v>
      </c>
      <c r="BJ44" s="359">
        <f>+IFERROR(IF($BH$2=1,SUM(+Ene!AX44))/METAS!BB44,0)</f>
        <v>0.21052631578947367</v>
      </c>
      <c r="BK44" s="359">
        <f>+IFERROR(IF($BH$2=1,SUM(+Ene!AY44))/METAS!BC44,0)</f>
        <v>2.4390243902439025E-2</v>
      </c>
      <c r="BL44" s="359">
        <f>+IFERROR(IF($BH$2=1,SUM(+Ene!AZ44))/METAS!BD44,0)</f>
        <v>2.4271844660194174E-2</v>
      </c>
      <c r="BM44" s="359">
        <f>+IFERROR(IF($BH$2=1,SUM(+Ene!BA44))/METAS!BE44,0)</f>
        <v>0.40196078431372551</v>
      </c>
      <c r="BN44" s="359">
        <f>+IFERROR(IF($BH$2=1,SUM(+Ene!BB44))/METAS!BF44,0)</f>
        <v>0.16901408450704225</v>
      </c>
      <c r="BO44" s="359">
        <f>+IFERROR(IF($BH$2=1,SUM(+Ene!BC44))/METAS!BG44,0)</f>
        <v>0</v>
      </c>
      <c r="BP44" s="359">
        <f>+IFERROR(IF($BH$2=1,SUM(+Ene!BD44))/METAS!BH44,0)</f>
        <v>0.05</v>
      </c>
      <c r="BQ44" s="359">
        <f>+IFERROR(IF($BH$2=1,SUM(+Ene!BE44))/METAS!BI44,0)</f>
        <v>0.10069790628115653</v>
      </c>
    </row>
    <row r="45" spans="1:69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454" t="str">
        <f>+METAS!C45</f>
        <v>EVAM</v>
      </c>
      <c r="D45" s="457">
        <v>0</v>
      </c>
      <c r="E45" s="457">
        <v>0</v>
      </c>
      <c r="F45" s="457">
        <v>23</v>
      </c>
      <c r="G45" s="457">
        <v>29</v>
      </c>
      <c r="H45" s="457">
        <v>0</v>
      </c>
      <c r="I45" s="457">
        <v>0</v>
      </c>
      <c r="J45" s="457">
        <v>15</v>
      </c>
      <c r="K45" s="457">
        <v>1</v>
      </c>
      <c r="L45" s="457">
        <v>0</v>
      </c>
      <c r="M45" s="457">
        <v>0</v>
      </c>
      <c r="N45" s="457">
        <v>0</v>
      </c>
      <c r="O45" s="457">
        <v>49</v>
      </c>
      <c r="P45" s="457">
        <v>38</v>
      </c>
      <c r="Q45" s="457">
        <v>0</v>
      </c>
      <c r="R45" s="457">
        <v>6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20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6</v>
      </c>
      <c r="AJ45" s="457">
        <v>0</v>
      </c>
      <c r="AK45" s="457">
        <v>0</v>
      </c>
      <c r="AL45" s="457">
        <v>32</v>
      </c>
      <c r="AM45" s="457">
        <v>0</v>
      </c>
      <c r="AN45" s="457">
        <v>0</v>
      </c>
      <c r="AO45" s="457">
        <v>0</v>
      </c>
      <c r="AP45" s="457">
        <v>16</v>
      </c>
      <c r="AQ45" s="457">
        <v>0</v>
      </c>
      <c r="AR45" s="457">
        <v>1</v>
      </c>
      <c r="AS45" s="457">
        <v>3</v>
      </c>
      <c r="AU45" s="37">
        <f t="shared" si="2"/>
        <v>0</v>
      </c>
      <c r="AV45" s="37">
        <f t="shared" si="3"/>
        <v>0</v>
      </c>
      <c r="AW45" s="37">
        <f t="shared" si="4"/>
        <v>117</v>
      </c>
      <c r="AX45" s="37">
        <f t="shared" si="5"/>
        <v>44</v>
      </c>
      <c r="AY45" s="37">
        <f t="shared" si="6"/>
        <v>0</v>
      </c>
      <c r="AZ45" s="37">
        <f t="shared" si="7"/>
        <v>20</v>
      </c>
      <c r="BA45" s="37">
        <f t="shared" si="8"/>
        <v>0</v>
      </c>
      <c r="BB45" s="37">
        <f t="shared" si="9"/>
        <v>6</v>
      </c>
      <c r="BC45" s="38">
        <f t="shared" si="10"/>
        <v>32</v>
      </c>
      <c r="BD45" s="37">
        <f t="shared" si="11"/>
        <v>20</v>
      </c>
      <c r="BE45" s="54">
        <f t="shared" si="12"/>
        <v>239</v>
      </c>
      <c r="BG45" s="359">
        <f>+IFERROR(IF($BH$2=1,SUM(+Ene!AU45))/METAS!AY45,0)</f>
        <v>0</v>
      </c>
      <c r="BH45" s="359">
        <f>+IFERROR(IF($BH$2=1,SUM(+Ene!AV45))/METAS!AZ45,0)</f>
        <v>0</v>
      </c>
      <c r="BI45" s="359">
        <f>+IFERROR(IF($BH$2=1,SUM(+Ene!AW45))/METAS!BA45,0)</f>
        <v>0.2805755395683453</v>
      </c>
      <c r="BJ45" s="359">
        <f>+IFERROR(IF($BH$2=1,SUM(+Ene!AX45))/METAS!BB45,0)</f>
        <v>1.1578947368421053</v>
      </c>
      <c r="BK45" s="359">
        <f>+IFERROR(IF($BH$2=1,SUM(+Ene!AY45))/METAS!BC45,0)</f>
        <v>0</v>
      </c>
      <c r="BL45" s="359">
        <f>+IFERROR(IF($BH$2=1,SUM(+Ene!AZ45))/METAS!BD45,0)</f>
        <v>9.7087378640776698E-2</v>
      </c>
      <c r="BM45" s="359">
        <f>+IFERROR(IF($BH$2=1,SUM(+Ene!BA45))/METAS!BE45,0)</f>
        <v>0</v>
      </c>
      <c r="BN45" s="359">
        <f>+IFERROR(IF($BH$2=1,SUM(+Ene!BB45))/METAS!BF45,0)</f>
        <v>8.4507042253521125E-2</v>
      </c>
      <c r="BO45" s="359">
        <f>+IFERROR(IF($BH$2=1,SUM(+Ene!BC45))/METAS!BG45,0)</f>
        <v>0.68085106382978722</v>
      </c>
      <c r="BP45" s="359">
        <f>+IFERROR(IF($BH$2=1,SUM(+Ene!BD45))/METAS!BH45,0)</f>
        <v>0.5</v>
      </c>
      <c r="BQ45" s="359">
        <f>+IFERROR(IF($BH$2=1,SUM(+Ene!BE45))/METAS!BI45,0)</f>
        <v>0.23828514456630109</v>
      </c>
    </row>
    <row r="46" spans="1:69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455" t="str">
        <f>+METAS!C46</f>
        <v>DISCAPACIDAD</v>
      </c>
      <c r="D46" s="457">
        <v>18</v>
      </c>
      <c r="E46" s="457">
        <v>0</v>
      </c>
      <c r="F46" s="457">
        <v>2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2</v>
      </c>
      <c r="Y46" s="457">
        <v>0</v>
      </c>
      <c r="Z46" s="457">
        <v>0</v>
      </c>
      <c r="AA46" s="457">
        <v>0</v>
      </c>
      <c r="AB46" s="457">
        <v>0</v>
      </c>
      <c r="AC46" s="457">
        <v>10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2"/>
        <v>18</v>
      </c>
      <c r="AV46" s="37">
        <f t="shared" si="3"/>
        <v>0</v>
      </c>
      <c r="AW46" s="37">
        <f t="shared" si="4"/>
        <v>2</v>
      </c>
      <c r="AX46" s="37">
        <f t="shared" si="5"/>
        <v>0</v>
      </c>
      <c r="AY46" s="37">
        <f t="shared" si="6"/>
        <v>0</v>
      </c>
      <c r="AZ46" s="37">
        <f t="shared" si="7"/>
        <v>2</v>
      </c>
      <c r="BA46" s="37">
        <f t="shared" si="8"/>
        <v>10</v>
      </c>
      <c r="BB46" s="37">
        <f t="shared" si="9"/>
        <v>0</v>
      </c>
      <c r="BC46" s="38">
        <f t="shared" si="10"/>
        <v>0</v>
      </c>
      <c r="BD46" s="37">
        <f t="shared" si="11"/>
        <v>0</v>
      </c>
      <c r="BE46" s="54">
        <f t="shared" si="12"/>
        <v>32</v>
      </c>
      <c r="BG46" s="359">
        <f>+IFERROR(IF($BH$2=1,SUM(+Ene!AU46))/METAS!AY46,0)</f>
        <v>5.6250000000000001E-2</v>
      </c>
      <c r="BH46" s="359">
        <f>+IFERROR(IF($BH$2=1,SUM(+Ene!AV46))/METAS!AZ46,0)</f>
        <v>0</v>
      </c>
      <c r="BI46" s="359">
        <f>+IFERROR(IF($BH$2=1,SUM(+Ene!AW46))/METAS!BA46,0)</f>
        <v>2.5000000000000001E-2</v>
      </c>
      <c r="BJ46" s="359">
        <f>+IFERROR(IF($BH$2=1,SUM(+Ene!AX46))/METAS!BB46,0)</f>
        <v>0</v>
      </c>
      <c r="BK46" s="359">
        <f>+IFERROR(IF($BH$2=1,SUM(+Ene!AY46))/METAS!BC46,0)</f>
        <v>0</v>
      </c>
      <c r="BL46" s="359">
        <f>+IFERROR(IF($BH$2=1,SUM(+Ene!AZ46))/METAS!BD46,0)</f>
        <v>2.5000000000000001E-2</v>
      </c>
      <c r="BM46" s="359">
        <f>+IFERROR(IF($BH$2=1,SUM(+Ene!BA46))/METAS!BE46,0)</f>
        <v>0.16666666666666666</v>
      </c>
      <c r="BN46" s="359">
        <f>+IFERROR(IF($BH$2=1,SUM(+Ene!BB46))/METAS!BF46,0)</f>
        <v>0</v>
      </c>
      <c r="BO46" s="359">
        <f>+IFERROR(IF($BH$2=1,SUM(+Ene!BC46))/METAS!BG46,0)</f>
        <v>0</v>
      </c>
      <c r="BP46" s="359">
        <f>+IFERROR(IF($BH$2=1,SUM(+Ene!BD46))/METAS!BH46,0)</f>
        <v>0</v>
      </c>
      <c r="BQ46" s="359">
        <f>+IFERROR(IF($BH$2=1,SUM(+Ene!BE46))/METAS!BI46,0)</f>
        <v>5.1200000000000002E-2</v>
      </c>
    </row>
    <row r="47" spans="1:69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455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0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2"/>
        <v>0</v>
      </c>
      <c r="AV47" s="37">
        <f t="shared" si="3"/>
        <v>0</v>
      </c>
      <c r="AW47" s="37">
        <f t="shared" si="4"/>
        <v>0</v>
      </c>
      <c r="AX47" s="37">
        <f t="shared" si="5"/>
        <v>0</v>
      </c>
      <c r="AY47" s="37">
        <f t="shared" si="6"/>
        <v>0</v>
      </c>
      <c r="AZ47" s="37">
        <f t="shared" si="7"/>
        <v>0</v>
      </c>
      <c r="BA47" s="37">
        <f t="shared" si="8"/>
        <v>0</v>
      </c>
      <c r="BB47" s="37">
        <f t="shared" si="9"/>
        <v>0</v>
      </c>
      <c r="BC47" s="38">
        <f t="shared" si="10"/>
        <v>0</v>
      </c>
      <c r="BD47" s="37">
        <f t="shared" si="11"/>
        <v>0</v>
      </c>
      <c r="BE47" s="54">
        <f t="shared" si="12"/>
        <v>0</v>
      </c>
      <c r="BG47" s="359">
        <f>+IFERROR(IF($BH$2=1,SUM(+Ene!AU47))/METAS!AY47,0)</f>
        <v>0</v>
      </c>
      <c r="BH47" s="359">
        <f>+IFERROR(IF($BH$2=1,SUM(+Ene!AV47))/METAS!AZ47,0)</f>
        <v>0</v>
      </c>
      <c r="BI47" s="359">
        <f>+IFERROR(IF($BH$2=1,SUM(+Ene!AW47))/METAS!BA47,0)</f>
        <v>0</v>
      </c>
      <c r="BJ47" s="359">
        <f>+IFERROR(IF($BH$2=1,SUM(+Ene!AX47))/METAS!BB47,0)</f>
        <v>0</v>
      </c>
      <c r="BK47" s="359">
        <f>+IFERROR(IF($BH$2=1,SUM(+Ene!AY47))/METAS!BC47,0)</f>
        <v>0</v>
      </c>
      <c r="BL47" s="359">
        <f>+IFERROR(IF($BH$2=1,SUM(+Ene!AZ47))/METAS!BD47,0)</f>
        <v>0</v>
      </c>
      <c r="BM47" s="359">
        <f>+IFERROR(IF($BH$2=1,SUM(+Ene!BA47))/METAS!BE47,0)</f>
        <v>0</v>
      </c>
      <c r="BN47" s="359">
        <f>+IFERROR(IF($BH$2=1,SUM(+Ene!BB47))/METAS!BF47,0)</f>
        <v>0</v>
      </c>
      <c r="BO47" s="359">
        <f>+IFERROR(IF($BH$2=1,SUM(+Ene!BC47))/METAS!BG47,0)</f>
        <v>0</v>
      </c>
      <c r="BP47" s="359">
        <f>+IFERROR(IF($BH$2=1,SUM(+Ene!BD47))/METAS!BH47,0)</f>
        <v>0</v>
      </c>
      <c r="BQ47" s="359">
        <f>+IFERROR(IF($BH$2=1,SUM(+Ene!BE47))/METAS!BI47,0)</f>
        <v>0</v>
      </c>
    </row>
    <row r="48" spans="1:69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455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2"/>
        <v>0</v>
      </c>
      <c r="AV48" s="37">
        <f t="shared" si="3"/>
        <v>0</v>
      </c>
      <c r="AW48" s="37">
        <f t="shared" si="4"/>
        <v>0</v>
      </c>
      <c r="AX48" s="37">
        <f t="shared" si="5"/>
        <v>0</v>
      </c>
      <c r="AY48" s="37">
        <f t="shared" si="6"/>
        <v>0</v>
      </c>
      <c r="AZ48" s="37">
        <f t="shared" si="7"/>
        <v>0</v>
      </c>
      <c r="BA48" s="37">
        <f t="shared" si="8"/>
        <v>0</v>
      </c>
      <c r="BB48" s="37">
        <f t="shared" si="9"/>
        <v>0</v>
      </c>
      <c r="BC48" s="38">
        <f t="shared" si="10"/>
        <v>0</v>
      </c>
      <c r="BD48" s="37">
        <f t="shared" si="11"/>
        <v>0</v>
      </c>
      <c r="BE48" s="54">
        <f t="shared" si="12"/>
        <v>0</v>
      </c>
      <c r="BG48" s="359">
        <f>+IFERROR(IF($BH$2=1,SUM(+Ene!AU48))/METAS!AY48,0)</f>
        <v>0</v>
      </c>
      <c r="BH48" s="359">
        <f>+IFERROR(IF($BH$2=1,SUM(+Ene!AV48))/METAS!AZ48,0)</f>
        <v>0</v>
      </c>
      <c r="BI48" s="359">
        <f>+IFERROR(IF($BH$2=1,SUM(+Ene!AW48))/METAS!BA48,0)</f>
        <v>0</v>
      </c>
      <c r="BJ48" s="359">
        <f>+IFERROR(IF($BH$2=1,SUM(+Ene!AX48))/METAS!BB48,0)</f>
        <v>0</v>
      </c>
      <c r="BK48" s="359">
        <f>+IFERROR(IF($BH$2=1,SUM(+Ene!AY48))/METAS!BC48,0)</f>
        <v>0</v>
      </c>
      <c r="BL48" s="359">
        <f>+IFERROR(IF($BH$2=1,SUM(+Ene!AZ48))/METAS!BD48,0)</f>
        <v>0</v>
      </c>
      <c r="BM48" s="359">
        <f>+IFERROR(IF($BH$2=1,SUM(+Ene!BA48))/METAS!BE48,0)</f>
        <v>0</v>
      </c>
      <c r="BN48" s="359">
        <f>+IFERROR(IF($BH$2=1,SUM(+Ene!BB48))/METAS!BF48,0)</f>
        <v>0</v>
      </c>
      <c r="BO48" s="359">
        <f>+IFERROR(IF($BH$2=1,SUM(+Ene!BC48))/METAS!BG48,0)</f>
        <v>0</v>
      </c>
      <c r="BP48" s="359">
        <f>+IFERROR(IF($BH$2=1,SUM(+Ene!BD48))/METAS!BH48,0)</f>
        <v>0</v>
      </c>
      <c r="BQ48" s="359">
        <f>+IFERROR(IF($BH$2=1,SUM(+Ene!BE48))/METAS!BI48,0)</f>
        <v>0</v>
      </c>
    </row>
    <row r="49" spans="1:69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446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62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2"/>
        <v>0</v>
      </c>
      <c r="AV49" s="37">
        <f t="shared" si="3"/>
        <v>0</v>
      </c>
      <c r="AW49" s="37">
        <f t="shared" si="4"/>
        <v>62</v>
      </c>
      <c r="AX49" s="37">
        <f t="shared" si="5"/>
        <v>0</v>
      </c>
      <c r="AY49" s="37">
        <f t="shared" si="6"/>
        <v>0</v>
      </c>
      <c r="AZ49" s="37">
        <f t="shared" si="7"/>
        <v>0</v>
      </c>
      <c r="BA49" s="37">
        <f t="shared" si="8"/>
        <v>0</v>
      </c>
      <c r="BB49" s="37">
        <f t="shared" si="9"/>
        <v>0</v>
      </c>
      <c r="BC49" s="38">
        <f t="shared" si="10"/>
        <v>0</v>
      </c>
      <c r="BD49" s="37">
        <f t="shared" si="11"/>
        <v>0</v>
      </c>
      <c r="BE49" s="54">
        <f t="shared" si="12"/>
        <v>62</v>
      </c>
      <c r="BG49" s="359">
        <f>+IFERROR(IF($BH$2=1,SUM(+Ene!AU49))/METAS!AY49,0)</f>
        <v>0</v>
      </c>
      <c r="BH49" s="359">
        <f>+IFERROR(IF($BH$2=1,SUM(+Ene!AV49))/METAS!AZ49,0)</f>
        <v>0</v>
      </c>
      <c r="BI49" s="359">
        <f>+IFERROR(IF($BH$2=1,SUM(+Ene!AW49))/METAS!BA49,0)</f>
        <v>3.4455929754362564E-3</v>
      </c>
      <c r="BJ49" s="359">
        <f>+IFERROR(IF($BH$2=1,SUM(+Ene!AX49))/METAS!BB49,0)</f>
        <v>0</v>
      </c>
      <c r="BK49" s="359">
        <f>+IFERROR(IF($BH$2=1,SUM(+Ene!AY49))/METAS!BC49,0)</f>
        <v>0</v>
      </c>
      <c r="BL49" s="359">
        <f>+IFERROR(IF($BH$2=1,SUM(+Ene!AZ49))/METAS!BD49,0)</f>
        <v>0</v>
      </c>
      <c r="BM49" s="359">
        <f>+IFERROR(IF($BH$2=1,SUM(+Ene!BA49))/METAS!BE49,0)</f>
        <v>0</v>
      </c>
      <c r="BN49" s="359">
        <f>+IFERROR(IF($BH$2=1,SUM(+Ene!BB49))/METAS!BF49,0)</f>
        <v>0</v>
      </c>
      <c r="BO49" s="359">
        <f>+IFERROR(IF($BH$2=1,SUM(+Ene!BC49))/METAS!BG49,0)</f>
        <v>0</v>
      </c>
      <c r="BP49" s="359">
        <f>+IFERROR(IF($BH$2=1,SUM(+Ene!BD49))/METAS!BH49,0)</f>
        <v>0</v>
      </c>
      <c r="BQ49" s="359">
        <f>+IFERROR(IF($BH$2=1,SUM(+Ene!BE49))/METAS!BI49,0)</f>
        <v>1.613616844077766E-3</v>
      </c>
    </row>
    <row r="50" spans="1:69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446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2"/>
        <v>0</v>
      </c>
      <c r="AV50" s="37">
        <f t="shared" si="3"/>
        <v>0</v>
      </c>
      <c r="AW50" s="37">
        <f t="shared" si="4"/>
        <v>0</v>
      </c>
      <c r="AX50" s="37">
        <f t="shared" si="5"/>
        <v>0</v>
      </c>
      <c r="AY50" s="37">
        <f t="shared" si="6"/>
        <v>0</v>
      </c>
      <c r="AZ50" s="37">
        <f t="shared" si="7"/>
        <v>0</v>
      </c>
      <c r="BA50" s="37">
        <f t="shared" si="8"/>
        <v>0</v>
      </c>
      <c r="BB50" s="37">
        <f t="shared" si="9"/>
        <v>0</v>
      </c>
      <c r="BC50" s="38">
        <f t="shared" si="10"/>
        <v>0</v>
      </c>
      <c r="BD50" s="37">
        <f t="shared" si="11"/>
        <v>0</v>
      </c>
      <c r="BE50" s="54">
        <f t="shared" si="12"/>
        <v>0</v>
      </c>
      <c r="BG50" s="359">
        <f>+IFERROR(IF($BH$2=1,SUM(+Ene!AU50))/METAS!AY50,0)</f>
        <v>0</v>
      </c>
      <c r="BH50" s="359">
        <f>+IFERROR(IF($BH$2=1,SUM(+Ene!AV50))/METAS!AZ50,0)</f>
        <v>0</v>
      </c>
      <c r="BI50" s="359">
        <f>+IFERROR(IF($BH$2=1,SUM(+Ene!AW50))/METAS!BA50,0)</f>
        <v>0</v>
      </c>
      <c r="BJ50" s="359">
        <f>+IFERROR(IF($BH$2=1,SUM(+Ene!AX50))/METAS!BB50,0)</f>
        <v>0</v>
      </c>
      <c r="BK50" s="359">
        <f>+IFERROR(IF($BH$2=1,SUM(+Ene!AY50))/METAS!BC50,0)</f>
        <v>0</v>
      </c>
      <c r="BL50" s="359">
        <f>+IFERROR(IF($BH$2=1,SUM(+Ene!AZ50))/METAS!BD50,0)</f>
        <v>0</v>
      </c>
      <c r="BM50" s="359">
        <f>+IFERROR(IF($BH$2=1,SUM(+Ene!BA50))/METAS!BE50,0)</f>
        <v>0</v>
      </c>
      <c r="BN50" s="359">
        <f>+IFERROR(IF($BH$2=1,SUM(+Ene!BB50))/METAS!BF50,0)</f>
        <v>0</v>
      </c>
      <c r="BO50" s="359">
        <f>+IFERROR(IF($BH$2=1,SUM(+Ene!BC50))/METAS!BG50,0)</f>
        <v>0</v>
      </c>
      <c r="BP50" s="359">
        <f>+IFERROR(IF($BH$2=1,SUM(+Ene!BD50))/METAS!BH50,0)</f>
        <v>0</v>
      </c>
      <c r="BQ50" s="359">
        <f>+IFERROR(IF($BH$2=1,SUM(+Ene!BE50))/METAS!BI50,0)</f>
        <v>0</v>
      </c>
    </row>
    <row r="51" spans="1:69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446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2"/>
        <v>0</v>
      </c>
      <c r="AV51" s="37">
        <f t="shared" si="3"/>
        <v>0</v>
      </c>
      <c r="AW51" s="37">
        <f t="shared" si="4"/>
        <v>0</v>
      </c>
      <c r="AX51" s="37">
        <f t="shared" si="5"/>
        <v>0</v>
      </c>
      <c r="AY51" s="37">
        <f t="shared" si="6"/>
        <v>0</v>
      </c>
      <c r="AZ51" s="37">
        <f t="shared" si="7"/>
        <v>0</v>
      </c>
      <c r="BA51" s="37">
        <f t="shared" si="8"/>
        <v>0</v>
      </c>
      <c r="BB51" s="37">
        <f t="shared" si="9"/>
        <v>0</v>
      </c>
      <c r="BC51" s="38">
        <f t="shared" si="10"/>
        <v>0</v>
      </c>
      <c r="BD51" s="37">
        <f t="shared" si="11"/>
        <v>0</v>
      </c>
      <c r="BE51" s="54">
        <f t="shared" si="12"/>
        <v>0</v>
      </c>
      <c r="BG51" s="359">
        <f>+IFERROR(IF($BH$2=1,SUM(+Ene!AU51))/METAS!AY51,0)</f>
        <v>0</v>
      </c>
      <c r="BH51" s="359">
        <f>+IFERROR(IF($BH$2=1,SUM(+Ene!AV51))/METAS!AZ51,0)</f>
        <v>0</v>
      </c>
      <c r="BI51" s="359">
        <f>+IFERROR(IF($BH$2=1,SUM(+Ene!AW51))/METAS!BA51,0)</f>
        <v>0</v>
      </c>
      <c r="BJ51" s="359">
        <f>+IFERROR(IF($BH$2=1,SUM(+Ene!AX51))/METAS!BB51,0)</f>
        <v>0</v>
      </c>
      <c r="BK51" s="359">
        <f>+IFERROR(IF($BH$2=1,SUM(+Ene!AY51))/METAS!BC51,0)</f>
        <v>0</v>
      </c>
      <c r="BL51" s="359">
        <f>+IFERROR(IF($BH$2=1,SUM(+Ene!AZ51))/METAS!BD51,0)</f>
        <v>0</v>
      </c>
      <c r="BM51" s="359">
        <f>+IFERROR(IF($BH$2=1,SUM(+Ene!BA51))/METAS!BE51,0)</f>
        <v>0</v>
      </c>
      <c r="BN51" s="359">
        <f>+IFERROR(IF($BH$2=1,SUM(+Ene!BB51))/METAS!BF51,0)</f>
        <v>0</v>
      </c>
      <c r="BO51" s="359">
        <f>+IFERROR(IF($BH$2=1,SUM(+Ene!BC51))/METAS!BG51,0)</f>
        <v>0</v>
      </c>
      <c r="BP51" s="359">
        <f>+IFERROR(IF($BH$2=1,SUM(+Ene!BD51))/METAS!BH51,0)</f>
        <v>0</v>
      </c>
      <c r="BQ51" s="359">
        <f>+IFERROR(IF($BH$2=1,SUM(+Ene!BE51))/METAS!BI51,0)</f>
        <v>0</v>
      </c>
    </row>
    <row r="52" spans="1:69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446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2"/>
        <v>0</v>
      </c>
      <c r="AV52" s="37">
        <f t="shared" si="3"/>
        <v>0</v>
      </c>
      <c r="AW52" s="37">
        <f t="shared" si="4"/>
        <v>0</v>
      </c>
      <c r="AX52" s="37">
        <f t="shared" si="5"/>
        <v>0</v>
      </c>
      <c r="AY52" s="37">
        <f t="shared" si="6"/>
        <v>0</v>
      </c>
      <c r="AZ52" s="37">
        <f t="shared" si="7"/>
        <v>0</v>
      </c>
      <c r="BA52" s="37">
        <f t="shared" si="8"/>
        <v>0</v>
      </c>
      <c r="BB52" s="37">
        <f t="shared" si="9"/>
        <v>0</v>
      </c>
      <c r="BC52" s="38">
        <f t="shared" si="10"/>
        <v>0</v>
      </c>
      <c r="BD52" s="37">
        <f t="shared" si="11"/>
        <v>0</v>
      </c>
      <c r="BE52" s="54">
        <f t="shared" si="12"/>
        <v>0</v>
      </c>
      <c r="BG52" s="359">
        <f>+IFERROR(IF($BH$2=1,SUM(+Ene!AU52))/METAS!AY52,0)</f>
        <v>0</v>
      </c>
      <c r="BH52" s="359">
        <f>+IFERROR(IF($BH$2=1,SUM(+Ene!AV52))/METAS!AZ52,0)</f>
        <v>0</v>
      </c>
      <c r="BI52" s="359">
        <f>+IFERROR(IF($BH$2=1,SUM(+Ene!AW52))/METAS!BA52,0)</f>
        <v>0</v>
      </c>
      <c r="BJ52" s="359">
        <f>+IFERROR(IF($BH$2=1,SUM(+Ene!AX52))/METAS!BB52,0)</f>
        <v>0</v>
      </c>
      <c r="BK52" s="359">
        <f>+IFERROR(IF($BH$2=1,SUM(+Ene!AY52))/METAS!BC52,0)</f>
        <v>0</v>
      </c>
      <c r="BL52" s="359">
        <f>+IFERROR(IF($BH$2=1,SUM(+Ene!AZ52))/METAS!BD52,0)</f>
        <v>0</v>
      </c>
      <c r="BM52" s="359">
        <f>+IFERROR(IF($BH$2=1,SUM(+Ene!BA52))/METAS!BE52,0)</f>
        <v>0</v>
      </c>
      <c r="BN52" s="359">
        <f>+IFERROR(IF($BH$2=1,SUM(+Ene!BB52))/METAS!BF52,0)</f>
        <v>0</v>
      </c>
      <c r="BO52" s="359">
        <f>+IFERROR(IF($BH$2=1,SUM(+Ene!BC52))/METAS!BG52,0)</f>
        <v>0</v>
      </c>
      <c r="BP52" s="359">
        <f>+IFERROR(IF($BH$2=1,SUM(+Ene!BD52))/METAS!BH52,0)</f>
        <v>0</v>
      </c>
      <c r="BQ52" s="359">
        <f>+IFERROR(IF($BH$2=1,SUM(+Ene!BE52))/METAS!BI52,0)</f>
        <v>0</v>
      </c>
    </row>
    <row r="53" spans="1:69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446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3">SUM(D53)</f>
        <v>0</v>
      </c>
      <c r="AV53" s="37">
        <f t="shared" ref="AV53:AV54" si="14">+E53</f>
        <v>0</v>
      </c>
      <c r="AW53" s="37">
        <f t="shared" ref="AW53:AW54" si="15">+SUM(F53:O53)</f>
        <v>0</v>
      </c>
      <c r="AX53" s="37">
        <f t="shared" ref="AX53:AX54" si="16">+SUM(P53:R53)</f>
        <v>0</v>
      </c>
      <c r="AY53" s="37">
        <f t="shared" ref="AY53:AY54" si="17">+SUM(S53:V53)</f>
        <v>0</v>
      </c>
      <c r="AZ53" s="37">
        <f t="shared" ref="AZ53:AZ54" si="18">+SUM(W53:AB53)</f>
        <v>0</v>
      </c>
      <c r="BA53" s="37">
        <f t="shared" ref="BA53:BA54" si="19">+SUM(AC53:AH53)</f>
        <v>0</v>
      </c>
      <c r="BB53" s="37">
        <f t="shared" ref="BB53:BB54" si="20">+SUM(AI53:AK53)</f>
        <v>0</v>
      </c>
      <c r="BC53" s="38">
        <f t="shared" ref="BC53:BC54" si="21">+SUM(AL53:AO53)</f>
        <v>0</v>
      </c>
      <c r="BD53" s="37">
        <f t="shared" ref="BD53:BD54" si="22">+SUM(AP53:AS53)</f>
        <v>0</v>
      </c>
      <c r="BE53" s="54">
        <f t="shared" ref="BE53:BE54" si="23">SUM(AU53:BD53)</f>
        <v>0</v>
      </c>
    </row>
    <row r="54" spans="1:69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446" t="str">
        <f>+METAS!C54</f>
        <v>EDUC. SALUD</v>
      </c>
      <c r="D54" s="458">
        <v>0</v>
      </c>
      <c r="E54" s="458">
        <v>0</v>
      </c>
      <c r="F54" s="458">
        <v>0</v>
      </c>
      <c r="G54" s="458">
        <v>3</v>
      </c>
      <c r="H54" s="458">
        <v>0</v>
      </c>
      <c r="I54" s="458">
        <v>5</v>
      </c>
      <c r="J54" s="458">
        <v>0</v>
      </c>
      <c r="K54" s="458">
        <v>3</v>
      </c>
      <c r="L54" s="458">
        <v>0</v>
      </c>
      <c r="M54" s="458">
        <v>6</v>
      </c>
      <c r="N54" s="458">
        <v>0</v>
      </c>
      <c r="O54" s="458">
        <v>5</v>
      </c>
      <c r="P54" s="458">
        <v>2</v>
      </c>
      <c r="Q54" s="458">
        <v>4</v>
      </c>
      <c r="R54" s="458">
        <v>7</v>
      </c>
      <c r="S54" s="458">
        <v>1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0</v>
      </c>
      <c r="Z54" s="458">
        <v>0</v>
      </c>
      <c r="AA54" s="458">
        <v>0</v>
      </c>
      <c r="AB54" s="458">
        <v>0</v>
      </c>
      <c r="AC54" s="458">
        <v>56</v>
      </c>
      <c r="AD54" s="458">
        <v>6</v>
      </c>
      <c r="AE54" s="458">
        <v>14</v>
      </c>
      <c r="AF54" s="458">
        <v>10</v>
      </c>
      <c r="AG54" s="458">
        <v>0</v>
      </c>
      <c r="AH54" s="458">
        <v>6</v>
      </c>
      <c r="AI54" s="458">
        <v>3</v>
      </c>
      <c r="AJ54" s="458">
        <v>3</v>
      </c>
      <c r="AK54" s="458">
        <v>0</v>
      </c>
      <c r="AL54" s="458">
        <v>0</v>
      </c>
      <c r="AM54" s="458">
        <v>0</v>
      </c>
      <c r="AN54" s="458">
        <v>6</v>
      </c>
      <c r="AO54" s="458">
        <v>0</v>
      </c>
      <c r="AP54" s="458">
        <v>0</v>
      </c>
      <c r="AQ54" s="458">
        <v>2</v>
      </c>
      <c r="AR54" s="458">
        <v>2</v>
      </c>
      <c r="AS54" s="458">
        <v>0</v>
      </c>
      <c r="AU54" s="37">
        <f t="shared" si="13"/>
        <v>0</v>
      </c>
      <c r="AV54" s="37">
        <f t="shared" si="14"/>
        <v>0</v>
      </c>
      <c r="AW54" s="37">
        <f t="shared" si="15"/>
        <v>22</v>
      </c>
      <c r="AX54" s="37">
        <f t="shared" si="16"/>
        <v>13</v>
      </c>
      <c r="AY54" s="37">
        <f t="shared" si="17"/>
        <v>1</v>
      </c>
      <c r="AZ54" s="37">
        <f t="shared" si="18"/>
        <v>0</v>
      </c>
      <c r="BA54" s="37">
        <f t="shared" si="19"/>
        <v>92</v>
      </c>
      <c r="BB54" s="37">
        <f t="shared" si="20"/>
        <v>6</v>
      </c>
      <c r="BC54" s="38">
        <f t="shared" si="21"/>
        <v>6</v>
      </c>
      <c r="BD54" s="37">
        <f t="shared" si="22"/>
        <v>4</v>
      </c>
      <c r="BE54" s="54">
        <f t="shared" si="23"/>
        <v>144</v>
      </c>
    </row>
  </sheetData>
  <sheetProtection selectLockedCells="1"/>
  <autoFilter ref="A3:AS52" xr:uid="{00000000-0009-0000-0000-000002000000}"/>
  <conditionalFormatting sqref="A3:AS3">
    <cfRule type="expression" dxfId="1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ignoredErrors>
    <ignoredError sqref="AW40:BD47 AW27:BD38 AW4:BD21 AW48:BD52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54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/>
      <c r="C2" s="59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607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15</v>
      </c>
      <c r="E4" s="456">
        <v>0</v>
      </c>
      <c r="F4" s="456">
        <v>18</v>
      </c>
      <c r="G4" s="456">
        <v>1</v>
      </c>
      <c r="H4" s="456">
        <v>0</v>
      </c>
      <c r="I4" s="456">
        <v>0</v>
      </c>
      <c r="J4" s="456">
        <v>2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456">
        <v>1</v>
      </c>
      <c r="R4" s="456">
        <v>0</v>
      </c>
      <c r="S4" s="456">
        <v>5</v>
      </c>
      <c r="T4" s="456">
        <v>1</v>
      </c>
      <c r="U4" s="456">
        <v>1</v>
      </c>
      <c r="V4" s="456">
        <v>2</v>
      </c>
      <c r="W4" s="456">
        <v>0</v>
      </c>
      <c r="X4" s="456">
        <v>3</v>
      </c>
      <c r="Y4" s="456">
        <v>0</v>
      </c>
      <c r="Z4" s="456">
        <v>0</v>
      </c>
      <c r="AA4" s="456">
        <v>0</v>
      </c>
      <c r="AB4" s="456">
        <v>0</v>
      </c>
      <c r="AC4" s="456">
        <v>2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1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15</v>
      </c>
      <c r="AV4" s="37">
        <f>+E4</f>
        <v>0</v>
      </c>
      <c r="AW4" s="37">
        <f>+SUM(F4:O4)</f>
        <v>21</v>
      </c>
      <c r="AX4" s="37">
        <f>+SUM(P4:R4)</f>
        <v>1</v>
      </c>
      <c r="AY4" s="37">
        <f>+SUM(S4:V4)</f>
        <v>9</v>
      </c>
      <c r="AZ4" s="37">
        <f>+SUM(W4:AB4)</f>
        <v>3</v>
      </c>
      <c r="BA4" s="37">
        <f>+SUM(AC4:AH4)</f>
        <v>2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52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5</v>
      </c>
      <c r="J5" s="456">
        <v>0</v>
      </c>
      <c r="K5" s="456">
        <v>0</v>
      </c>
      <c r="L5" s="456">
        <v>2</v>
      </c>
      <c r="M5" s="456">
        <v>1</v>
      </c>
      <c r="N5" s="456">
        <v>0</v>
      </c>
      <c r="O5" s="456">
        <v>0</v>
      </c>
      <c r="P5" s="456">
        <v>0</v>
      </c>
      <c r="Q5" s="456">
        <v>3</v>
      </c>
      <c r="R5" s="456">
        <v>0</v>
      </c>
      <c r="S5" s="456">
        <v>7</v>
      </c>
      <c r="T5" s="456">
        <v>1</v>
      </c>
      <c r="U5" s="456">
        <v>0</v>
      </c>
      <c r="V5" s="456">
        <v>0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8</v>
      </c>
      <c r="AX5" s="37">
        <f t="shared" ref="AX5:AX52" si="3">+SUM(P5:R5)</f>
        <v>3</v>
      </c>
      <c r="AY5" s="37">
        <f t="shared" ref="AY5:AY52" si="4">+SUM(S5:V5)</f>
        <v>8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19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55</v>
      </c>
      <c r="G6" s="456">
        <v>0</v>
      </c>
      <c r="H6" s="456">
        <v>0</v>
      </c>
      <c r="I6" s="456">
        <v>0</v>
      </c>
      <c r="J6" s="456">
        <v>2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22</v>
      </c>
      <c r="Q6" s="456">
        <v>0</v>
      </c>
      <c r="R6" s="456">
        <v>0</v>
      </c>
      <c r="S6" s="456">
        <v>7</v>
      </c>
      <c r="T6" s="456">
        <v>0</v>
      </c>
      <c r="U6" s="456">
        <v>0</v>
      </c>
      <c r="V6" s="456">
        <v>0</v>
      </c>
      <c r="W6" s="456">
        <v>0</v>
      </c>
      <c r="X6" s="456">
        <v>29</v>
      </c>
      <c r="Y6" s="456">
        <v>0</v>
      </c>
      <c r="Z6" s="456">
        <v>0</v>
      </c>
      <c r="AA6" s="456">
        <v>0</v>
      </c>
      <c r="AB6" s="456">
        <v>0</v>
      </c>
      <c r="AC6" s="456">
        <v>2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18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57</v>
      </c>
      <c r="AX6" s="37">
        <f t="shared" si="3"/>
        <v>22</v>
      </c>
      <c r="AY6" s="37">
        <f t="shared" si="4"/>
        <v>7</v>
      </c>
      <c r="AZ6" s="37">
        <f t="shared" si="5"/>
        <v>29</v>
      </c>
      <c r="BA6" s="37">
        <f t="shared" si="6"/>
        <v>2</v>
      </c>
      <c r="BB6" s="37">
        <f t="shared" si="7"/>
        <v>0</v>
      </c>
      <c r="BC6" s="38">
        <f t="shared" si="8"/>
        <v>18</v>
      </c>
      <c r="BD6" s="37">
        <f t="shared" si="9"/>
        <v>0</v>
      </c>
      <c r="BE6" s="54">
        <f t="shared" si="10"/>
        <v>135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71</v>
      </c>
      <c r="E7" s="456">
        <v>0</v>
      </c>
      <c r="F7" s="456">
        <v>143</v>
      </c>
      <c r="G7" s="456">
        <v>2</v>
      </c>
      <c r="H7" s="456">
        <v>1</v>
      </c>
      <c r="I7" s="456">
        <v>0</v>
      </c>
      <c r="J7" s="456">
        <v>2</v>
      </c>
      <c r="K7" s="456">
        <v>0</v>
      </c>
      <c r="L7" s="456">
        <v>1</v>
      </c>
      <c r="M7" s="456">
        <v>0</v>
      </c>
      <c r="N7" s="456">
        <v>0</v>
      </c>
      <c r="O7" s="456">
        <v>0</v>
      </c>
      <c r="P7" s="456">
        <v>22</v>
      </c>
      <c r="Q7" s="456">
        <v>12</v>
      </c>
      <c r="R7" s="456">
        <v>0</v>
      </c>
      <c r="S7" s="456">
        <v>27</v>
      </c>
      <c r="T7" s="456">
        <v>2</v>
      </c>
      <c r="U7" s="456">
        <v>3</v>
      </c>
      <c r="V7" s="456">
        <v>5</v>
      </c>
      <c r="W7" s="456">
        <v>0</v>
      </c>
      <c r="X7" s="456">
        <v>29</v>
      </c>
      <c r="Y7" s="456">
        <v>0</v>
      </c>
      <c r="Z7" s="456">
        <v>1</v>
      </c>
      <c r="AA7" s="456">
        <v>2</v>
      </c>
      <c r="AB7" s="456">
        <v>0</v>
      </c>
      <c r="AC7" s="456">
        <v>1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18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3</v>
      </c>
      <c r="AU7" s="37">
        <f t="shared" si="0"/>
        <v>71</v>
      </c>
      <c r="AV7" s="37">
        <f t="shared" si="1"/>
        <v>0</v>
      </c>
      <c r="AW7" s="37">
        <f t="shared" si="2"/>
        <v>149</v>
      </c>
      <c r="AX7" s="37">
        <f t="shared" si="3"/>
        <v>34</v>
      </c>
      <c r="AY7" s="37">
        <f t="shared" si="4"/>
        <v>37</v>
      </c>
      <c r="AZ7" s="37">
        <f t="shared" si="5"/>
        <v>32</v>
      </c>
      <c r="BA7" s="37">
        <f t="shared" si="6"/>
        <v>1</v>
      </c>
      <c r="BB7" s="37">
        <f t="shared" si="7"/>
        <v>0</v>
      </c>
      <c r="BC7" s="38">
        <f t="shared" si="8"/>
        <v>18</v>
      </c>
      <c r="BD7" s="37">
        <f t="shared" si="9"/>
        <v>3</v>
      </c>
      <c r="BE7" s="54">
        <f t="shared" si="10"/>
        <v>345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6</v>
      </c>
      <c r="E8" s="456">
        <v>0</v>
      </c>
      <c r="F8" s="456">
        <v>82</v>
      </c>
      <c r="G8" s="456">
        <v>7</v>
      </c>
      <c r="H8" s="456">
        <v>11</v>
      </c>
      <c r="I8" s="456">
        <v>3</v>
      </c>
      <c r="J8" s="456">
        <v>8</v>
      </c>
      <c r="K8" s="456">
        <v>0</v>
      </c>
      <c r="L8" s="456">
        <v>0</v>
      </c>
      <c r="M8" s="456">
        <v>0</v>
      </c>
      <c r="N8" s="456">
        <v>6</v>
      </c>
      <c r="O8" s="456">
        <v>11</v>
      </c>
      <c r="P8" s="456">
        <v>28</v>
      </c>
      <c r="Q8" s="456">
        <v>14</v>
      </c>
      <c r="R8" s="456">
        <v>19</v>
      </c>
      <c r="S8" s="456">
        <v>26</v>
      </c>
      <c r="T8" s="456">
        <v>1</v>
      </c>
      <c r="U8" s="456">
        <v>0</v>
      </c>
      <c r="V8" s="456">
        <v>9</v>
      </c>
      <c r="W8" s="456">
        <v>0</v>
      </c>
      <c r="X8" s="456">
        <v>30</v>
      </c>
      <c r="Y8" s="456">
        <v>0</v>
      </c>
      <c r="Z8" s="456">
        <v>7</v>
      </c>
      <c r="AA8" s="456">
        <v>1</v>
      </c>
      <c r="AB8" s="456">
        <v>1</v>
      </c>
      <c r="AC8" s="456">
        <v>22</v>
      </c>
      <c r="AD8" s="456">
        <v>11</v>
      </c>
      <c r="AE8" s="456">
        <v>7</v>
      </c>
      <c r="AF8" s="456">
        <v>18</v>
      </c>
      <c r="AG8" s="456">
        <v>0</v>
      </c>
      <c r="AH8" s="456">
        <v>6</v>
      </c>
      <c r="AI8" s="456">
        <v>8</v>
      </c>
      <c r="AJ8" s="456">
        <v>0</v>
      </c>
      <c r="AK8" s="456">
        <v>3</v>
      </c>
      <c r="AL8" s="456">
        <v>52</v>
      </c>
      <c r="AM8" s="456">
        <v>1</v>
      </c>
      <c r="AN8" s="456">
        <v>13</v>
      </c>
      <c r="AO8" s="456">
        <v>2</v>
      </c>
      <c r="AP8" s="456">
        <v>9</v>
      </c>
      <c r="AQ8" s="456">
        <v>0</v>
      </c>
      <c r="AR8" s="456">
        <v>0</v>
      </c>
      <c r="AS8" s="456">
        <v>8</v>
      </c>
      <c r="AU8" s="37">
        <f t="shared" si="0"/>
        <v>6</v>
      </c>
      <c r="AV8" s="37">
        <f t="shared" si="1"/>
        <v>0</v>
      </c>
      <c r="AW8" s="37">
        <f t="shared" si="2"/>
        <v>128</v>
      </c>
      <c r="AX8" s="37">
        <f t="shared" si="3"/>
        <v>61</v>
      </c>
      <c r="AY8" s="37">
        <f t="shared" si="4"/>
        <v>36</v>
      </c>
      <c r="AZ8" s="37">
        <f t="shared" si="5"/>
        <v>39</v>
      </c>
      <c r="BA8" s="37">
        <f t="shared" si="6"/>
        <v>64</v>
      </c>
      <c r="BB8" s="37">
        <f t="shared" si="7"/>
        <v>11</v>
      </c>
      <c r="BC8" s="38">
        <f t="shared" si="8"/>
        <v>68</v>
      </c>
      <c r="BD8" s="37">
        <f t="shared" si="9"/>
        <v>17</v>
      </c>
      <c r="BE8" s="54">
        <f t="shared" si="10"/>
        <v>430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10</v>
      </c>
      <c r="Q9" s="456">
        <v>0</v>
      </c>
      <c r="R9" s="456">
        <v>0</v>
      </c>
      <c r="S9" s="456">
        <v>7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15</v>
      </c>
      <c r="AJ9" s="456">
        <v>0</v>
      </c>
      <c r="AK9" s="456">
        <v>3</v>
      </c>
      <c r="AL9" s="456">
        <v>4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10</v>
      </c>
      <c r="AY9" s="37">
        <f t="shared" si="4"/>
        <v>7</v>
      </c>
      <c r="AZ9" s="37">
        <f t="shared" si="5"/>
        <v>0</v>
      </c>
      <c r="BA9" s="37">
        <f t="shared" si="6"/>
        <v>0</v>
      </c>
      <c r="BB9" s="37">
        <f t="shared" si="7"/>
        <v>18</v>
      </c>
      <c r="BC9" s="38">
        <f t="shared" si="8"/>
        <v>4</v>
      </c>
      <c r="BD9" s="37">
        <f t="shared" si="9"/>
        <v>0</v>
      </c>
      <c r="BE9" s="54">
        <f t="shared" si="10"/>
        <v>39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1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8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13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1</v>
      </c>
      <c r="AY10" s="37">
        <f t="shared" si="4"/>
        <v>0</v>
      </c>
      <c r="AZ10" s="37">
        <f t="shared" si="5"/>
        <v>0</v>
      </c>
      <c r="BA10" s="37">
        <f t="shared" si="6"/>
        <v>8</v>
      </c>
      <c r="BB10" s="37">
        <f t="shared" si="7"/>
        <v>0</v>
      </c>
      <c r="BC10" s="38">
        <f t="shared" si="8"/>
        <v>13</v>
      </c>
      <c r="BD10" s="37">
        <f t="shared" si="9"/>
        <v>0</v>
      </c>
      <c r="BE10" s="54">
        <f t="shared" si="10"/>
        <v>22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642</v>
      </c>
      <c r="G11" s="456">
        <v>0</v>
      </c>
      <c r="H11" s="456">
        <v>0</v>
      </c>
      <c r="I11" s="456">
        <v>7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77</v>
      </c>
      <c r="P11" s="456">
        <v>47</v>
      </c>
      <c r="Q11" s="456">
        <v>0</v>
      </c>
      <c r="R11" s="456">
        <v>12</v>
      </c>
      <c r="S11" s="456">
        <v>69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20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27</v>
      </c>
      <c r="AJ11" s="456">
        <v>0</v>
      </c>
      <c r="AK11" s="456">
        <v>0</v>
      </c>
      <c r="AL11" s="456">
        <v>104</v>
      </c>
      <c r="AM11" s="456">
        <v>3</v>
      </c>
      <c r="AN11" s="456">
        <v>0</v>
      </c>
      <c r="AO11" s="456">
        <v>0</v>
      </c>
      <c r="AP11" s="456">
        <v>18</v>
      </c>
      <c r="AQ11" s="456">
        <v>0</v>
      </c>
      <c r="AR11" s="456">
        <v>0</v>
      </c>
      <c r="AS11" s="456">
        <v>3</v>
      </c>
      <c r="AU11" s="37">
        <f t="shared" si="0"/>
        <v>0</v>
      </c>
      <c r="AV11" s="37">
        <f t="shared" si="1"/>
        <v>0</v>
      </c>
      <c r="AW11" s="37">
        <f t="shared" si="2"/>
        <v>726</v>
      </c>
      <c r="AX11" s="37">
        <f t="shared" si="3"/>
        <v>59</v>
      </c>
      <c r="AY11" s="37">
        <f t="shared" si="4"/>
        <v>69</v>
      </c>
      <c r="AZ11" s="37">
        <f t="shared" si="5"/>
        <v>0</v>
      </c>
      <c r="BA11" s="37">
        <f t="shared" si="6"/>
        <v>20</v>
      </c>
      <c r="BB11" s="37">
        <f t="shared" si="7"/>
        <v>27</v>
      </c>
      <c r="BC11" s="38">
        <f t="shared" si="8"/>
        <v>107</v>
      </c>
      <c r="BD11" s="37">
        <f t="shared" si="9"/>
        <v>21</v>
      </c>
      <c r="BE11" s="54">
        <f t="shared" si="10"/>
        <v>1029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66</v>
      </c>
      <c r="E13" s="456">
        <v>0</v>
      </c>
      <c r="F13" s="456">
        <v>228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85</v>
      </c>
      <c r="P13" s="456">
        <v>68</v>
      </c>
      <c r="Q13" s="456">
        <v>0</v>
      </c>
      <c r="R13" s="456">
        <v>15</v>
      </c>
      <c r="S13" s="456">
        <v>51</v>
      </c>
      <c r="T13" s="456">
        <v>0</v>
      </c>
      <c r="U13" s="456">
        <v>0</v>
      </c>
      <c r="V13" s="456">
        <v>15</v>
      </c>
      <c r="W13" s="456">
        <v>76</v>
      </c>
      <c r="X13" s="456">
        <v>222</v>
      </c>
      <c r="Y13" s="456">
        <v>0</v>
      </c>
      <c r="Z13" s="456">
        <v>0</v>
      </c>
      <c r="AA13" s="456">
        <v>0</v>
      </c>
      <c r="AB13" s="456">
        <v>0</v>
      </c>
      <c r="AC13" s="456">
        <v>68</v>
      </c>
      <c r="AD13" s="456">
        <v>0</v>
      </c>
      <c r="AE13" s="456">
        <v>3</v>
      </c>
      <c r="AF13" s="456">
        <v>1</v>
      </c>
      <c r="AG13" s="456">
        <v>0</v>
      </c>
      <c r="AH13" s="456">
        <v>14</v>
      </c>
      <c r="AI13" s="456">
        <v>66</v>
      </c>
      <c r="AJ13" s="456">
        <v>0</v>
      </c>
      <c r="AK13" s="456">
        <v>11</v>
      </c>
      <c r="AL13" s="456">
        <v>55</v>
      </c>
      <c r="AM13" s="456">
        <v>0</v>
      </c>
      <c r="AN13" s="456">
        <v>0</v>
      </c>
      <c r="AO13" s="456">
        <v>0</v>
      </c>
      <c r="AP13" s="456">
        <v>44</v>
      </c>
      <c r="AQ13" s="456">
        <v>8</v>
      </c>
      <c r="AR13" s="456">
        <v>16</v>
      </c>
      <c r="AS13" s="456">
        <v>0</v>
      </c>
      <c r="AU13" s="37">
        <f t="shared" si="0"/>
        <v>66</v>
      </c>
      <c r="AV13" s="37">
        <f t="shared" si="1"/>
        <v>0</v>
      </c>
      <c r="AW13" s="37">
        <f t="shared" si="2"/>
        <v>313</v>
      </c>
      <c r="AX13" s="37">
        <f t="shared" si="3"/>
        <v>83</v>
      </c>
      <c r="AY13" s="37">
        <f t="shared" si="4"/>
        <v>66</v>
      </c>
      <c r="AZ13" s="37">
        <f t="shared" si="5"/>
        <v>298</v>
      </c>
      <c r="BA13" s="37">
        <f t="shared" si="6"/>
        <v>86</v>
      </c>
      <c r="BB13" s="37">
        <f t="shared" si="7"/>
        <v>77</v>
      </c>
      <c r="BC13" s="38">
        <f t="shared" si="8"/>
        <v>55</v>
      </c>
      <c r="BD13" s="37">
        <f t="shared" si="9"/>
        <v>68</v>
      </c>
      <c r="BE13" s="54">
        <f t="shared" si="10"/>
        <v>1112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10</v>
      </c>
      <c r="E14" s="456">
        <v>0</v>
      </c>
      <c r="F14" s="456">
        <v>12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2</v>
      </c>
      <c r="P14" s="456">
        <v>19</v>
      </c>
      <c r="Q14" s="456">
        <v>0</v>
      </c>
      <c r="R14" s="456">
        <v>6</v>
      </c>
      <c r="S14" s="456">
        <v>4</v>
      </c>
      <c r="T14" s="456">
        <v>0</v>
      </c>
      <c r="U14" s="456">
        <v>0</v>
      </c>
      <c r="V14" s="456">
        <v>0</v>
      </c>
      <c r="W14" s="456">
        <v>0</v>
      </c>
      <c r="X14" s="456">
        <v>82</v>
      </c>
      <c r="Y14" s="456">
        <v>0</v>
      </c>
      <c r="Z14" s="456">
        <v>0</v>
      </c>
      <c r="AA14" s="456">
        <v>0</v>
      </c>
      <c r="AB14" s="456">
        <v>0</v>
      </c>
      <c r="AC14" s="456">
        <v>5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1</v>
      </c>
      <c r="AJ14" s="456">
        <v>0</v>
      </c>
      <c r="AK14" s="456">
        <v>0</v>
      </c>
      <c r="AL14" s="456">
        <v>9</v>
      </c>
      <c r="AM14" s="456">
        <v>0</v>
      </c>
      <c r="AN14" s="456">
        <v>0</v>
      </c>
      <c r="AO14" s="456">
        <v>0</v>
      </c>
      <c r="AP14" s="456">
        <v>2</v>
      </c>
      <c r="AQ14" s="456">
        <v>0</v>
      </c>
      <c r="AR14" s="456">
        <v>0</v>
      </c>
      <c r="AS14" s="456">
        <v>0</v>
      </c>
      <c r="AU14" s="37">
        <f t="shared" si="0"/>
        <v>10</v>
      </c>
      <c r="AV14" s="37">
        <f t="shared" si="1"/>
        <v>0</v>
      </c>
      <c r="AW14" s="37">
        <f t="shared" si="2"/>
        <v>14</v>
      </c>
      <c r="AX14" s="37">
        <f t="shared" si="3"/>
        <v>25</v>
      </c>
      <c r="AY14" s="37">
        <f t="shared" si="4"/>
        <v>4</v>
      </c>
      <c r="AZ14" s="37">
        <f t="shared" si="5"/>
        <v>82</v>
      </c>
      <c r="BA14" s="37">
        <f t="shared" si="6"/>
        <v>5</v>
      </c>
      <c r="BB14" s="37">
        <f t="shared" si="7"/>
        <v>1</v>
      </c>
      <c r="BC14" s="38">
        <f t="shared" si="8"/>
        <v>9</v>
      </c>
      <c r="BD14" s="37">
        <f t="shared" si="9"/>
        <v>2</v>
      </c>
      <c r="BE14" s="54">
        <f t="shared" si="10"/>
        <v>152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11</v>
      </c>
      <c r="E15" s="456">
        <v>0</v>
      </c>
      <c r="F15" s="456">
        <v>12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2</v>
      </c>
      <c r="P15" s="456">
        <v>19</v>
      </c>
      <c r="Q15" s="456">
        <v>0</v>
      </c>
      <c r="R15" s="456">
        <v>6</v>
      </c>
      <c r="S15" s="456">
        <v>4</v>
      </c>
      <c r="T15" s="456">
        <v>0</v>
      </c>
      <c r="U15" s="456">
        <v>0</v>
      </c>
      <c r="V15" s="456">
        <v>0</v>
      </c>
      <c r="W15" s="456">
        <v>0</v>
      </c>
      <c r="X15" s="456">
        <v>83</v>
      </c>
      <c r="Y15" s="456">
        <v>0</v>
      </c>
      <c r="Z15" s="456">
        <v>0</v>
      </c>
      <c r="AA15" s="456">
        <v>0</v>
      </c>
      <c r="AB15" s="456">
        <v>0</v>
      </c>
      <c r="AC15" s="456">
        <v>5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1</v>
      </c>
      <c r="AJ15" s="456">
        <v>0</v>
      </c>
      <c r="AK15" s="456">
        <v>0</v>
      </c>
      <c r="AL15" s="456">
        <v>8</v>
      </c>
      <c r="AM15" s="456">
        <v>0</v>
      </c>
      <c r="AN15" s="456">
        <v>0</v>
      </c>
      <c r="AO15" s="456">
        <v>0</v>
      </c>
      <c r="AP15" s="456">
        <v>1</v>
      </c>
      <c r="AQ15" s="456">
        <v>0</v>
      </c>
      <c r="AR15" s="456">
        <v>0</v>
      </c>
      <c r="AS15" s="456">
        <v>0</v>
      </c>
      <c r="AU15" s="37">
        <f t="shared" si="0"/>
        <v>11</v>
      </c>
      <c r="AV15" s="37">
        <f t="shared" si="1"/>
        <v>0</v>
      </c>
      <c r="AW15" s="37">
        <f t="shared" si="2"/>
        <v>14</v>
      </c>
      <c r="AX15" s="37">
        <f t="shared" si="3"/>
        <v>25</v>
      </c>
      <c r="AY15" s="37">
        <f t="shared" si="4"/>
        <v>4</v>
      </c>
      <c r="AZ15" s="37">
        <f t="shared" si="5"/>
        <v>83</v>
      </c>
      <c r="BA15" s="37">
        <f t="shared" si="6"/>
        <v>5</v>
      </c>
      <c r="BB15" s="37">
        <f t="shared" si="7"/>
        <v>1</v>
      </c>
      <c r="BC15" s="38">
        <f t="shared" si="8"/>
        <v>8</v>
      </c>
      <c r="BD15" s="37">
        <f t="shared" si="9"/>
        <v>1</v>
      </c>
      <c r="BE15" s="54">
        <f t="shared" si="10"/>
        <v>152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136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21</v>
      </c>
      <c r="P16" s="456">
        <v>1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6</v>
      </c>
      <c r="Y16" s="456">
        <v>0</v>
      </c>
      <c r="Z16" s="456">
        <v>0</v>
      </c>
      <c r="AA16" s="456">
        <v>0</v>
      </c>
      <c r="AB16" s="456">
        <v>0</v>
      </c>
      <c r="AC16" s="456">
        <v>12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157</v>
      </c>
      <c r="AX16" s="37">
        <f t="shared" si="3"/>
        <v>1</v>
      </c>
      <c r="AY16" s="37">
        <f t="shared" si="4"/>
        <v>0</v>
      </c>
      <c r="AZ16" s="37">
        <f t="shared" si="5"/>
        <v>6</v>
      </c>
      <c r="BA16" s="37">
        <f t="shared" si="6"/>
        <v>12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176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7</v>
      </c>
      <c r="E17" s="456">
        <v>0</v>
      </c>
      <c r="F17" s="456">
        <v>12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2</v>
      </c>
      <c r="P17" s="456">
        <v>5</v>
      </c>
      <c r="Q17" s="456">
        <v>0</v>
      </c>
      <c r="R17" s="456">
        <v>6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75</v>
      </c>
      <c r="Y17" s="456">
        <v>0</v>
      </c>
      <c r="Z17" s="456">
        <v>0</v>
      </c>
      <c r="AA17" s="456">
        <v>0</v>
      </c>
      <c r="AB17" s="456">
        <v>0</v>
      </c>
      <c r="AC17" s="456">
        <v>4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5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0"/>
        <v>7</v>
      </c>
      <c r="AV17" s="37">
        <f t="shared" si="1"/>
        <v>0</v>
      </c>
      <c r="AW17" s="37">
        <f t="shared" si="2"/>
        <v>14</v>
      </c>
      <c r="AX17" s="37">
        <f t="shared" si="3"/>
        <v>11</v>
      </c>
      <c r="AY17" s="37">
        <f t="shared" si="4"/>
        <v>0</v>
      </c>
      <c r="AZ17" s="37">
        <f t="shared" si="5"/>
        <v>75</v>
      </c>
      <c r="BA17" s="37">
        <f t="shared" si="6"/>
        <v>4</v>
      </c>
      <c r="BB17" s="37">
        <f t="shared" si="7"/>
        <v>0</v>
      </c>
      <c r="BC17" s="38">
        <f t="shared" si="8"/>
        <v>5</v>
      </c>
      <c r="BD17" s="37">
        <f t="shared" si="9"/>
        <v>0</v>
      </c>
      <c r="BE17" s="54">
        <f t="shared" si="10"/>
        <v>116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6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13</v>
      </c>
      <c r="Q18" s="456">
        <v>0</v>
      </c>
      <c r="R18" s="456">
        <v>0</v>
      </c>
      <c r="S18" s="456">
        <v>4</v>
      </c>
      <c r="T18" s="456">
        <v>0</v>
      </c>
      <c r="U18" s="456">
        <v>0</v>
      </c>
      <c r="V18" s="456">
        <v>0</v>
      </c>
      <c r="W18" s="456">
        <v>0</v>
      </c>
      <c r="X18" s="456">
        <v>6</v>
      </c>
      <c r="Y18" s="456">
        <v>0</v>
      </c>
      <c r="Z18" s="456">
        <v>0</v>
      </c>
      <c r="AA18" s="456">
        <v>0</v>
      </c>
      <c r="AB18" s="456">
        <v>0</v>
      </c>
      <c r="AC18" s="456">
        <v>1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1</v>
      </c>
      <c r="AJ18" s="456">
        <v>0</v>
      </c>
      <c r="AK18" s="456">
        <v>0</v>
      </c>
      <c r="AL18" s="456">
        <v>4</v>
      </c>
      <c r="AM18" s="456">
        <v>0</v>
      </c>
      <c r="AN18" s="456">
        <v>0</v>
      </c>
      <c r="AO18" s="456">
        <v>0</v>
      </c>
      <c r="AP18" s="456">
        <v>1</v>
      </c>
      <c r="AQ18" s="456">
        <v>0</v>
      </c>
      <c r="AR18" s="456">
        <v>0</v>
      </c>
      <c r="AS18" s="456">
        <v>0</v>
      </c>
      <c r="AU18" s="37">
        <f t="shared" si="0"/>
        <v>6</v>
      </c>
      <c r="AV18" s="37">
        <f t="shared" si="1"/>
        <v>0</v>
      </c>
      <c r="AW18" s="37">
        <f t="shared" si="2"/>
        <v>0</v>
      </c>
      <c r="AX18" s="37">
        <f t="shared" si="3"/>
        <v>13</v>
      </c>
      <c r="AY18" s="37">
        <f t="shared" si="4"/>
        <v>4</v>
      </c>
      <c r="AZ18" s="37">
        <f t="shared" si="5"/>
        <v>6</v>
      </c>
      <c r="BA18" s="37">
        <f t="shared" si="6"/>
        <v>1</v>
      </c>
      <c r="BB18" s="37">
        <f t="shared" si="7"/>
        <v>1</v>
      </c>
      <c r="BC18" s="38">
        <f t="shared" si="8"/>
        <v>4</v>
      </c>
      <c r="BD18" s="37">
        <f t="shared" si="9"/>
        <v>1</v>
      </c>
      <c r="BE18" s="54">
        <f t="shared" si="10"/>
        <v>36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13</v>
      </c>
      <c r="E19" s="456">
        <v>0</v>
      </c>
      <c r="F19" s="456">
        <v>12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2</v>
      </c>
      <c r="P19" s="456">
        <v>19</v>
      </c>
      <c r="Q19" s="456">
        <v>0</v>
      </c>
      <c r="R19" s="456">
        <v>1</v>
      </c>
      <c r="S19" s="456">
        <v>4</v>
      </c>
      <c r="T19" s="456">
        <v>0</v>
      </c>
      <c r="U19" s="456">
        <v>0</v>
      </c>
      <c r="V19" s="456">
        <v>0</v>
      </c>
      <c r="W19" s="456">
        <v>0</v>
      </c>
      <c r="X19" s="456">
        <v>83</v>
      </c>
      <c r="Y19" s="456">
        <v>0</v>
      </c>
      <c r="Z19" s="456">
        <v>0</v>
      </c>
      <c r="AA19" s="456">
        <v>0</v>
      </c>
      <c r="AB19" s="456">
        <v>0</v>
      </c>
      <c r="AC19" s="456">
        <v>5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1</v>
      </c>
      <c r="AJ19" s="456">
        <v>0</v>
      </c>
      <c r="AK19" s="456">
        <v>0</v>
      </c>
      <c r="AL19" s="456">
        <v>5</v>
      </c>
      <c r="AM19" s="456">
        <v>0</v>
      </c>
      <c r="AN19" s="456">
        <v>0</v>
      </c>
      <c r="AO19" s="456">
        <v>0</v>
      </c>
      <c r="AP19" s="456">
        <v>2</v>
      </c>
      <c r="AQ19" s="456">
        <v>0</v>
      </c>
      <c r="AR19" s="456">
        <v>0</v>
      </c>
      <c r="AS19" s="456">
        <v>0</v>
      </c>
      <c r="AU19" s="37">
        <f t="shared" si="0"/>
        <v>13</v>
      </c>
      <c r="AV19" s="37">
        <f t="shared" si="1"/>
        <v>0</v>
      </c>
      <c r="AW19" s="37">
        <f t="shared" si="2"/>
        <v>14</v>
      </c>
      <c r="AX19" s="37">
        <f t="shared" si="3"/>
        <v>20</v>
      </c>
      <c r="AY19" s="37">
        <f t="shared" si="4"/>
        <v>4</v>
      </c>
      <c r="AZ19" s="37">
        <f t="shared" si="5"/>
        <v>83</v>
      </c>
      <c r="BA19" s="37">
        <f t="shared" si="6"/>
        <v>5</v>
      </c>
      <c r="BB19" s="37">
        <f t="shared" si="7"/>
        <v>1</v>
      </c>
      <c r="BC19" s="38">
        <f t="shared" si="8"/>
        <v>5</v>
      </c>
      <c r="BD19" s="37">
        <f t="shared" si="9"/>
        <v>2</v>
      </c>
      <c r="BE19" s="54">
        <f t="shared" si="10"/>
        <v>147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6</v>
      </c>
      <c r="E20" s="456">
        <v>0</v>
      </c>
      <c r="F20" s="456">
        <v>70</v>
      </c>
      <c r="G20" s="456">
        <v>6</v>
      </c>
      <c r="H20" s="456">
        <v>0</v>
      </c>
      <c r="I20" s="456">
        <v>0</v>
      </c>
      <c r="J20" s="456">
        <v>0</v>
      </c>
      <c r="K20" s="456">
        <v>0</v>
      </c>
      <c r="L20" s="456">
        <v>0</v>
      </c>
      <c r="M20" s="456">
        <v>0</v>
      </c>
      <c r="N20" s="456">
        <v>0</v>
      </c>
      <c r="O20" s="456">
        <v>0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6</v>
      </c>
      <c r="AD20" s="456">
        <v>0</v>
      </c>
      <c r="AE20" s="456">
        <v>0</v>
      </c>
      <c r="AF20" s="456">
        <v>0</v>
      </c>
      <c r="AG20" s="456">
        <v>0</v>
      </c>
      <c r="AH20" s="456">
        <v>0</v>
      </c>
      <c r="AI20" s="456">
        <v>3</v>
      </c>
      <c r="AJ20" s="456">
        <v>0</v>
      </c>
      <c r="AK20" s="456">
        <v>4</v>
      </c>
      <c r="AL20" s="456">
        <v>0</v>
      </c>
      <c r="AM20" s="456">
        <v>0</v>
      </c>
      <c r="AN20" s="456">
        <v>0</v>
      </c>
      <c r="AO20" s="456">
        <v>0</v>
      </c>
      <c r="AP20" s="456">
        <v>4</v>
      </c>
      <c r="AQ20" s="456">
        <v>0</v>
      </c>
      <c r="AR20" s="456">
        <v>3</v>
      </c>
      <c r="AS20" s="456">
        <v>1</v>
      </c>
      <c r="AU20" s="37">
        <f t="shared" si="0"/>
        <v>6</v>
      </c>
      <c r="AV20" s="37">
        <f t="shared" si="1"/>
        <v>0</v>
      </c>
      <c r="AW20" s="37">
        <f t="shared" si="2"/>
        <v>76</v>
      </c>
      <c r="AX20" s="37">
        <f t="shared" si="3"/>
        <v>0</v>
      </c>
      <c r="AY20" s="37">
        <f t="shared" si="4"/>
        <v>1</v>
      </c>
      <c r="AZ20" s="37">
        <f t="shared" si="5"/>
        <v>0</v>
      </c>
      <c r="BA20" s="37">
        <f t="shared" si="6"/>
        <v>6</v>
      </c>
      <c r="BB20" s="37">
        <f t="shared" si="7"/>
        <v>7</v>
      </c>
      <c r="BC20" s="38">
        <f t="shared" si="8"/>
        <v>0</v>
      </c>
      <c r="BD20" s="37">
        <f t="shared" si="9"/>
        <v>8</v>
      </c>
      <c r="BE20" s="54">
        <f t="shared" si="10"/>
        <v>104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41</v>
      </c>
      <c r="E21" s="456">
        <v>0</v>
      </c>
      <c r="F21" s="456">
        <v>126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1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13</v>
      </c>
      <c r="AJ21" s="456">
        <v>0</v>
      </c>
      <c r="AK21" s="456">
        <v>7</v>
      </c>
      <c r="AL21" s="456">
        <v>1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41</v>
      </c>
      <c r="AV21" s="37">
        <f t="shared" si="1"/>
        <v>0</v>
      </c>
      <c r="AW21" s="37">
        <f t="shared" si="2"/>
        <v>126</v>
      </c>
      <c r="AX21" s="37">
        <f t="shared" si="3"/>
        <v>0</v>
      </c>
      <c r="AY21" s="37">
        <f t="shared" si="4"/>
        <v>0</v>
      </c>
      <c r="AZ21" s="37">
        <f t="shared" si="5"/>
        <v>1</v>
      </c>
      <c r="BA21" s="37">
        <f t="shared" si="6"/>
        <v>0</v>
      </c>
      <c r="BB21" s="37">
        <f t="shared" si="7"/>
        <v>20</v>
      </c>
      <c r="BC21" s="38">
        <f t="shared" si="8"/>
        <v>1</v>
      </c>
      <c r="BD21" s="37">
        <f t="shared" si="9"/>
        <v>0</v>
      </c>
      <c r="BE21" s="54">
        <f t="shared" si="10"/>
        <v>189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25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6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2</v>
      </c>
      <c r="AE22" s="456">
        <v>0</v>
      </c>
      <c r="AF22" s="456">
        <v>0</v>
      </c>
      <c r="AG22" s="456">
        <v>7</v>
      </c>
      <c r="AH22" s="456">
        <v>0</v>
      </c>
      <c r="AI22" s="456">
        <v>0</v>
      </c>
      <c r="AJ22" s="456">
        <v>0</v>
      </c>
      <c r="AK22" s="456">
        <v>0</v>
      </c>
      <c r="AL22" s="456">
        <v>6</v>
      </c>
      <c r="AM22" s="456">
        <v>0</v>
      </c>
      <c r="AN22" s="456">
        <v>0</v>
      </c>
      <c r="AO22" s="456">
        <v>0</v>
      </c>
      <c r="AP22" s="456">
        <v>1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45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2</v>
      </c>
      <c r="P23" s="456">
        <v>2</v>
      </c>
      <c r="Q23" s="456">
        <v>0</v>
      </c>
      <c r="R23" s="456">
        <v>0</v>
      </c>
      <c r="S23" s="456">
        <v>9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1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0</v>
      </c>
      <c r="W24" s="456">
        <v>1</v>
      </c>
      <c r="X24" s="456">
        <v>1</v>
      </c>
      <c r="Y24" s="456">
        <v>1</v>
      </c>
      <c r="Z24" s="456">
        <v>1</v>
      </c>
      <c r="AA24" s="456">
        <v>1</v>
      </c>
      <c r="AB24" s="456">
        <v>1</v>
      </c>
      <c r="AC24" s="456">
        <v>1</v>
      </c>
      <c r="AD24" s="456">
        <v>1</v>
      </c>
      <c r="AE24" s="456">
        <v>1</v>
      </c>
      <c r="AF24" s="456">
        <v>1</v>
      </c>
      <c r="AG24" s="456">
        <v>1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1</v>
      </c>
      <c r="AO24" s="456">
        <v>1</v>
      </c>
      <c r="AP24" s="456">
        <v>1</v>
      </c>
      <c r="AQ24" s="456">
        <v>1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3</v>
      </c>
      <c r="Q25" s="456">
        <v>0</v>
      </c>
      <c r="R25" s="456">
        <v>0</v>
      </c>
      <c r="S25" s="456">
        <v>3</v>
      </c>
      <c r="T25" s="456">
        <v>0</v>
      </c>
      <c r="U25" s="456">
        <v>0</v>
      </c>
      <c r="V25" s="456">
        <v>1</v>
      </c>
      <c r="W25" s="456">
        <v>1</v>
      </c>
      <c r="X25" s="456">
        <v>5</v>
      </c>
      <c r="Y25" s="456">
        <v>0</v>
      </c>
      <c r="Z25" s="456">
        <v>0</v>
      </c>
      <c r="AA25" s="456">
        <v>0</v>
      </c>
      <c r="AB25" s="456">
        <v>0</v>
      </c>
      <c r="AC25" s="456">
        <v>0</v>
      </c>
      <c r="AD25" s="456">
        <v>0</v>
      </c>
      <c r="AE25" s="456">
        <v>4</v>
      </c>
      <c r="AF25" s="456">
        <v>0</v>
      </c>
      <c r="AG25" s="456">
        <v>0</v>
      </c>
      <c r="AH25" s="456">
        <v>0</v>
      </c>
      <c r="AI25" s="456">
        <v>3</v>
      </c>
      <c r="AJ25" s="456">
        <v>0</v>
      </c>
      <c r="AK25" s="456">
        <v>1</v>
      </c>
      <c r="AL25" s="456">
        <v>1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48</v>
      </c>
      <c r="T26" s="456">
        <v>28</v>
      </c>
      <c r="U26" s="456">
        <v>12</v>
      </c>
      <c r="V26" s="456">
        <v>12</v>
      </c>
      <c r="W26" s="456">
        <v>10</v>
      </c>
      <c r="X26" s="456">
        <v>26</v>
      </c>
      <c r="Y26" s="456">
        <v>8</v>
      </c>
      <c r="Z26" s="456">
        <v>16</v>
      </c>
      <c r="AA26" s="456">
        <v>16</v>
      </c>
      <c r="AB26" s="456">
        <v>30</v>
      </c>
      <c r="AC26" s="456">
        <v>12</v>
      </c>
      <c r="AD26" s="456">
        <v>8</v>
      </c>
      <c r="AE26" s="456">
        <v>16</v>
      </c>
      <c r="AF26" s="456">
        <v>8</v>
      </c>
      <c r="AG26" s="456">
        <v>12</v>
      </c>
      <c r="AH26" s="456">
        <v>12</v>
      </c>
      <c r="AI26" s="456">
        <v>36</v>
      </c>
      <c r="AJ26" s="456">
        <v>28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12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28</v>
      </c>
      <c r="G27" s="456">
        <v>1</v>
      </c>
      <c r="H27" s="456">
        <v>0</v>
      </c>
      <c r="I27" s="456">
        <v>2</v>
      </c>
      <c r="J27" s="456">
        <v>0</v>
      </c>
      <c r="K27" s="456">
        <v>0</v>
      </c>
      <c r="L27" s="456">
        <v>3</v>
      </c>
      <c r="M27" s="456">
        <v>1</v>
      </c>
      <c r="N27" s="456">
        <v>1</v>
      </c>
      <c r="O27" s="456">
        <v>11</v>
      </c>
      <c r="P27" s="456">
        <v>2</v>
      </c>
      <c r="Q27" s="456">
        <v>0</v>
      </c>
      <c r="R27" s="456">
        <v>1</v>
      </c>
      <c r="S27" s="456">
        <v>4</v>
      </c>
      <c r="T27" s="456">
        <v>0</v>
      </c>
      <c r="U27" s="456">
        <v>0</v>
      </c>
      <c r="V27" s="456">
        <v>5</v>
      </c>
      <c r="W27" s="456">
        <v>2</v>
      </c>
      <c r="X27" s="456">
        <v>21</v>
      </c>
      <c r="Y27" s="456">
        <v>0</v>
      </c>
      <c r="Z27" s="456">
        <v>2</v>
      </c>
      <c r="AA27" s="456">
        <v>2</v>
      </c>
      <c r="AB27" s="456">
        <v>6</v>
      </c>
      <c r="AC27" s="456">
        <v>6</v>
      </c>
      <c r="AD27" s="456">
        <v>2</v>
      </c>
      <c r="AE27" s="456">
        <v>1</v>
      </c>
      <c r="AF27" s="456">
        <v>1</v>
      </c>
      <c r="AG27" s="456">
        <v>3</v>
      </c>
      <c r="AH27" s="456">
        <v>2</v>
      </c>
      <c r="AI27" s="456">
        <v>5</v>
      </c>
      <c r="AJ27" s="456">
        <v>0</v>
      </c>
      <c r="AK27" s="456">
        <v>1</v>
      </c>
      <c r="AL27" s="456">
        <v>3</v>
      </c>
      <c r="AM27" s="456">
        <v>0</v>
      </c>
      <c r="AN27" s="456">
        <v>0</v>
      </c>
      <c r="AO27" s="456">
        <v>0</v>
      </c>
      <c r="AP27" s="456">
        <v>7</v>
      </c>
      <c r="AQ27" s="456">
        <v>1</v>
      </c>
      <c r="AR27" s="456">
        <v>2</v>
      </c>
      <c r="AS27" s="456">
        <v>2</v>
      </c>
      <c r="AU27" s="37">
        <f t="shared" si="0"/>
        <v>0</v>
      </c>
      <c r="AV27" s="37">
        <f t="shared" si="1"/>
        <v>0</v>
      </c>
      <c r="AW27" s="37">
        <f>+SUM(F27:O27)</f>
        <v>47</v>
      </c>
      <c r="AX27" s="37">
        <f t="shared" si="3"/>
        <v>3</v>
      </c>
      <c r="AY27" s="37">
        <f t="shared" si="4"/>
        <v>9</v>
      </c>
      <c r="AZ27" s="37">
        <f t="shared" si="5"/>
        <v>33</v>
      </c>
      <c r="BA27" s="37">
        <f t="shared" si="6"/>
        <v>15</v>
      </c>
      <c r="BB27" s="37">
        <f t="shared" si="7"/>
        <v>6</v>
      </c>
      <c r="BC27" s="38">
        <f t="shared" si="8"/>
        <v>3</v>
      </c>
      <c r="BD27" s="37">
        <f t="shared" si="9"/>
        <v>12</v>
      </c>
      <c r="BE27" s="54">
        <f t="shared" si="10"/>
        <v>128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19</v>
      </c>
      <c r="G28" s="456">
        <v>1</v>
      </c>
      <c r="H28" s="456">
        <v>0</v>
      </c>
      <c r="I28" s="456">
        <v>2</v>
      </c>
      <c r="J28" s="456">
        <v>0</v>
      </c>
      <c r="K28" s="456">
        <v>0</v>
      </c>
      <c r="L28" s="456">
        <v>3</v>
      </c>
      <c r="M28" s="456">
        <v>1</v>
      </c>
      <c r="N28" s="456">
        <v>1</v>
      </c>
      <c r="O28" s="456">
        <v>6</v>
      </c>
      <c r="P28" s="456">
        <v>2</v>
      </c>
      <c r="Q28" s="456">
        <v>0</v>
      </c>
      <c r="R28" s="456">
        <v>1</v>
      </c>
      <c r="S28" s="456">
        <v>4</v>
      </c>
      <c r="T28" s="456">
        <v>0</v>
      </c>
      <c r="U28" s="456">
        <v>0</v>
      </c>
      <c r="V28" s="456">
        <v>4</v>
      </c>
      <c r="W28" s="456">
        <v>2</v>
      </c>
      <c r="X28" s="456">
        <v>16</v>
      </c>
      <c r="Y28" s="456">
        <v>0</v>
      </c>
      <c r="Z28" s="456">
        <v>2</v>
      </c>
      <c r="AA28" s="456">
        <v>1</v>
      </c>
      <c r="AB28" s="456">
        <v>4</v>
      </c>
      <c r="AC28" s="456">
        <v>6</v>
      </c>
      <c r="AD28" s="456">
        <v>2</v>
      </c>
      <c r="AE28" s="456">
        <v>1</v>
      </c>
      <c r="AF28" s="456">
        <v>1</v>
      </c>
      <c r="AG28" s="456">
        <v>3</v>
      </c>
      <c r="AH28" s="456">
        <v>2</v>
      </c>
      <c r="AI28" s="456">
        <v>4</v>
      </c>
      <c r="AJ28" s="456">
        <v>0</v>
      </c>
      <c r="AK28" s="456">
        <v>0</v>
      </c>
      <c r="AL28" s="456">
        <v>3</v>
      </c>
      <c r="AM28" s="456">
        <v>0</v>
      </c>
      <c r="AN28" s="456">
        <v>0</v>
      </c>
      <c r="AO28" s="456">
        <v>0</v>
      </c>
      <c r="AP28" s="456">
        <v>6</v>
      </c>
      <c r="AQ28" s="456">
        <v>0</v>
      </c>
      <c r="AR28" s="456">
        <v>2</v>
      </c>
      <c r="AS28" s="456">
        <v>2</v>
      </c>
      <c r="AU28" s="37">
        <f t="shared" si="0"/>
        <v>0</v>
      </c>
      <c r="AV28" s="37">
        <f t="shared" si="1"/>
        <v>0</v>
      </c>
      <c r="AW28" s="37">
        <f t="shared" si="2"/>
        <v>33</v>
      </c>
      <c r="AX28" s="37">
        <f t="shared" si="3"/>
        <v>3</v>
      </c>
      <c r="AY28" s="37">
        <f t="shared" si="4"/>
        <v>8</v>
      </c>
      <c r="AZ28" s="37">
        <f t="shared" si="5"/>
        <v>25</v>
      </c>
      <c r="BA28" s="37">
        <f t="shared" si="6"/>
        <v>15</v>
      </c>
      <c r="BB28" s="37">
        <f t="shared" si="7"/>
        <v>4</v>
      </c>
      <c r="BC28" s="38">
        <f t="shared" si="8"/>
        <v>3</v>
      </c>
      <c r="BD28" s="37">
        <f t="shared" si="9"/>
        <v>10</v>
      </c>
      <c r="BE28" s="54">
        <f t="shared" si="10"/>
        <v>101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2</v>
      </c>
      <c r="G29" s="456">
        <v>1</v>
      </c>
      <c r="H29" s="456">
        <v>0</v>
      </c>
      <c r="I29" s="456">
        <v>0</v>
      </c>
      <c r="J29" s="456">
        <v>0</v>
      </c>
      <c r="K29" s="456">
        <v>0</v>
      </c>
      <c r="L29" s="456">
        <v>1</v>
      </c>
      <c r="M29" s="456">
        <v>0</v>
      </c>
      <c r="N29" s="456">
        <v>0</v>
      </c>
      <c r="O29" s="456">
        <v>1</v>
      </c>
      <c r="P29" s="456">
        <v>0</v>
      </c>
      <c r="Q29" s="456">
        <v>0</v>
      </c>
      <c r="R29" s="456">
        <v>1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2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1</v>
      </c>
      <c r="AI29" s="456">
        <v>0</v>
      </c>
      <c r="AJ29" s="456">
        <v>0</v>
      </c>
      <c r="AK29" s="456">
        <v>1</v>
      </c>
      <c r="AL29" s="456">
        <v>0</v>
      </c>
      <c r="AM29" s="456">
        <v>0</v>
      </c>
      <c r="AN29" s="456">
        <v>0</v>
      </c>
      <c r="AO29" s="456">
        <v>0</v>
      </c>
      <c r="AP29" s="456">
        <v>0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5</v>
      </c>
      <c r="AX29" s="37">
        <f t="shared" si="3"/>
        <v>1</v>
      </c>
      <c r="AY29" s="37">
        <f t="shared" si="4"/>
        <v>0</v>
      </c>
      <c r="AZ29" s="37">
        <f t="shared" si="5"/>
        <v>2</v>
      </c>
      <c r="BA29" s="37">
        <f t="shared" si="6"/>
        <v>1</v>
      </c>
      <c r="BB29" s="37">
        <f t="shared" si="7"/>
        <v>1</v>
      </c>
      <c r="BC29" s="38">
        <f t="shared" si="8"/>
        <v>0</v>
      </c>
      <c r="BD29" s="37">
        <f t="shared" si="9"/>
        <v>0</v>
      </c>
      <c r="BE29" s="54">
        <f t="shared" si="10"/>
        <v>10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2</v>
      </c>
      <c r="G30" s="456">
        <v>1</v>
      </c>
      <c r="H30" s="456">
        <v>0</v>
      </c>
      <c r="I30" s="456">
        <v>0</v>
      </c>
      <c r="J30" s="456">
        <v>0</v>
      </c>
      <c r="K30" s="456">
        <v>0</v>
      </c>
      <c r="L30" s="456">
        <v>1</v>
      </c>
      <c r="M30" s="456">
        <v>0</v>
      </c>
      <c r="N30" s="456">
        <v>0</v>
      </c>
      <c r="O30" s="456">
        <v>1</v>
      </c>
      <c r="P30" s="456">
        <v>0</v>
      </c>
      <c r="Q30" s="456">
        <v>0</v>
      </c>
      <c r="R30" s="456">
        <v>1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2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1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5</v>
      </c>
      <c r="AX30" s="37">
        <f t="shared" si="3"/>
        <v>1</v>
      </c>
      <c r="AY30" s="37">
        <f t="shared" si="4"/>
        <v>0</v>
      </c>
      <c r="AZ30" s="37">
        <f t="shared" si="5"/>
        <v>2</v>
      </c>
      <c r="BA30" s="37">
        <f t="shared" si="6"/>
        <v>1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9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17</v>
      </c>
      <c r="G31" s="456">
        <v>2</v>
      </c>
      <c r="H31" s="456">
        <v>2</v>
      </c>
      <c r="I31" s="456">
        <v>1</v>
      </c>
      <c r="J31" s="456">
        <v>2</v>
      </c>
      <c r="K31" s="456">
        <v>0</v>
      </c>
      <c r="L31" s="456">
        <v>1</v>
      </c>
      <c r="M31" s="456">
        <v>0</v>
      </c>
      <c r="N31" s="456">
        <v>0</v>
      </c>
      <c r="O31" s="456">
        <v>11</v>
      </c>
      <c r="P31" s="456">
        <v>0</v>
      </c>
      <c r="Q31" s="456">
        <v>1</v>
      </c>
      <c r="R31" s="456">
        <v>1</v>
      </c>
      <c r="S31" s="456">
        <v>5</v>
      </c>
      <c r="T31" s="456">
        <v>1</v>
      </c>
      <c r="U31" s="456">
        <v>1</v>
      </c>
      <c r="V31" s="456">
        <v>0</v>
      </c>
      <c r="W31" s="456">
        <v>2</v>
      </c>
      <c r="X31" s="456">
        <v>16</v>
      </c>
      <c r="Y31" s="456">
        <v>4</v>
      </c>
      <c r="Z31" s="456">
        <v>6</v>
      </c>
      <c r="AA31" s="456">
        <v>0</v>
      </c>
      <c r="AB31" s="456">
        <v>1</v>
      </c>
      <c r="AC31" s="456">
        <v>3</v>
      </c>
      <c r="AD31" s="456">
        <v>1</v>
      </c>
      <c r="AE31" s="456">
        <v>6</v>
      </c>
      <c r="AF31" s="456">
        <v>1</v>
      </c>
      <c r="AG31" s="456">
        <v>1</v>
      </c>
      <c r="AH31" s="456">
        <v>2</v>
      </c>
      <c r="AI31" s="456">
        <v>8</v>
      </c>
      <c r="AJ31" s="456">
        <v>1</v>
      </c>
      <c r="AK31" s="456">
        <v>0</v>
      </c>
      <c r="AL31" s="456">
        <v>6</v>
      </c>
      <c r="AM31" s="456">
        <v>1</v>
      </c>
      <c r="AN31" s="456">
        <v>0</v>
      </c>
      <c r="AO31" s="456">
        <v>0</v>
      </c>
      <c r="AP31" s="456">
        <v>7</v>
      </c>
      <c r="AQ31" s="456">
        <v>0</v>
      </c>
      <c r="AR31" s="456">
        <v>0</v>
      </c>
      <c r="AS31" s="456">
        <v>3</v>
      </c>
      <c r="AU31" s="37">
        <f t="shared" si="0"/>
        <v>0</v>
      </c>
      <c r="AV31" s="37">
        <f t="shared" si="1"/>
        <v>0</v>
      </c>
      <c r="AW31" s="37">
        <f t="shared" si="2"/>
        <v>36</v>
      </c>
      <c r="AX31" s="37">
        <f t="shared" si="3"/>
        <v>2</v>
      </c>
      <c r="AY31" s="37">
        <f t="shared" si="4"/>
        <v>7</v>
      </c>
      <c r="AZ31" s="37">
        <f t="shared" si="5"/>
        <v>29</v>
      </c>
      <c r="BA31" s="37">
        <f t="shared" si="6"/>
        <v>14</v>
      </c>
      <c r="BB31" s="37">
        <f t="shared" si="7"/>
        <v>9</v>
      </c>
      <c r="BC31" s="38">
        <f t="shared" si="8"/>
        <v>7</v>
      </c>
      <c r="BD31" s="37">
        <f t="shared" si="9"/>
        <v>10</v>
      </c>
      <c r="BE31" s="54">
        <f t="shared" si="10"/>
        <v>114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11</v>
      </c>
      <c r="G32" s="456">
        <v>1</v>
      </c>
      <c r="H32" s="456">
        <v>3</v>
      </c>
      <c r="I32" s="456">
        <v>0</v>
      </c>
      <c r="J32" s="456">
        <v>0</v>
      </c>
      <c r="K32" s="456">
        <v>0</v>
      </c>
      <c r="L32" s="456">
        <v>3</v>
      </c>
      <c r="M32" s="456">
        <v>0</v>
      </c>
      <c r="N32" s="456">
        <v>1</v>
      </c>
      <c r="O32" s="456">
        <v>10</v>
      </c>
      <c r="P32" s="456">
        <v>0</v>
      </c>
      <c r="Q32" s="456">
        <v>0</v>
      </c>
      <c r="R32" s="456">
        <v>1</v>
      </c>
      <c r="S32" s="456">
        <v>3</v>
      </c>
      <c r="T32" s="456">
        <v>0</v>
      </c>
      <c r="U32" s="456">
        <v>1</v>
      </c>
      <c r="V32" s="456">
        <v>1</v>
      </c>
      <c r="W32" s="456">
        <v>0</v>
      </c>
      <c r="X32" s="456">
        <v>9</v>
      </c>
      <c r="Y32" s="456">
        <v>0</v>
      </c>
      <c r="Z32" s="456">
        <v>2</v>
      </c>
      <c r="AA32" s="456">
        <v>0</v>
      </c>
      <c r="AB32" s="456">
        <v>1</v>
      </c>
      <c r="AC32" s="456">
        <v>3</v>
      </c>
      <c r="AD32" s="456">
        <v>1</v>
      </c>
      <c r="AE32" s="456">
        <v>2</v>
      </c>
      <c r="AF32" s="456">
        <v>1</v>
      </c>
      <c r="AG32" s="456">
        <v>4</v>
      </c>
      <c r="AH32" s="456">
        <v>0</v>
      </c>
      <c r="AI32" s="456">
        <v>1</v>
      </c>
      <c r="AJ32" s="456">
        <v>0</v>
      </c>
      <c r="AK32" s="456">
        <v>0</v>
      </c>
      <c r="AL32" s="456">
        <v>1</v>
      </c>
      <c r="AM32" s="456">
        <v>0</v>
      </c>
      <c r="AN32" s="456">
        <v>1</v>
      </c>
      <c r="AO32" s="456">
        <v>0</v>
      </c>
      <c r="AP32" s="456">
        <v>1</v>
      </c>
      <c r="AQ32" s="456">
        <v>0</v>
      </c>
      <c r="AR32" s="456">
        <v>0</v>
      </c>
      <c r="AS32" s="456">
        <v>2</v>
      </c>
      <c r="AU32" s="37">
        <f t="shared" si="0"/>
        <v>0</v>
      </c>
      <c r="AV32" s="37">
        <f t="shared" si="1"/>
        <v>0</v>
      </c>
      <c r="AW32" s="37">
        <f t="shared" si="2"/>
        <v>29</v>
      </c>
      <c r="AX32" s="37">
        <f t="shared" si="3"/>
        <v>1</v>
      </c>
      <c r="AY32" s="37">
        <f t="shared" si="4"/>
        <v>5</v>
      </c>
      <c r="AZ32" s="37">
        <f t="shared" si="5"/>
        <v>12</v>
      </c>
      <c r="BA32" s="37">
        <f t="shared" si="6"/>
        <v>11</v>
      </c>
      <c r="BB32" s="37">
        <f t="shared" si="7"/>
        <v>1</v>
      </c>
      <c r="BC32" s="38">
        <f t="shared" si="8"/>
        <v>2</v>
      </c>
      <c r="BD32" s="37">
        <f t="shared" si="9"/>
        <v>3</v>
      </c>
      <c r="BE32" s="54">
        <f t="shared" si="10"/>
        <v>64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3</v>
      </c>
      <c r="E33" s="456">
        <v>0</v>
      </c>
      <c r="F33" s="456">
        <v>16</v>
      </c>
      <c r="G33" s="456">
        <v>1</v>
      </c>
      <c r="H33" s="456">
        <v>1</v>
      </c>
      <c r="I33" s="456">
        <v>1</v>
      </c>
      <c r="J33" s="456">
        <v>1</v>
      </c>
      <c r="K33" s="456">
        <v>0</v>
      </c>
      <c r="L33" s="456">
        <v>2</v>
      </c>
      <c r="M33" s="456">
        <v>3</v>
      </c>
      <c r="N33" s="456">
        <v>4</v>
      </c>
      <c r="O33" s="456">
        <v>12</v>
      </c>
      <c r="P33" s="456">
        <v>1</v>
      </c>
      <c r="Q33" s="456">
        <v>0</v>
      </c>
      <c r="R33" s="456">
        <v>2</v>
      </c>
      <c r="S33" s="456">
        <v>2</v>
      </c>
      <c r="T33" s="456">
        <v>1</v>
      </c>
      <c r="U33" s="456">
        <v>1</v>
      </c>
      <c r="V33" s="456">
        <v>2</v>
      </c>
      <c r="W33" s="456">
        <v>1</v>
      </c>
      <c r="X33" s="456">
        <v>13</v>
      </c>
      <c r="Y33" s="456">
        <v>2</v>
      </c>
      <c r="Z33" s="456">
        <v>0</v>
      </c>
      <c r="AA33" s="456">
        <v>0</v>
      </c>
      <c r="AB33" s="456">
        <v>1</v>
      </c>
      <c r="AC33" s="456">
        <v>4</v>
      </c>
      <c r="AD33" s="456">
        <v>0</v>
      </c>
      <c r="AE33" s="456">
        <v>2</v>
      </c>
      <c r="AF33" s="456">
        <v>1</v>
      </c>
      <c r="AG33" s="456">
        <v>2</v>
      </c>
      <c r="AH33" s="456">
        <v>1</v>
      </c>
      <c r="AI33" s="456">
        <v>4</v>
      </c>
      <c r="AJ33" s="456">
        <v>0</v>
      </c>
      <c r="AK33" s="456">
        <v>1</v>
      </c>
      <c r="AL33" s="456">
        <v>1</v>
      </c>
      <c r="AM33" s="456">
        <v>0</v>
      </c>
      <c r="AN33" s="456">
        <v>0</v>
      </c>
      <c r="AO33" s="456">
        <v>0</v>
      </c>
      <c r="AP33" s="456">
        <v>8</v>
      </c>
      <c r="AQ33" s="456">
        <v>0</v>
      </c>
      <c r="AR33" s="456">
        <v>1</v>
      </c>
      <c r="AS33" s="456">
        <v>1</v>
      </c>
      <c r="AU33" s="37">
        <f t="shared" si="0"/>
        <v>3</v>
      </c>
      <c r="AV33" s="37">
        <f t="shared" si="1"/>
        <v>0</v>
      </c>
      <c r="AW33" s="37">
        <f t="shared" si="2"/>
        <v>41</v>
      </c>
      <c r="AX33" s="37">
        <f t="shared" si="3"/>
        <v>3</v>
      </c>
      <c r="AY33" s="37">
        <f t="shared" si="4"/>
        <v>6</v>
      </c>
      <c r="AZ33" s="37">
        <f t="shared" si="5"/>
        <v>17</v>
      </c>
      <c r="BA33" s="37">
        <f t="shared" si="6"/>
        <v>10</v>
      </c>
      <c r="BB33" s="37">
        <f t="shared" si="7"/>
        <v>5</v>
      </c>
      <c r="BC33" s="38">
        <f t="shared" si="8"/>
        <v>1</v>
      </c>
      <c r="BD33" s="37">
        <f t="shared" si="9"/>
        <v>10</v>
      </c>
      <c r="BE33" s="54">
        <f t="shared" si="10"/>
        <v>96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4</v>
      </c>
      <c r="G34" s="456">
        <v>1</v>
      </c>
      <c r="H34" s="456">
        <v>1</v>
      </c>
      <c r="I34" s="456">
        <v>0</v>
      </c>
      <c r="J34" s="456">
        <v>0</v>
      </c>
      <c r="K34" s="456">
        <v>0</v>
      </c>
      <c r="L34" s="456">
        <v>2</v>
      </c>
      <c r="M34" s="456">
        <v>2</v>
      </c>
      <c r="N34" s="456">
        <v>2</v>
      </c>
      <c r="O34" s="456">
        <v>4</v>
      </c>
      <c r="P34" s="456">
        <v>1</v>
      </c>
      <c r="Q34" s="456">
        <v>0</v>
      </c>
      <c r="R34" s="456">
        <v>0</v>
      </c>
      <c r="S34" s="456">
        <v>2</v>
      </c>
      <c r="T34" s="456">
        <v>0</v>
      </c>
      <c r="U34" s="456">
        <v>1</v>
      </c>
      <c r="V34" s="456">
        <v>1</v>
      </c>
      <c r="W34" s="456">
        <v>1</v>
      </c>
      <c r="X34" s="456">
        <v>5</v>
      </c>
      <c r="Y34" s="456">
        <v>0</v>
      </c>
      <c r="Z34" s="456">
        <v>0</v>
      </c>
      <c r="AA34" s="456">
        <v>0</v>
      </c>
      <c r="AB34" s="456">
        <v>0</v>
      </c>
      <c r="AC34" s="456">
        <v>3</v>
      </c>
      <c r="AD34" s="456">
        <v>0</v>
      </c>
      <c r="AE34" s="456">
        <v>0</v>
      </c>
      <c r="AF34" s="456">
        <v>0</v>
      </c>
      <c r="AG34" s="456">
        <v>0</v>
      </c>
      <c r="AH34" s="456">
        <v>0</v>
      </c>
      <c r="AI34" s="456">
        <v>2</v>
      </c>
      <c r="AJ34" s="456">
        <v>0</v>
      </c>
      <c r="AK34" s="456">
        <v>0</v>
      </c>
      <c r="AL34" s="456">
        <v>1</v>
      </c>
      <c r="AM34" s="456">
        <v>0</v>
      </c>
      <c r="AN34" s="456">
        <v>0</v>
      </c>
      <c r="AO34" s="456">
        <v>0</v>
      </c>
      <c r="AP34" s="456">
        <v>1</v>
      </c>
      <c r="AQ34" s="456">
        <v>0</v>
      </c>
      <c r="AR34" s="456">
        <v>0</v>
      </c>
      <c r="AS34" s="456">
        <v>0</v>
      </c>
      <c r="AU34" s="37">
        <f t="shared" si="0"/>
        <v>0</v>
      </c>
      <c r="AV34" s="37">
        <f t="shared" si="1"/>
        <v>0</v>
      </c>
      <c r="AW34" s="37">
        <f t="shared" si="2"/>
        <v>16</v>
      </c>
      <c r="AX34" s="37">
        <f t="shared" si="3"/>
        <v>1</v>
      </c>
      <c r="AY34" s="37">
        <f t="shared" si="4"/>
        <v>4</v>
      </c>
      <c r="AZ34" s="37">
        <f t="shared" si="5"/>
        <v>6</v>
      </c>
      <c r="BA34" s="37">
        <f t="shared" si="6"/>
        <v>3</v>
      </c>
      <c r="BB34" s="37">
        <f t="shared" si="7"/>
        <v>2</v>
      </c>
      <c r="BC34" s="38">
        <f t="shared" si="8"/>
        <v>1</v>
      </c>
      <c r="BD34" s="37">
        <f t="shared" si="9"/>
        <v>1</v>
      </c>
      <c r="BE34" s="54">
        <f t="shared" si="10"/>
        <v>34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30</v>
      </c>
      <c r="G35" s="456">
        <v>1</v>
      </c>
      <c r="H35" s="456">
        <v>0</v>
      </c>
      <c r="I35" s="456">
        <v>4</v>
      </c>
      <c r="J35" s="456">
        <v>1</v>
      </c>
      <c r="K35" s="456">
        <v>1</v>
      </c>
      <c r="L35" s="456">
        <v>5</v>
      </c>
      <c r="M35" s="456">
        <v>1</v>
      </c>
      <c r="N35" s="456">
        <v>4</v>
      </c>
      <c r="O35" s="456">
        <v>12</v>
      </c>
      <c r="P35" s="456">
        <v>6</v>
      </c>
      <c r="Q35" s="456">
        <v>2</v>
      </c>
      <c r="R35" s="456">
        <v>0</v>
      </c>
      <c r="S35" s="456">
        <v>3</v>
      </c>
      <c r="T35" s="456">
        <v>0</v>
      </c>
      <c r="U35" s="456">
        <v>0</v>
      </c>
      <c r="V35" s="456">
        <v>1</v>
      </c>
      <c r="W35" s="456">
        <v>1</v>
      </c>
      <c r="X35" s="456">
        <v>9</v>
      </c>
      <c r="Y35" s="456">
        <v>1</v>
      </c>
      <c r="Z35" s="456">
        <v>3</v>
      </c>
      <c r="AA35" s="456">
        <v>2</v>
      </c>
      <c r="AB35" s="456">
        <v>0</v>
      </c>
      <c r="AC35" s="456">
        <v>2</v>
      </c>
      <c r="AD35" s="456">
        <v>1</v>
      </c>
      <c r="AE35" s="456">
        <v>0</v>
      </c>
      <c r="AF35" s="456">
        <v>0</v>
      </c>
      <c r="AG35" s="456">
        <v>0</v>
      </c>
      <c r="AH35" s="456">
        <v>0</v>
      </c>
      <c r="AI35" s="456">
        <v>6</v>
      </c>
      <c r="AJ35" s="456">
        <v>0</v>
      </c>
      <c r="AK35" s="456">
        <v>1</v>
      </c>
      <c r="AL35" s="456">
        <v>4</v>
      </c>
      <c r="AM35" s="456">
        <v>0</v>
      </c>
      <c r="AN35" s="456">
        <v>0</v>
      </c>
      <c r="AO35" s="456">
        <v>0</v>
      </c>
      <c r="AP35" s="456">
        <v>10</v>
      </c>
      <c r="AQ35" s="456">
        <v>0</v>
      </c>
      <c r="AR35" s="456">
        <v>4</v>
      </c>
      <c r="AS35" s="456">
        <v>4</v>
      </c>
      <c r="AU35" s="37">
        <f t="shared" si="0"/>
        <v>0</v>
      </c>
      <c r="AV35" s="37">
        <f t="shared" si="1"/>
        <v>0</v>
      </c>
      <c r="AW35" s="37">
        <f t="shared" si="2"/>
        <v>59</v>
      </c>
      <c r="AX35" s="37">
        <f t="shared" si="3"/>
        <v>8</v>
      </c>
      <c r="AY35" s="37">
        <f t="shared" si="4"/>
        <v>4</v>
      </c>
      <c r="AZ35" s="37">
        <f t="shared" si="5"/>
        <v>16</v>
      </c>
      <c r="BA35" s="37">
        <f t="shared" si="6"/>
        <v>3</v>
      </c>
      <c r="BB35" s="37">
        <f t="shared" si="7"/>
        <v>7</v>
      </c>
      <c r="BC35" s="38">
        <f t="shared" si="8"/>
        <v>4</v>
      </c>
      <c r="BD35" s="37">
        <f t="shared" si="9"/>
        <v>18</v>
      </c>
      <c r="BE35" s="54">
        <f t="shared" si="10"/>
        <v>119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21</v>
      </c>
      <c r="G37" s="457">
        <v>3</v>
      </c>
      <c r="H37" s="457">
        <v>1</v>
      </c>
      <c r="I37" s="457">
        <v>2</v>
      </c>
      <c r="J37" s="457">
        <v>4</v>
      </c>
      <c r="K37" s="457">
        <v>0</v>
      </c>
      <c r="L37" s="457">
        <v>0</v>
      </c>
      <c r="M37" s="457">
        <v>0</v>
      </c>
      <c r="N37" s="457">
        <v>2</v>
      </c>
      <c r="O37" s="457">
        <v>7</v>
      </c>
      <c r="P37" s="457">
        <v>1</v>
      </c>
      <c r="Q37" s="457">
        <v>1</v>
      </c>
      <c r="R37" s="457">
        <v>2</v>
      </c>
      <c r="S37" s="457">
        <v>4</v>
      </c>
      <c r="T37" s="457">
        <v>0</v>
      </c>
      <c r="U37" s="457">
        <v>1</v>
      </c>
      <c r="V37" s="457">
        <v>0</v>
      </c>
      <c r="W37" s="457">
        <v>0</v>
      </c>
      <c r="X37" s="457">
        <v>0</v>
      </c>
      <c r="Y37" s="457">
        <v>0</v>
      </c>
      <c r="Z37" s="457">
        <v>0</v>
      </c>
      <c r="AA37" s="457">
        <v>0</v>
      </c>
      <c r="AB37" s="457">
        <v>1</v>
      </c>
      <c r="AC37" s="457">
        <v>1</v>
      </c>
      <c r="AD37" s="457">
        <v>1</v>
      </c>
      <c r="AE37" s="457">
        <v>0</v>
      </c>
      <c r="AF37" s="457">
        <v>2</v>
      </c>
      <c r="AG37" s="457">
        <v>0</v>
      </c>
      <c r="AH37" s="457">
        <v>1</v>
      </c>
      <c r="AI37" s="457">
        <v>3</v>
      </c>
      <c r="AJ37" s="457">
        <v>0</v>
      </c>
      <c r="AK37" s="457">
        <v>0</v>
      </c>
      <c r="AL37" s="457">
        <v>3</v>
      </c>
      <c r="AM37" s="457">
        <v>0</v>
      </c>
      <c r="AN37" s="457">
        <v>0</v>
      </c>
      <c r="AO37" s="457">
        <v>0</v>
      </c>
      <c r="AP37" s="457">
        <v>3</v>
      </c>
      <c r="AQ37" s="457">
        <v>0</v>
      </c>
      <c r="AR37" s="457">
        <v>0</v>
      </c>
      <c r="AS37" s="457">
        <v>1</v>
      </c>
      <c r="AU37" s="37">
        <f t="shared" si="0"/>
        <v>0</v>
      </c>
      <c r="AV37" s="37">
        <f t="shared" si="1"/>
        <v>0</v>
      </c>
      <c r="AW37" s="37">
        <f t="shared" si="2"/>
        <v>40</v>
      </c>
      <c r="AX37" s="37">
        <f t="shared" si="3"/>
        <v>4</v>
      </c>
      <c r="AY37" s="37">
        <f t="shared" si="4"/>
        <v>5</v>
      </c>
      <c r="AZ37" s="37">
        <f t="shared" si="5"/>
        <v>1</v>
      </c>
      <c r="BA37" s="37">
        <f t="shared" si="6"/>
        <v>5</v>
      </c>
      <c r="BB37" s="37">
        <f t="shared" si="7"/>
        <v>3</v>
      </c>
      <c r="BC37" s="38">
        <f t="shared" si="8"/>
        <v>3</v>
      </c>
      <c r="BD37" s="37">
        <f t="shared" si="9"/>
        <v>4</v>
      </c>
      <c r="BE37" s="54">
        <f t="shared" si="10"/>
        <v>65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102</v>
      </c>
      <c r="E38" s="457">
        <v>0</v>
      </c>
      <c r="F38" s="457">
        <v>101</v>
      </c>
      <c r="G38" s="457">
        <v>13</v>
      </c>
      <c r="H38" s="457">
        <v>13</v>
      </c>
      <c r="I38" s="457">
        <v>17</v>
      </c>
      <c r="J38" s="457">
        <v>53</v>
      </c>
      <c r="K38" s="457">
        <v>5</v>
      </c>
      <c r="L38" s="457">
        <v>16</v>
      </c>
      <c r="M38" s="457">
        <v>6</v>
      </c>
      <c r="N38" s="457">
        <v>14</v>
      </c>
      <c r="O38" s="457">
        <v>68</v>
      </c>
      <c r="P38" s="457">
        <v>30</v>
      </c>
      <c r="Q38" s="457">
        <v>12</v>
      </c>
      <c r="R38" s="457">
        <v>12</v>
      </c>
      <c r="S38" s="457">
        <v>37</v>
      </c>
      <c r="T38" s="457">
        <v>7</v>
      </c>
      <c r="U38" s="457">
        <v>12</v>
      </c>
      <c r="V38" s="457">
        <v>21</v>
      </c>
      <c r="W38" s="457">
        <v>26</v>
      </c>
      <c r="X38" s="457">
        <v>107</v>
      </c>
      <c r="Y38" s="457">
        <v>11</v>
      </c>
      <c r="Z38" s="457">
        <v>33</v>
      </c>
      <c r="AA38" s="457">
        <v>16</v>
      </c>
      <c r="AB38" s="457">
        <v>13</v>
      </c>
      <c r="AC38" s="457">
        <v>39</v>
      </c>
      <c r="AD38" s="457">
        <v>16</v>
      </c>
      <c r="AE38" s="457">
        <v>17</v>
      </c>
      <c r="AF38" s="457">
        <v>10</v>
      </c>
      <c r="AG38" s="457">
        <v>16</v>
      </c>
      <c r="AH38" s="457">
        <v>8</v>
      </c>
      <c r="AI38" s="457">
        <v>72</v>
      </c>
      <c r="AJ38" s="457">
        <v>6</v>
      </c>
      <c r="AK38" s="457">
        <v>8</v>
      </c>
      <c r="AL38" s="457">
        <v>44</v>
      </c>
      <c r="AM38" s="457">
        <v>10</v>
      </c>
      <c r="AN38" s="457">
        <v>16</v>
      </c>
      <c r="AO38" s="457">
        <v>10</v>
      </c>
      <c r="AP38" s="457">
        <v>41</v>
      </c>
      <c r="AQ38" s="457">
        <v>9</v>
      </c>
      <c r="AR38" s="457">
        <v>10</v>
      </c>
      <c r="AS38" s="457">
        <v>12</v>
      </c>
      <c r="AU38" s="37">
        <f t="shared" si="0"/>
        <v>102</v>
      </c>
      <c r="AV38" s="37">
        <f t="shared" si="1"/>
        <v>0</v>
      </c>
      <c r="AW38" s="37">
        <f t="shared" si="2"/>
        <v>306</v>
      </c>
      <c r="AX38" s="37">
        <f t="shared" si="3"/>
        <v>54</v>
      </c>
      <c r="AY38" s="37">
        <f t="shared" si="4"/>
        <v>77</v>
      </c>
      <c r="AZ38" s="37">
        <f t="shared" si="5"/>
        <v>206</v>
      </c>
      <c r="BA38" s="37">
        <f t="shared" si="6"/>
        <v>106</v>
      </c>
      <c r="BB38" s="37">
        <f t="shared" si="7"/>
        <v>86</v>
      </c>
      <c r="BC38" s="38">
        <f t="shared" si="8"/>
        <v>80</v>
      </c>
      <c r="BD38" s="37">
        <f t="shared" si="9"/>
        <v>72</v>
      </c>
      <c r="BE38" s="54">
        <f t="shared" si="10"/>
        <v>1089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111</v>
      </c>
      <c r="G39" s="457">
        <v>13</v>
      </c>
      <c r="H39" s="457">
        <v>0</v>
      </c>
      <c r="I39" s="457">
        <v>20</v>
      </c>
      <c r="J39" s="457">
        <v>0</v>
      </c>
      <c r="K39" s="457">
        <v>0</v>
      </c>
      <c r="L39" s="457">
        <v>5</v>
      </c>
      <c r="M39" s="457">
        <v>2</v>
      </c>
      <c r="N39" s="457">
        <v>2</v>
      </c>
      <c r="O39" s="457">
        <v>36</v>
      </c>
      <c r="P39" s="457">
        <v>6</v>
      </c>
      <c r="Q39" s="457">
        <v>8</v>
      </c>
      <c r="R39" s="457">
        <v>4</v>
      </c>
      <c r="S39" s="457">
        <v>15</v>
      </c>
      <c r="T39" s="457">
        <v>2</v>
      </c>
      <c r="U39" s="457">
        <v>12</v>
      </c>
      <c r="V39" s="457">
        <v>14</v>
      </c>
      <c r="W39" s="457">
        <v>0</v>
      </c>
      <c r="X39" s="457">
        <v>3</v>
      </c>
      <c r="Y39" s="457">
        <v>5</v>
      </c>
      <c r="Z39" s="457">
        <v>11</v>
      </c>
      <c r="AA39" s="457">
        <v>2</v>
      </c>
      <c r="AB39" s="457">
        <v>0</v>
      </c>
      <c r="AC39" s="457">
        <v>14</v>
      </c>
      <c r="AD39" s="457">
        <v>2</v>
      </c>
      <c r="AE39" s="457">
        <v>0</v>
      </c>
      <c r="AF39" s="457">
        <v>7</v>
      </c>
      <c r="AG39" s="457">
        <v>4</v>
      </c>
      <c r="AH39" s="457">
        <v>7</v>
      </c>
      <c r="AI39" s="457">
        <v>47</v>
      </c>
      <c r="AJ39" s="457">
        <v>1</v>
      </c>
      <c r="AK39" s="457">
        <v>0</v>
      </c>
      <c r="AL39" s="457">
        <v>3</v>
      </c>
      <c r="AM39" s="457">
        <v>2</v>
      </c>
      <c r="AN39" s="457">
        <v>16</v>
      </c>
      <c r="AO39" s="457">
        <v>0</v>
      </c>
      <c r="AP39" s="457">
        <v>5</v>
      </c>
      <c r="AQ39" s="457">
        <v>0</v>
      </c>
      <c r="AR39" s="457">
        <v>0</v>
      </c>
      <c r="AS39" s="457">
        <v>3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9</v>
      </c>
      <c r="H40" s="457">
        <v>0</v>
      </c>
      <c r="I40" s="457">
        <v>6</v>
      </c>
      <c r="J40" s="457">
        <v>0</v>
      </c>
      <c r="K40" s="457">
        <v>0</v>
      </c>
      <c r="L40" s="457">
        <v>0</v>
      </c>
      <c r="M40" s="457">
        <v>7</v>
      </c>
      <c r="N40" s="457">
        <v>0</v>
      </c>
      <c r="O40" s="457">
        <v>24</v>
      </c>
      <c r="P40" s="457">
        <v>2</v>
      </c>
      <c r="Q40" s="457">
        <v>0</v>
      </c>
      <c r="R40" s="457">
        <v>0</v>
      </c>
      <c r="S40" s="457">
        <v>0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4</v>
      </c>
      <c r="Z40" s="457">
        <v>0</v>
      </c>
      <c r="AA40" s="457">
        <v>0</v>
      </c>
      <c r="AB40" s="457">
        <v>0</v>
      </c>
      <c r="AC40" s="457">
        <v>29</v>
      </c>
      <c r="AD40" s="457">
        <v>8</v>
      </c>
      <c r="AE40" s="457">
        <v>9</v>
      </c>
      <c r="AF40" s="457">
        <v>6</v>
      </c>
      <c r="AG40" s="457">
        <v>0</v>
      </c>
      <c r="AH40" s="457">
        <v>2</v>
      </c>
      <c r="AI40" s="457">
        <v>1</v>
      </c>
      <c r="AJ40" s="457">
        <v>0</v>
      </c>
      <c r="AK40" s="457">
        <v>5</v>
      </c>
      <c r="AL40" s="457">
        <v>0</v>
      </c>
      <c r="AM40" s="457">
        <v>0</v>
      </c>
      <c r="AN40" s="457">
        <v>4</v>
      </c>
      <c r="AO40" s="457">
        <v>6</v>
      </c>
      <c r="AP40" s="457">
        <v>4</v>
      </c>
      <c r="AQ40" s="457">
        <v>4</v>
      </c>
      <c r="AR40" s="457">
        <v>4</v>
      </c>
      <c r="AS40" s="457">
        <v>0</v>
      </c>
      <c r="AU40" s="37">
        <f t="shared" si="0"/>
        <v>0</v>
      </c>
      <c r="AV40" s="37">
        <f t="shared" si="1"/>
        <v>0</v>
      </c>
      <c r="AW40" s="37">
        <f t="shared" si="2"/>
        <v>46</v>
      </c>
      <c r="AX40" s="37">
        <f t="shared" si="3"/>
        <v>2</v>
      </c>
      <c r="AY40" s="37">
        <f t="shared" si="4"/>
        <v>0</v>
      </c>
      <c r="AZ40" s="37">
        <f t="shared" si="5"/>
        <v>4</v>
      </c>
      <c r="BA40" s="37">
        <f t="shared" si="6"/>
        <v>54</v>
      </c>
      <c r="BB40" s="37">
        <f t="shared" si="7"/>
        <v>6</v>
      </c>
      <c r="BC40" s="38">
        <f t="shared" si="8"/>
        <v>10</v>
      </c>
      <c r="BD40" s="37">
        <f t="shared" si="9"/>
        <v>12</v>
      </c>
      <c r="BE40" s="54">
        <f t="shared" si="10"/>
        <v>134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0</v>
      </c>
      <c r="E41" s="457">
        <v>0</v>
      </c>
      <c r="F41" s="457">
        <v>88</v>
      </c>
      <c r="G41" s="457">
        <v>17</v>
      </c>
      <c r="H41" s="457">
        <v>2</v>
      </c>
      <c r="I41" s="457">
        <v>10</v>
      </c>
      <c r="J41" s="457">
        <v>16</v>
      </c>
      <c r="K41" s="457">
        <v>0</v>
      </c>
      <c r="L41" s="457">
        <v>9</v>
      </c>
      <c r="M41" s="457">
        <v>9</v>
      </c>
      <c r="N41" s="457">
        <v>7</v>
      </c>
      <c r="O41" s="457">
        <v>46</v>
      </c>
      <c r="P41" s="457">
        <v>32</v>
      </c>
      <c r="Q41" s="457">
        <v>7</v>
      </c>
      <c r="R41" s="457">
        <v>13</v>
      </c>
      <c r="S41" s="457">
        <v>34</v>
      </c>
      <c r="T41" s="457">
        <v>3</v>
      </c>
      <c r="U41" s="457">
        <v>6</v>
      </c>
      <c r="V41" s="457">
        <v>14</v>
      </c>
      <c r="W41" s="457">
        <v>12</v>
      </c>
      <c r="X41" s="457">
        <v>101</v>
      </c>
      <c r="Y41" s="457">
        <v>4</v>
      </c>
      <c r="Z41" s="457">
        <v>25</v>
      </c>
      <c r="AA41" s="457">
        <v>6</v>
      </c>
      <c r="AB41" s="457">
        <v>13</v>
      </c>
      <c r="AC41" s="457">
        <v>55</v>
      </c>
      <c r="AD41" s="457">
        <v>8</v>
      </c>
      <c r="AE41" s="457">
        <v>10</v>
      </c>
      <c r="AF41" s="457">
        <v>6</v>
      </c>
      <c r="AG41" s="457">
        <v>7</v>
      </c>
      <c r="AH41" s="457">
        <v>2</v>
      </c>
      <c r="AI41" s="457">
        <v>26</v>
      </c>
      <c r="AJ41" s="457">
        <v>5</v>
      </c>
      <c r="AK41" s="457">
        <v>9</v>
      </c>
      <c r="AL41" s="457">
        <v>29</v>
      </c>
      <c r="AM41" s="457">
        <v>5</v>
      </c>
      <c r="AN41" s="457">
        <v>5</v>
      </c>
      <c r="AO41" s="457">
        <v>7</v>
      </c>
      <c r="AP41" s="457">
        <v>25</v>
      </c>
      <c r="AQ41" s="457">
        <v>4</v>
      </c>
      <c r="AR41" s="457">
        <v>7</v>
      </c>
      <c r="AS41" s="457">
        <v>5</v>
      </c>
      <c r="AU41" s="37">
        <f t="shared" si="0"/>
        <v>0</v>
      </c>
      <c r="AV41" s="37">
        <f t="shared" si="1"/>
        <v>0</v>
      </c>
      <c r="AW41" s="37">
        <f t="shared" si="2"/>
        <v>204</v>
      </c>
      <c r="AX41" s="37">
        <f t="shared" si="3"/>
        <v>52</v>
      </c>
      <c r="AY41" s="37">
        <f t="shared" si="4"/>
        <v>57</v>
      </c>
      <c r="AZ41" s="37">
        <f t="shared" si="5"/>
        <v>161</v>
      </c>
      <c r="BA41" s="37">
        <f t="shared" si="6"/>
        <v>88</v>
      </c>
      <c r="BB41" s="37">
        <f t="shared" si="7"/>
        <v>40</v>
      </c>
      <c r="BC41" s="38">
        <f t="shared" si="8"/>
        <v>46</v>
      </c>
      <c r="BD41" s="37">
        <f t="shared" si="9"/>
        <v>41</v>
      </c>
      <c r="BE41" s="54">
        <f t="shared" si="10"/>
        <v>689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1</v>
      </c>
      <c r="E43" s="457">
        <v>0</v>
      </c>
      <c r="F43" s="457">
        <v>1</v>
      </c>
      <c r="G43" s="457">
        <v>0</v>
      </c>
      <c r="H43" s="457">
        <v>0</v>
      </c>
      <c r="I43" s="457">
        <v>0</v>
      </c>
      <c r="J43" s="457">
        <v>1</v>
      </c>
      <c r="K43" s="457">
        <v>0</v>
      </c>
      <c r="L43" s="457">
        <v>0</v>
      </c>
      <c r="M43" s="457">
        <v>0</v>
      </c>
      <c r="N43" s="457">
        <v>0</v>
      </c>
      <c r="O43" s="457">
        <v>8</v>
      </c>
      <c r="P43" s="457">
        <v>1</v>
      </c>
      <c r="Q43" s="457">
        <v>0</v>
      </c>
      <c r="R43" s="457">
        <v>1</v>
      </c>
      <c r="S43" s="457">
        <v>3</v>
      </c>
      <c r="T43" s="457">
        <v>0</v>
      </c>
      <c r="U43" s="457">
        <v>0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1</v>
      </c>
      <c r="AD43" s="457">
        <v>0</v>
      </c>
      <c r="AE43" s="457">
        <v>0</v>
      </c>
      <c r="AF43" s="457">
        <v>4</v>
      </c>
      <c r="AG43" s="457">
        <v>0</v>
      </c>
      <c r="AH43" s="457">
        <v>0</v>
      </c>
      <c r="AI43" s="457">
        <v>7</v>
      </c>
      <c r="AJ43" s="457">
        <v>0</v>
      </c>
      <c r="AK43" s="457">
        <v>0</v>
      </c>
      <c r="AL43" s="457">
        <v>17</v>
      </c>
      <c r="AM43" s="457">
        <v>0</v>
      </c>
      <c r="AN43" s="457">
        <v>4</v>
      </c>
      <c r="AO43" s="457">
        <v>4</v>
      </c>
      <c r="AP43" s="457">
        <v>0</v>
      </c>
      <c r="AQ43" s="457">
        <v>0</v>
      </c>
      <c r="AR43" s="457">
        <v>1</v>
      </c>
      <c r="AS43" s="457">
        <v>0</v>
      </c>
      <c r="AU43" s="37">
        <f t="shared" si="0"/>
        <v>1</v>
      </c>
      <c r="AV43" s="37">
        <f t="shared" si="1"/>
        <v>0</v>
      </c>
      <c r="AW43" s="37">
        <f t="shared" si="2"/>
        <v>10</v>
      </c>
      <c r="AX43" s="37">
        <f t="shared" si="3"/>
        <v>2</v>
      </c>
      <c r="AY43" s="37">
        <f t="shared" si="4"/>
        <v>3</v>
      </c>
      <c r="AZ43" s="37">
        <f t="shared" si="5"/>
        <v>0</v>
      </c>
      <c r="BA43" s="37">
        <f t="shared" si="6"/>
        <v>5</v>
      </c>
      <c r="BB43" s="37">
        <f t="shared" si="7"/>
        <v>7</v>
      </c>
      <c r="BC43" s="38">
        <f t="shared" si="8"/>
        <v>25</v>
      </c>
      <c r="BD43" s="37">
        <f t="shared" si="9"/>
        <v>1</v>
      </c>
      <c r="BE43" s="54">
        <f t="shared" si="10"/>
        <v>54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26</v>
      </c>
      <c r="G45" s="457">
        <v>21</v>
      </c>
      <c r="H45" s="457">
        <v>0</v>
      </c>
      <c r="I45" s="457">
        <v>13</v>
      </c>
      <c r="J45" s="457">
        <v>5</v>
      </c>
      <c r="K45" s="457">
        <v>0</v>
      </c>
      <c r="L45" s="457">
        <v>0</v>
      </c>
      <c r="M45" s="457">
        <v>0</v>
      </c>
      <c r="N45" s="457">
        <v>0</v>
      </c>
      <c r="O45" s="457">
        <v>31</v>
      </c>
      <c r="P45" s="457">
        <v>21</v>
      </c>
      <c r="Q45" s="457">
        <v>0</v>
      </c>
      <c r="R45" s="457">
        <v>13</v>
      </c>
      <c r="S45" s="457">
        <v>0</v>
      </c>
      <c r="T45" s="457">
        <v>0</v>
      </c>
      <c r="U45" s="457">
        <v>0</v>
      </c>
      <c r="V45" s="457">
        <v>0</v>
      </c>
      <c r="W45" s="457">
        <v>20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23</v>
      </c>
      <c r="AM45" s="457">
        <v>0</v>
      </c>
      <c r="AN45" s="457">
        <v>0</v>
      </c>
      <c r="AO45" s="457">
        <v>0</v>
      </c>
      <c r="AP45" s="457">
        <v>9</v>
      </c>
      <c r="AQ45" s="457">
        <v>0</v>
      </c>
      <c r="AR45" s="457">
        <v>0</v>
      </c>
      <c r="AS45" s="457">
        <v>1</v>
      </c>
      <c r="AU45" s="37">
        <f t="shared" si="0"/>
        <v>0</v>
      </c>
      <c r="AV45" s="37">
        <f t="shared" si="1"/>
        <v>0</v>
      </c>
      <c r="AW45" s="37">
        <f t="shared" si="2"/>
        <v>96</v>
      </c>
      <c r="AX45" s="37">
        <f t="shared" si="3"/>
        <v>34</v>
      </c>
      <c r="AY45" s="37">
        <f t="shared" si="4"/>
        <v>0</v>
      </c>
      <c r="AZ45" s="37">
        <f t="shared" si="5"/>
        <v>20</v>
      </c>
      <c r="BA45" s="37">
        <f t="shared" si="6"/>
        <v>0</v>
      </c>
      <c r="BB45" s="37">
        <f t="shared" si="7"/>
        <v>0</v>
      </c>
      <c r="BC45" s="38">
        <f t="shared" si="8"/>
        <v>23</v>
      </c>
      <c r="BD45" s="37">
        <f t="shared" si="9"/>
        <v>10</v>
      </c>
      <c r="BE45" s="54">
        <f t="shared" si="10"/>
        <v>183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18</v>
      </c>
      <c r="E46" s="457">
        <v>0</v>
      </c>
      <c r="F46" s="457">
        <v>0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2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18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2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20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4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4</v>
      </c>
      <c r="BD47" s="37">
        <f t="shared" si="9"/>
        <v>0</v>
      </c>
      <c r="BE47" s="54">
        <f t="shared" si="10"/>
        <v>4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5.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5.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9</v>
      </c>
      <c r="H54" s="458">
        <v>0</v>
      </c>
      <c r="I54" s="458">
        <v>6</v>
      </c>
      <c r="J54" s="458">
        <v>0</v>
      </c>
      <c r="K54" s="458">
        <v>0</v>
      </c>
      <c r="L54" s="458">
        <v>0</v>
      </c>
      <c r="M54" s="458">
        <v>7</v>
      </c>
      <c r="N54" s="458">
        <v>0</v>
      </c>
      <c r="O54" s="458">
        <v>24</v>
      </c>
      <c r="P54" s="458">
        <v>2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4</v>
      </c>
      <c r="Z54" s="458">
        <v>0</v>
      </c>
      <c r="AA54" s="458">
        <v>0</v>
      </c>
      <c r="AB54" s="458">
        <v>0</v>
      </c>
      <c r="AC54" s="458">
        <v>29</v>
      </c>
      <c r="AD54" s="458">
        <v>8</v>
      </c>
      <c r="AE54" s="458">
        <v>9</v>
      </c>
      <c r="AF54" s="458">
        <v>6</v>
      </c>
      <c r="AG54" s="458">
        <v>0</v>
      </c>
      <c r="AH54" s="458">
        <v>2</v>
      </c>
      <c r="AI54" s="458">
        <v>1</v>
      </c>
      <c r="AJ54" s="458">
        <v>0</v>
      </c>
      <c r="AK54" s="458">
        <v>5</v>
      </c>
      <c r="AL54" s="458">
        <v>0</v>
      </c>
      <c r="AM54" s="458">
        <v>0</v>
      </c>
      <c r="AN54" s="458">
        <v>4</v>
      </c>
      <c r="AO54" s="458">
        <v>6</v>
      </c>
      <c r="AP54" s="458">
        <v>4</v>
      </c>
      <c r="AQ54" s="458">
        <v>4</v>
      </c>
      <c r="AR54" s="458">
        <v>4</v>
      </c>
      <c r="AS54" s="458">
        <v>0</v>
      </c>
      <c r="AU54" s="37">
        <f t="shared" si="11"/>
        <v>0</v>
      </c>
      <c r="AV54" s="37">
        <f t="shared" si="12"/>
        <v>0</v>
      </c>
      <c r="AW54" s="37">
        <f t="shared" si="13"/>
        <v>46</v>
      </c>
      <c r="AX54" s="37">
        <f t="shared" si="14"/>
        <v>2</v>
      </c>
      <c r="AY54" s="37">
        <f t="shared" si="15"/>
        <v>0</v>
      </c>
      <c r="AZ54" s="37">
        <f t="shared" si="16"/>
        <v>4</v>
      </c>
      <c r="BA54" s="37">
        <f t="shared" si="17"/>
        <v>54</v>
      </c>
      <c r="BB54" s="37">
        <f t="shared" si="18"/>
        <v>6</v>
      </c>
      <c r="BC54" s="38">
        <f t="shared" si="19"/>
        <v>10</v>
      </c>
      <c r="BD54" s="37">
        <f t="shared" si="20"/>
        <v>12</v>
      </c>
      <c r="BE54" s="54">
        <f t="shared" si="21"/>
        <v>134</v>
      </c>
    </row>
  </sheetData>
  <sheetProtection selectLockedCells="1"/>
  <autoFilter ref="A3:BR52" xr:uid="{00000000-0009-0000-0000-000003000000}"/>
  <conditionalFormatting sqref="A3:AS3">
    <cfRule type="expression" dxfId="1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ignoredErrors>
    <ignoredError sqref="AW4:BD21 AX27:BD27 AW40:BD47 AW28:BD38 AW48:BD52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54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G11" sqref="G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8" width="10.7109375" customWidth="1"/>
    <col min="39" max="39" width="18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0</v>
      </c>
      <c r="E4" s="456">
        <v>0</v>
      </c>
      <c r="F4" s="456">
        <v>9</v>
      </c>
      <c r="G4" s="456">
        <v>0</v>
      </c>
      <c r="H4" s="456">
        <v>0</v>
      </c>
      <c r="I4" s="456">
        <v>1</v>
      </c>
      <c r="J4" s="456">
        <v>0</v>
      </c>
      <c r="K4" s="456">
        <v>0</v>
      </c>
      <c r="L4" s="456">
        <v>0</v>
      </c>
      <c r="M4" s="456">
        <v>1</v>
      </c>
      <c r="N4" s="456">
        <v>0</v>
      </c>
      <c r="O4" s="456">
        <v>0</v>
      </c>
      <c r="P4" s="456">
        <v>3</v>
      </c>
      <c r="Q4" s="456">
        <v>0</v>
      </c>
      <c r="R4" s="456">
        <v>0</v>
      </c>
      <c r="S4" s="456">
        <v>3</v>
      </c>
      <c r="T4" s="456">
        <v>0</v>
      </c>
      <c r="U4" s="456">
        <v>0</v>
      </c>
      <c r="V4" s="456">
        <v>0</v>
      </c>
      <c r="W4" s="456">
        <v>0</v>
      </c>
      <c r="X4" s="456">
        <v>0</v>
      </c>
      <c r="Y4" s="456">
        <v>0</v>
      </c>
      <c r="Z4" s="456">
        <v>0</v>
      </c>
      <c r="AA4" s="456">
        <v>0</v>
      </c>
      <c r="AB4" s="456">
        <v>0</v>
      </c>
      <c r="AC4" s="456">
        <v>1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0</v>
      </c>
      <c r="AM4" s="456">
        <v>1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11</v>
      </c>
      <c r="AX4" s="37">
        <f>+SUM(P4:R4)</f>
        <v>3</v>
      </c>
      <c r="AY4" s="37">
        <f>+SUM(S4:V4)</f>
        <v>3</v>
      </c>
      <c r="AZ4" s="37">
        <f>+SUM(W4:AB4)</f>
        <v>0</v>
      </c>
      <c r="BA4" s="37">
        <f>+SUM(AC4:AH4)</f>
        <v>1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19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4</v>
      </c>
      <c r="J5" s="456">
        <v>0</v>
      </c>
      <c r="K5" s="456">
        <v>2</v>
      </c>
      <c r="L5" s="456">
        <v>4</v>
      </c>
      <c r="M5" s="456">
        <v>2</v>
      </c>
      <c r="N5" s="456">
        <v>0</v>
      </c>
      <c r="O5" s="456">
        <v>0</v>
      </c>
      <c r="P5" s="456">
        <v>0</v>
      </c>
      <c r="Q5" s="456">
        <v>2</v>
      </c>
      <c r="R5" s="456">
        <v>0</v>
      </c>
      <c r="S5" s="456">
        <v>3</v>
      </c>
      <c r="T5" s="456">
        <v>0</v>
      </c>
      <c r="U5" s="456">
        <v>6</v>
      </c>
      <c r="V5" s="456">
        <v>15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5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2</v>
      </c>
      <c r="AN5" s="456">
        <v>5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12</v>
      </c>
      <c r="AX5" s="37">
        <f t="shared" ref="AX5:AX52" si="3">+SUM(P5:R5)</f>
        <v>2</v>
      </c>
      <c r="AY5" s="37">
        <f t="shared" ref="AY5:AY52" si="4">+SUM(S5:V5)</f>
        <v>24</v>
      </c>
      <c r="AZ5" s="37">
        <f t="shared" ref="AZ5:AZ52" si="5">+SUM(W5:AB5)</f>
        <v>0</v>
      </c>
      <c r="BA5" s="37">
        <f t="shared" ref="BA5:BA52" si="6">+SUM(AC5:AH5)</f>
        <v>5</v>
      </c>
      <c r="BB5" s="37">
        <f t="shared" ref="BB5:BB52" si="7">+SUM(AI5:AK5)</f>
        <v>0</v>
      </c>
      <c r="BC5" s="38">
        <f t="shared" ref="BC5:BC52" si="8">+SUM(AL5:AO5)</f>
        <v>7</v>
      </c>
      <c r="BD5" s="37">
        <f t="shared" ref="BD5:BD52" si="9">+SUM(AP5:AS5)</f>
        <v>0</v>
      </c>
      <c r="BE5" s="54">
        <f t="shared" ref="BE5:BE52" si="10">SUM(AU5:BD5)</f>
        <v>50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64</v>
      </c>
      <c r="G6" s="456">
        <v>0</v>
      </c>
      <c r="H6" s="456">
        <v>0</v>
      </c>
      <c r="I6" s="456">
        <v>0</v>
      </c>
      <c r="J6" s="456">
        <v>10</v>
      </c>
      <c r="K6" s="456">
        <v>0</v>
      </c>
      <c r="L6" s="456">
        <v>0</v>
      </c>
      <c r="M6" s="456">
        <v>0</v>
      </c>
      <c r="N6" s="456">
        <v>0</v>
      </c>
      <c r="O6" s="456">
        <v>23</v>
      </c>
      <c r="P6" s="456">
        <v>4</v>
      </c>
      <c r="Q6" s="456">
        <v>0</v>
      </c>
      <c r="R6" s="456">
        <v>10</v>
      </c>
      <c r="S6" s="456">
        <v>0</v>
      </c>
      <c r="T6" s="456">
        <v>0</v>
      </c>
      <c r="U6" s="456">
        <v>0</v>
      </c>
      <c r="V6" s="456">
        <v>0</v>
      </c>
      <c r="W6" s="456">
        <v>0</v>
      </c>
      <c r="X6" s="456">
        <v>14</v>
      </c>
      <c r="Y6" s="456">
        <v>0</v>
      </c>
      <c r="Z6" s="456">
        <v>0</v>
      </c>
      <c r="AA6" s="456">
        <v>0</v>
      </c>
      <c r="AB6" s="456">
        <v>0</v>
      </c>
      <c r="AC6" s="456">
        <v>18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2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97</v>
      </c>
      <c r="AX6" s="37">
        <f t="shared" si="3"/>
        <v>14</v>
      </c>
      <c r="AY6" s="37">
        <f t="shared" si="4"/>
        <v>0</v>
      </c>
      <c r="AZ6" s="37">
        <f t="shared" si="5"/>
        <v>14</v>
      </c>
      <c r="BA6" s="37">
        <f t="shared" si="6"/>
        <v>18</v>
      </c>
      <c r="BB6" s="37">
        <f t="shared" si="7"/>
        <v>0</v>
      </c>
      <c r="BC6" s="38">
        <f t="shared" si="8"/>
        <v>2</v>
      </c>
      <c r="BD6" s="37">
        <f t="shared" si="9"/>
        <v>0</v>
      </c>
      <c r="BE6" s="54">
        <f t="shared" si="10"/>
        <v>145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0</v>
      </c>
      <c r="E7" s="456">
        <v>0</v>
      </c>
      <c r="F7" s="456">
        <v>89</v>
      </c>
      <c r="G7" s="456">
        <v>0</v>
      </c>
      <c r="H7" s="456">
        <v>0</v>
      </c>
      <c r="I7" s="456">
        <v>0</v>
      </c>
      <c r="J7" s="456">
        <v>10</v>
      </c>
      <c r="K7" s="456">
        <v>0</v>
      </c>
      <c r="L7" s="456">
        <v>2</v>
      </c>
      <c r="M7" s="456">
        <v>2</v>
      </c>
      <c r="N7" s="456">
        <v>0</v>
      </c>
      <c r="O7" s="456">
        <v>5</v>
      </c>
      <c r="P7" s="456">
        <v>5</v>
      </c>
      <c r="Q7" s="456">
        <v>2</v>
      </c>
      <c r="R7" s="456">
        <v>10</v>
      </c>
      <c r="S7" s="456">
        <v>19</v>
      </c>
      <c r="T7" s="456">
        <v>0</v>
      </c>
      <c r="U7" s="456">
        <v>0</v>
      </c>
      <c r="V7" s="456">
        <v>0</v>
      </c>
      <c r="W7" s="456">
        <v>0</v>
      </c>
      <c r="X7" s="456">
        <v>18</v>
      </c>
      <c r="Y7" s="456">
        <v>0</v>
      </c>
      <c r="Z7" s="456">
        <v>0</v>
      </c>
      <c r="AA7" s="456">
        <v>0</v>
      </c>
      <c r="AB7" s="456">
        <v>0</v>
      </c>
      <c r="AC7" s="456">
        <v>17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2</v>
      </c>
      <c r="AM7" s="456">
        <v>0</v>
      </c>
      <c r="AN7" s="456">
        <v>0</v>
      </c>
      <c r="AO7" s="456">
        <v>0</v>
      </c>
      <c r="AP7" s="456">
        <v>2</v>
      </c>
      <c r="AQ7" s="456">
        <v>0</v>
      </c>
      <c r="AR7" s="456">
        <v>0</v>
      </c>
      <c r="AS7" s="456">
        <v>0</v>
      </c>
      <c r="AU7" s="37">
        <f t="shared" si="0"/>
        <v>0</v>
      </c>
      <c r="AV7" s="37">
        <f t="shared" si="1"/>
        <v>0</v>
      </c>
      <c r="AW7" s="37">
        <f t="shared" si="2"/>
        <v>108</v>
      </c>
      <c r="AX7" s="37">
        <f t="shared" si="3"/>
        <v>17</v>
      </c>
      <c r="AY7" s="37">
        <f t="shared" si="4"/>
        <v>19</v>
      </c>
      <c r="AZ7" s="37">
        <f t="shared" si="5"/>
        <v>18</v>
      </c>
      <c r="BA7" s="37">
        <f t="shared" si="6"/>
        <v>17</v>
      </c>
      <c r="BB7" s="37">
        <f t="shared" si="7"/>
        <v>0</v>
      </c>
      <c r="BC7" s="38">
        <f t="shared" si="8"/>
        <v>2</v>
      </c>
      <c r="BD7" s="37">
        <f t="shared" si="9"/>
        <v>2</v>
      </c>
      <c r="BE7" s="54">
        <f t="shared" si="10"/>
        <v>183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0</v>
      </c>
      <c r="E8" s="456">
        <v>0</v>
      </c>
      <c r="F8" s="456">
        <v>67</v>
      </c>
      <c r="G8" s="456">
        <v>0</v>
      </c>
      <c r="H8" s="456">
        <v>0</v>
      </c>
      <c r="I8" s="456">
        <v>4</v>
      </c>
      <c r="J8" s="456">
        <v>17</v>
      </c>
      <c r="K8" s="456">
        <v>2</v>
      </c>
      <c r="L8" s="456">
        <v>16</v>
      </c>
      <c r="M8" s="456">
        <v>3</v>
      </c>
      <c r="N8" s="456">
        <v>0</v>
      </c>
      <c r="O8" s="456">
        <v>7</v>
      </c>
      <c r="P8" s="456">
        <v>5</v>
      </c>
      <c r="Q8" s="456">
        <v>2</v>
      </c>
      <c r="R8" s="456">
        <v>3</v>
      </c>
      <c r="S8" s="456">
        <v>15</v>
      </c>
      <c r="T8" s="456">
        <v>2</v>
      </c>
      <c r="U8" s="456">
        <v>4</v>
      </c>
      <c r="V8" s="456">
        <v>10</v>
      </c>
      <c r="W8" s="456">
        <v>1</v>
      </c>
      <c r="X8" s="456">
        <v>9</v>
      </c>
      <c r="Y8" s="456">
        <v>0</v>
      </c>
      <c r="Z8" s="456">
        <v>7</v>
      </c>
      <c r="AA8" s="456">
        <v>0</v>
      </c>
      <c r="AB8" s="456">
        <v>0</v>
      </c>
      <c r="AC8" s="456">
        <v>27</v>
      </c>
      <c r="AD8" s="456">
        <v>2</v>
      </c>
      <c r="AE8" s="456">
        <v>1</v>
      </c>
      <c r="AF8" s="456">
        <v>9</v>
      </c>
      <c r="AG8" s="456">
        <v>0</v>
      </c>
      <c r="AH8" s="456">
        <v>4</v>
      </c>
      <c r="AI8" s="456">
        <v>6</v>
      </c>
      <c r="AJ8" s="456">
        <v>0</v>
      </c>
      <c r="AK8" s="456">
        <v>0</v>
      </c>
      <c r="AL8" s="456">
        <v>18</v>
      </c>
      <c r="AM8" s="456">
        <v>2</v>
      </c>
      <c r="AN8" s="456">
        <v>0</v>
      </c>
      <c r="AO8" s="456">
        <v>2</v>
      </c>
      <c r="AP8" s="456">
        <v>12</v>
      </c>
      <c r="AQ8" s="456">
        <v>1</v>
      </c>
      <c r="AR8" s="456">
        <v>0</v>
      </c>
      <c r="AS8" s="456">
        <v>0</v>
      </c>
      <c r="AU8" s="37">
        <f t="shared" si="0"/>
        <v>0</v>
      </c>
      <c r="AV8" s="37">
        <f t="shared" si="1"/>
        <v>0</v>
      </c>
      <c r="AW8" s="37">
        <f t="shared" si="2"/>
        <v>116</v>
      </c>
      <c r="AX8" s="37">
        <f t="shared" si="3"/>
        <v>10</v>
      </c>
      <c r="AY8" s="37">
        <f t="shared" si="4"/>
        <v>31</v>
      </c>
      <c r="AZ8" s="37">
        <f t="shared" si="5"/>
        <v>17</v>
      </c>
      <c r="BA8" s="37">
        <f t="shared" si="6"/>
        <v>43</v>
      </c>
      <c r="BB8" s="37">
        <f t="shared" si="7"/>
        <v>6</v>
      </c>
      <c r="BC8" s="38">
        <f t="shared" si="8"/>
        <v>22</v>
      </c>
      <c r="BD8" s="37">
        <f t="shared" si="9"/>
        <v>13</v>
      </c>
      <c r="BE8" s="54">
        <f t="shared" si="10"/>
        <v>258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456">
        <v>0</v>
      </c>
      <c r="R9" s="456">
        <v>0</v>
      </c>
      <c r="S9" s="456">
        <v>5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7</v>
      </c>
      <c r="AJ9" s="456">
        <v>0</v>
      </c>
      <c r="AK9" s="456">
        <v>0</v>
      </c>
      <c r="AL9" s="456">
        <v>7</v>
      </c>
      <c r="AM9" s="456">
        <v>0</v>
      </c>
      <c r="AN9" s="456">
        <v>0</v>
      </c>
      <c r="AO9" s="456">
        <v>0</v>
      </c>
      <c r="AP9" s="456">
        <v>1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5</v>
      </c>
      <c r="AZ9" s="37">
        <f t="shared" si="5"/>
        <v>0</v>
      </c>
      <c r="BA9" s="37">
        <f t="shared" si="6"/>
        <v>0</v>
      </c>
      <c r="BB9" s="37">
        <f t="shared" si="7"/>
        <v>7</v>
      </c>
      <c r="BC9" s="38">
        <f t="shared" si="8"/>
        <v>7</v>
      </c>
      <c r="BD9" s="37">
        <f t="shared" si="9"/>
        <v>1</v>
      </c>
      <c r="BE9" s="54">
        <f t="shared" si="10"/>
        <v>20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0</v>
      </c>
      <c r="Q10" s="456">
        <v>0</v>
      </c>
      <c r="R10" s="456">
        <v>0</v>
      </c>
      <c r="S10" s="456">
        <v>9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3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9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3</v>
      </c>
      <c r="BD10" s="37">
        <f t="shared" si="9"/>
        <v>0</v>
      </c>
      <c r="BE10" s="54">
        <f t="shared" si="10"/>
        <v>12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319</v>
      </c>
      <c r="G11" s="456">
        <v>0</v>
      </c>
      <c r="H11" s="456">
        <v>0</v>
      </c>
      <c r="I11" s="456">
        <v>21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76</v>
      </c>
      <c r="P11" s="456">
        <v>6</v>
      </c>
      <c r="Q11" s="456">
        <v>0</v>
      </c>
      <c r="R11" s="456">
        <v>26</v>
      </c>
      <c r="S11" s="456">
        <v>40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7</v>
      </c>
      <c r="AJ11" s="456">
        <v>0</v>
      </c>
      <c r="AK11" s="456">
        <v>0</v>
      </c>
      <c r="AL11" s="456">
        <v>31</v>
      </c>
      <c r="AM11" s="456">
        <v>0</v>
      </c>
      <c r="AN11" s="456">
        <v>0</v>
      </c>
      <c r="AO11" s="456">
        <v>0</v>
      </c>
      <c r="AP11" s="456">
        <v>18</v>
      </c>
      <c r="AQ11" s="456">
        <v>0</v>
      </c>
      <c r="AR11" s="456">
        <v>0</v>
      </c>
      <c r="AS11" s="456">
        <v>1</v>
      </c>
      <c r="AU11" s="37">
        <f t="shared" si="0"/>
        <v>0</v>
      </c>
      <c r="AV11" s="37">
        <f t="shared" si="1"/>
        <v>0</v>
      </c>
      <c r="AW11" s="37">
        <f t="shared" si="2"/>
        <v>416</v>
      </c>
      <c r="AX11" s="37">
        <f t="shared" si="3"/>
        <v>32</v>
      </c>
      <c r="AY11" s="37">
        <f t="shared" si="4"/>
        <v>40</v>
      </c>
      <c r="AZ11" s="37">
        <f t="shared" si="5"/>
        <v>0</v>
      </c>
      <c r="BA11" s="37">
        <f t="shared" si="6"/>
        <v>0</v>
      </c>
      <c r="BB11" s="37">
        <f t="shared" si="7"/>
        <v>7</v>
      </c>
      <c r="BC11" s="38">
        <f t="shared" si="8"/>
        <v>31</v>
      </c>
      <c r="BD11" s="37">
        <f t="shared" si="9"/>
        <v>19</v>
      </c>
      <c r="BE11" s="54">
        <f t="shared" si="10"/>
        <v>545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70</v>
      </c>
      <c r="E13" s="456">
        <v>0</v>
      </c>
      <c r="F13" s="456">
        <v>299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55</v>
      </c>
      <c r="P13" s="456">
        <v>18</v>
      </c>
      <c r="Q13" s="456">
        <v>16</v>
      </c>
      <c r="R13" s="456">
        <v>48</v>
      </c>
      <c r="S13" s="456">
        <v>39</v>
      </c>
      <c r="T13" s="456">
        <v>0</v>
      </c>
      <c r="U13" s="456">
        <v>0</v>
      </c>
      <c r="V13" s="456">
        <v>0</v>
      </c>
      <c r="W13" s="456">
        <v>66</v>
      </c>
      <c r="X13" s="456">
        <v>146</v>
      </c>
      <c r="Y13" s="456">
        <v>0</v>
      </c>
      <c r="Z13" s="456">
        <v>0</v>
      </c>
      <c r="AA13" s="456">
        <v>0</v>
      </c>
      <c r="AB13" s="456">
        <v>0</v>
      </c>
      <c r="AC13" s="456">
        <v>19</v>
      </c>
      <c r="AD13" s="456">
        <v>0</v>
      </c>
      <c r="AE13" s="456">
        <v>0</v>
      </c>
      <c r="AF13" s="456">
        <v>0</v>
      </c>
      <c r="AG13" s="456">
        <v>0</v>
      </c>
      <c r="AH13" s="456">
        <v>0</v>
      </c>
      <c r="AI13" s="456">
        <v>66</v>
      </c>
      <c r="AJ13" s="456">
        <v>0</v>
      </c>
      <c r="AK13" s="456">
        <v>0</v>
      </c>
      <c r="AL13" s="456">
        <v>40</v>
      </c>
      <c r="AM13" s="456">
        <v>0</v>
      </c>
      <c r="AN13" s="456">
        <v>0</v>
      </c>
      <c r="AO13" s="456">
        <v>0</v>
      </c>
      <c r="AP13" s="456">
        <v>51</v>
      </c>
      <c r="AQ13" s="456">
        <v>0</v>
      </c>
      <c r="AR13" s="456">
        <v>0</v>
      </c>
      <c r="AS13" s="456">
        <v>15</v>
      </c>
      <c r="AU13" s="37">
        <f t="shared" si="0"/>
        <v>70</v>
      </c>
      <c r="AV13" s="37">
        <f t="shared" si="1"/>
        <v>0</v>
      </c>
      <c r="AW13" s="37">
        <f t="shared" si="2"/>
        <v>354</v>
      </c>
      <c r="AX13" s="37">
        <f t="shared" si="3"/>
        <v>82</v>
      </c>
      <c r="AY13" s="37">
        <f t="shared" si="4"/>
        <v>39</v>
      </c>
      <c r="AZ13" s="37">
        <f t="shared" si="5"/>
        <v>212</v>
      </c>
      <c r="BA13" s="37">
        <f t="shared" si="6"/>
        <v>19</v>
      </c>
      <c r="BB13" s="37">
        <f t="shared" si="7"/>
        <v>66</v>
      </c>
      <c r="BC13" s="38">
        <f t="shared" si="8"/>
        <v>40</v>
      </c>
      <c r="BD13" s="37">
        <f t="shared" si="9"/>
        <v>66</v>
      </c>
      <c r="BE13" s="54">
        <f t="shared" si="10"/>
        <v>948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1</v>
      </c>
      <c r="E14" s="456">
        <v>0</v>
      </c>
      <c r="F14" s="456">
        <v>15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2</v>
      </c>
      <c r="P14" s="456">
        <v>2</v>
      </c>
      <c r="Q14" s="456">
        <v>0</v>
      </c>
      <c r="R14" s="456">
        <v>22</v>
      </c>
      <c r="S14" s="456">
        <v>27</v>
      </c>
      <c r="T14" s="456">
        <v>0</v>
      </c>
      <c r="U14" s="456">
        <v>0</v>
      </c>
      <c r="V14" s="456">
        <v>0</v>
      </c>
      <c r="W14" s="456">
        <v>0</v>
      </c>
      <c r="X14" s="456">
        <v>150</v>
      </c>
      <c r="Y14" s="456">
        <v>0</v>
      </c>
      <c r="Z14" s="456">
        <v>0</v>
      </c>
      <c r="AA14" s="456">
        <v>0</v>
      </c>
      <c r="AB14" s="456">
        <v>0</v>
      </c>
      <c r="AC14" s="456">
        <v>0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1</v>
      </c>
      <c r="AJ14" s="456">
        <v>0</v>
      </c>
      <c r="AK14" s="456">
        <v>0</v>
      </c>
      <c r="AL14" s="456">
        <v>2</v>
      </c>
      <c r="AM14" s="456">
        <v>0</v>
      </c>
      <c r="AN14" s="456">
        <v>0</v>
      </c>
      <c r="AO14" s="456">
        <v>0</v>
      </c>
      <c r="AP14" s="456">
        <v>3</v>
      </c>
      <c r="AQ14" s="456">
        <v>0</v>
      </c>
      <c r="AR14" s="456">
        <v>0</v>
      </c>
      <c r="AS14" s="456">
        <v>0</v>
      </c>
      <c r="AU14" s="37">
        <f t="shared" si="0"/>
        <v>1</v>
      </c>
      <c r="AV14" s="37">
        <f t="shared" si="1"/>
        <v>0</v>
      </c>
      <c r="AW14" s="37">
        <f t="shared" si="2"/>
        <v>17</v>
      </c>
      <c r="AX14" s="37">
        <f t="shared" si="3"/>
        <v>24</v>
      </c>
      <c r="AY14" s="37">
        <f t="shared" si="4"/>
        <v>27</v>
      </c>
      <c r="AZ14" s="37">
        <f t="shared" si="5"/>
        <v>150</v>
      </c>
      <c r="BA14" s="37">
        <f t="shared" si="6"/>
        <v>0</v>
      </c>
      <c r="BB14" s="37">
        <f t="shared" si="7"/>
        <v>1</v>
      </c>
      <c r="BC14" s="38">
        <f t="shared" si="8"/>
        <v>2</v>
      </c>
      <c r="BD14" s="37">
        <f t="shared" si="9"/>
        <v>3</v>
      </c>
      <c r="BE14" s="54">
        <f t="shared" si="10"/>
        <v>225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1</v>
      </c>
      <c r="E15" s="456">
        <v>0</v>
      </c>
      <c r="F15" s="456">
        <v>15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2</v>
      </c>
      <c r="P15" s="456">
        <v>1</v>
      </c>
      <c r="Q15" s="456">
        <v>0</v>
      </c>
      <c r="R15" s="456">
        <v>22</v>
      </c>
      <c r="S15" s="456">
        <v>27</v>
      </c>
      <c r="T15" s="456">
        <v>0</v>
      </c>
      <c r="U15" s="456">
        <v>0</v>
      </c>
      <c r="V15" s="456">
        <v>0</v>
      </c>
      <c r="W15" s="456">
        <v>0</v>
      </c>
      <c r="X15" s="456">
        <v>150</v>
      </c>
      <c r="Y15" s="456">
        <v>0</v>
      </c>
      <c r="Z15" s="456">
        <v>0</v>
      </c>
      <c r="AA15" s="456">
        <v>0</v>
      </c>
      <c r="AB15" s="456">
        <v>0</v>
      </c>
      <c r="AC15" s="456">
        <v>0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0</v>
      </c>
      <c r="AJ15" s="456">
        <v>0</v>
      </c>
      <c r="AK15" s="456">
        <v>0</v>
      </c>
      <c r="AL15" s="456">
        <v>2</v>
      </c>
      <c r="AM15" s="456">
        <v>0</v>
      </c>
      <c r="AN15" s="456">
        <v>0</v>
      </c>
      <c r="AO15" s="456">
        <v>0</v>
      </c>
      <c r="AP15" s="456">
        <v>3</v>
      </c>
      <c r="AQ15" s="456">
        <v>0</v>
      </c>
      <c r="AR15" s="456">
        <v>0</v>
      </c>
      <c r="AS15" s="456">
        <v>0</v>
      </c>
      <c r="AU15" s="37">
        <f t="shared" si="0"/>
        <v>1</v>
      </c>
      <c r="AV15" s="37">
        <f t="shared" si="1"/>
        <v>0</v>
      </c>
      <c r="AW15" s="37">
        <f t="shared" si="2"/>
        <v>17</v>
      </c>
      <c r="AX15" s="37">
        <f t="shared" si="3"/>
        <v>23</v>
      </c>
      <c r="AY15" s="37">
        <f t="shared" si="4"/>
        <v>27</v>
      </c>
      <c r="AZ15" s="37">
        <f t="shared" si="5"/>
        <v>150</v>
      </c>
      <c r="BA15" s="37">
        <f t="shared" si="6"/>
        <v>0</v>
      </c>
      <c r="BB15" s="37">
        <f t="shared" si="7"/>
        <v>0</v>
      </c>
      <c r="BC15" s="38">
        <f t="shared" si="8"/>
        <v>2</v>
      </c>
      <c r="BD15" s="37">
        <f t="shared" si="9"/>
        <v>3</v>
      </c>
      <c r="BE15" s="54">
        <f t="shared" si="10"/>
        <v>223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220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26</v>
      </c>
      <c r="P16" s="456">
        <v>0</v>
      </c>
      <c r="Q16" s="456">
        <v>0</v>
      </c>
      <c r="R16" s="456">
        <v>0</v>
      </c>
      <c r="S16" s="456">
        <v>3</v>
      </c>
      <c r="T16" s="456">
        <v>0</v>
      </c>
      <c r="U16" s="456">
        <v>0</v>
      </c>
      <c r="V16" s="456">
        <v>0</v>
      </c>
      <c r="W16" s="456">
        <v>0</v>
      </c>
      <c r="X16" s="456">
        <v>11</v>
      </c>
      <c r="Y16" s="456">
        <v>0</v>
      </c>
      <c r="Z16" s="456">
        <v>0</v>
      </c>
      <c r="AA16" s="456">
        <v>0</v>
      </c>
      <c r="AB16" s="456">
        <v>0</v>
      </c>
      <c r="AC16" s="456">
        <v>0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246</v>
      </c>
      <c r="AX16" s="37">
        <f t="shared" si="3"/>
        <v>0</v>
      </c>
      <c r="AY16" s="37">
        <f t="shared" si="4"/>
        <v>3</v>
      </c>
      <c r="AZ16" s="37">
        <f t="shared" si="5"/>
        <v>11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260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0</v>
      </c>
      <c r="E17" s="456">
        <v>0</v>
      </c>
      <c r="F17" s="456">
        <v>16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2</v>
      </c>
      <c r="P17" s="456">
        <v>0</v>
      </c>
      <c r="Q17" s="456">
        <v>0</v>
      </c>
      <c r="R17" s="456">
        <v>19</v>
      </c>
      <c r="S17" s="456">
        <v>20</v>
      </c>
      <c r="T17" s="456">
        <v>0</v>
      </c>
      <c r="U17" s="456">
        <v>0</v>
      </c>
      <c r="V17" s="456">
        <v>2</v>
      </c>
      <c r="W17" s="456">
        <v>0</v>
      </c>
      <c r="X17" s="456">
        <v>140</v>
      </c>
      <c r="Y17" s="456">
        <v>0</v>
      </c>
      <c r="Z17" s="456">
        <v>0</v>
      </c>
      <c r="AA17" s="456">
        <v>0</v>
      </c>
      <c r="AB17" s="456">
        <v>0</v>
      </c>
      <c r="AC17" s="456">
        <v>0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1</v>
      </c>
      <c r="AM17" s="456">
        <v>0</v>
      </c>
      <c r="AN17" s="456">
        <v>0</v>
      </c>
      <c r="AO17" s="456">
        <v>0</v>
      </c>
      <c r="AP17" s="456">
        <v>1</v>
      </c>
      <c r="AQ17" s="456">
        <v>0</v>
      </c>
      <c r="AR17" s="456">
        <v>0</v>
      </c>
      <c r="AS17" s="456">
        <v>0</v>
      </c>
      <c r="AU17" s="37">
        <f t="shared" si="0"/>
        <v>0</v>
      </c>
      <c r="AV17" s="37">
        <f t="shared" si="1"/>
        <v>0</v>
      </c>
      <c r="AW17" s="37">
        <f t="shared" si="2"/>
        <v>18</v>
      </c>
      <c r="AX17" s="37">
        <f t="shared" si="3"/>
        <v>19</v>
      </c>
      <c r="AY17" s="37">
        <f t="shared" si="4"/>
        <v>22</v>
      </c>
      <c r="AZ17" s="37">
        <f t="shared" si="5"/>
        <v>140</v>
      </c>
      <c r="BA17" s="37">
        <f t="shared" si="6"/>
        <v>0</v>
      </c>
      <c r="BB17" s="37">
        <f t="shared" si="7"/>
        <v>0</v>
      </c>
      <c r="BC17" s="38">
        <f t="shared" si="8"/>
        <v>1</v>
      </c>
      <c r="BD17" s="37">
        <f t="shared" si="9"/>
        <v>1</v>
      </c>
      <c r="BE17" s="54">
        <f t="shared" si="10"/>
        <v>201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</v>
      </c>
      <c r="Q18" s="456">
        <v>0</v>
      </c>
      <c r="R18" s="456">
        <v>3</v>
      </c>
      <c r="S18" s="456">
        <v>8</v>
      </c>
      <c r="T18" s="456">
        <v>0</v>
      </c>
      <c r="U18" s="456">
        <v>0</v>
      </c>
      <c r="V18" s="456">
        <v>0</v>
      </c>
      <c r="W18" s="456">
        <v>0</v>
      </c>
      <c r="X18" s="456">
        <v>9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1</v>
      </c>
      <c r="AM18" s="456">
        <v>0</v>
      </c>
      <c r="AN18" s="456">
        <v>0</v>
      </c>
      <c r="AO18" s="456">
        <v>0</v>
      </c>
      <c r="AP18" s="456">
        <v>2</v>
      </c>
      <c r="AQ18" s="456">
        <v>0</v>
      </c>
      <c r="AR18" s="456">
        <v>0</v>
      </c>
      <c r="AS18" s="456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4</v>
      </c>
      <c r="AY18" s="37">
        <f t="shared" si="4"/>
        <v>8</v>
      </c>
      <c r="AZ18" s="37">
        <f t="shared" si="5"/>
        <v>9</v>
      </c>
      <c r="BA18" s="37">
        <f t="shared" si="6"/>
        <v>0</v>
      </c>
      <c r="BB18" s="37">
        <f t="shared" si="7"/>
        <v>0</v>
      </c>
      <c r="BC18" s="38">
        <f t="shared" si="8"/>
        <v>1</v>
      </c>
      <c r="BD18" s="37">
        <f t="shared" si="9"/>
        <v>2</v>
      </c>
      <c r="BE18" s="54">
        <f t="shared" si="10"/>
        <v>24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0</v>
      </c>
      <c r="E19" s="456">
        <v>0</v>
      </c>
      <c r="F19" s="456">
        <v>15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2</v>
      </c>
      <c r="P19" s="456">
        <v>2</v>
      </c>
      <c r="Q19" s="456">
        <v>0</v>
      </c>
      <c r="R19" s="456">
        <v>20</v>
      </c>
      <c r="S19" s="456">
        <v>28</v>
      </c>
      <c r="T19" s="456">
        <v>0</v>
      </c>
      <c r="U19" s="456">
        <v>0</v>
      </c>
      <c r="V19" s="456">
        <v>0</v>
      </c>
      <c r="W19" s="456">
        <v>0</v>
      </c>
      <c r="X19" s="456">
        <v>149</v>
      </c>
      <c r="Y19" s="456">
        <v>0</v>
      </c>
      <c r="Z19" s="456">
        <v>0</v>
      </c>
      <c r="AA19" s="456">
        <v>0</v>
      </c>
      <c r="AB19" s="456">
        <v>0</v>
      </c>
      <c r="AC19" s="456">
        <v>0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0</v>
      </c>
      <c r="AJ19" s="456">
        <v>0</v>
      </c>
      <c r="AK19" s="456">
        <v>0</v>
      </c>
      <c r="AL19" s="456">
        <v>1</v>
      </c>
      <c r="AM19" s="456">
        <v>0</v>
      </c>
      <c r="AN19" s="456">
        <v>0</v>
      </c>
      <c r="AO19" s="456">
        <v>0</v>
      </c>
      <c r="AP19" s="456">
        <v>3</v>
      </c>
      <c r="AQ19" s="456">
        <v>0</v>
      </c>
      <c r="AR19" s="456">
        <v>0</v>
      </c>
      <c r="AS19" s="456">
        <v>0</v>
      </c>
      <c r="AU19" s="37">
        <f t="shared" si="0"/>
        <v>0</v>
      </c>
      <c r="AV19" s="37">
        <f t="shared" si="1"/>
        <v>0</v>
      </c>
      <c r="AW19" s="37">
        <f t="shared" si="2"/>
        <v>17</v>
      </c>
      <c r="AX19" s="37">
        <f t="shared" si="3"/>
        <v>22</v>
      </c>
      <c r="AY19" s="37">
        <f t="shared" si="4"/>
        <v>28</v>
      </c>
      <c r="AZ19" s="37">
        <f t="shared" si="5"/>
        <v>149</v>
      </c>
      <c r="BA19" s="37">
        <f t="shared" si="6"/>
        <v>0</v>
      </c>
      <c r="BB19" s="37">
        <f t="shared" si="7"/>
        <v>0</v>
      </c>
      <c r="BC19" s="38">
        <f t="shared" si="8"/>
        <v>1</v>
      </c>
      <c r="BD19" s="37">
        <f t="shared" si="9"/>
        <v>3</v>
      </c>
      <c r="BE19" s="54">
        <f t="shared" si="10"/>
        <v>220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10</v>
      </c>
      <c r="E20" s="456">
        <v>0</v>
      </c>
      <c r="F20" s="456">
        <v>165</v>
      </c>
      <c r="G20" s="456">
        <v>8</v>
      </c>
      <c r="H20" s="456">
        <v>25</v>
      </c>
      <c r="I20" s="456">
        <v>0</v>
      </c>
      <c r="J20" s="456">
        <v>28</v>
      </c>
      <c r="K20" s="456">
        <v>6</v>
      </c>
      <c r="L20" s="456">
        <v>7</v>
      </c>
      <c r="M20" s="456">
        <v>9</v>
      </c>
      <c r="N20" s="456">
        <v>12</v>
      </c>
      <c r="O20" s="456">
        <v>20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13</v>
      </c>
      <c r="AD20" s="456">
        <v>0</v>
      </c>
      <c r="AE20" s="456">
        <v>7</v>
      </c>
      <c r="AF20" s="456">
        <v>0</v>
      </c>
      <c r="AG20" s="456">
        <v>0</v>
      </c>
      <c r="AH20" s="456">
        <v>0</v>
      </c>
      <c r="AI20" s="456">
        <v>0</v>
      </c>
      <c r="AJ20" s="456">
        <v>1</v>
      </c>
      <c r="AK20" s="456">
        <v>0</v>
      </c>
      <c r="AL20" s="456">
        <v>1</v>
      </c>
      <c r="AM20" s="456">
        <v>0</v>
      </c>
      <c r="AN20" s="456">
        <v>0</v>
      </c>
      <c r="AO20" s="456">
        <v>0</v>
      </c>
      <c r="AP20" s="456">
        <v>7</v>
      </c>
      <c r="AQ20" s="456">
        <v>0</v>
      </c>
      <c r="AR20" s="456">
        <v>9</v>
      </c>
      <c r="AS20" s="456">
        <v>1</v>
      </c>
      <c r="AU20" s="37">
        <f t="shared" si="0"/>
        <v>10</v>
      </c>
      <c r="AV20" s="37">
        <f t="shared" si="1"/>
        <v>0</v>
      </c>
      <c r="AW20" s="37">
        <f t="shared" si="2"/>
        <v>280</v>
      </c>
      <c r="AX20" s="37">
        <f t="shared" si="3"/>
        <v>0</v>
      </c>
      <c r="AY20" s="37">
        <f t="shared" si="4"/>
        <v>1</v>
      </c>
      <c r="AZ20" s="37">
        <f t="shared" si="5"/>
        <v>0</v>
      </c>
      <c r="BA20" s="37">
        <f t="shared" si="6"/>
        <v>20</v>
      </c>
      <c r="BB20" s="37">
        <f t="shared" si="7"/>
        <v>1</v>
      </c>
      <c r="BC20" s="38">
        <f t="shared" si="8"/>
        <v>1</v>
      </c>
      <c r="BD20" s="37">
        <f t="shared" si="9"/>
        <v>17</v>
      </c>
      <c r="BE20" s="54">
        <f t="shared" si="10"/>
        <v>330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71</v>
      </c>
      <c r="E21" s="456">
        <v>0</v>
      </c>
      <c r="F21" s="456">
        <v>79</v>
      </c>
      <c r="G21" s="456">
        <v>0</v>
      </c>
      <c r="H21" s="456">
        <v>0</v>
      </c>
      <c r="I21" s="456">
        <v>12</v>
      </c>
      <c r="J21" s="456">
        <v>9</v>
      </c>
      <c r="K21" s="456">
        <v>7</v>
      </c>
      <c r="L21" s="456">
        <v>7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1</v>
      </c>
      <c r="AJ21" s="456">
        <v>6</v>
      </c>
      <c r="AK21" s="456">
        <v>0</v>
      </c>
      <c r="AL21" s="456">
        <v>4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71</v>
      </c>
      <c r="AV21" s="37">
        <f t="shared" si="1"/>
        <v>0</v>
      </c>
      <c r="AW21" s="37">
        <f t="shared" si="2"/>
        <v>114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7</v>
      </c>
      <c r="BC21" s="38">
        <f t="shared" si="8"/>
        <v>4</v>
      </c>
      <c r="BD21" s="37">
        <f t="shared" si="9"/>
        <v>0</v>
      </c>
      <c r="BE21" s="54">
        <f t="shared" si="10"/>
        <v>196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1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1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1</v>
      </c>
      <c r="AE22" s="456">
        <v>0</v>
      </c>
      <c r="AF22" s="456">
        <v>3</v>
      </c>
      <c r="AG22" s="456">
        <v>12</v>
      </c>
      <c r="AH22" s="456">
        <v>0</v>
      </c>
      <c r="AI22" s="456">
        <v>0</v>
      </c>
      <c r="AJ22" s="456">
        <v>0</v>
      </c>
      <c r="AK22" s="456">
        <v>0</v>
      </c>
      <c r="AL22" s="456">
        <v>1</v>
      </c>
      <c r="AM22" s="456">
        <v>0</v>
      </c>
      <c r="AN22" s="456">
        <v>0</v>
      </c>
      <c r="AO22" s="456">
        <v>0</v>
      </c>
      <c r="AP22" s="456">
        <v>1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4</v>
      </c>
      <c r="Q23" s="456">
        <v>0</v>
      </c>
      <c r="R23" s="456">
        <v>0</v>
      </c>
      <c r="S23" s="456">
        <v>8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1</v>
      </c>
      <c r="W24" s="456">
        <v>1</v>
      </c>
      <c r="X24" s="456">
        <v>1</v>
      </c>
      <c r="Y24" s="456">
        <v>1</v>
      </c>
      <c r="Z24" s="456">
        <v>0</v>
      </c>
      <c r="AA24" s="456">
        <v>1</v>
      </c>
      <c r="AB24" s="456">
        <v>0</v>
      </c>
      <c r="AC24" s="456">
        <v>1</v>
      </c>
      <c r="AD24" s="456">
        <v>0</v>
      </c>
      <c r="AE24" s="456">
        <v>1</v>
      </c>
      <c r="AF24" s="456">
        <v>0</v>
      </c>
      <c r="AG24" s="456">
        <v>0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0</v>
      </c>
      <c r="AO24" s="456">
        <v>0</v>
      </c>
      <c r="AP24" s="456">
        <v>0</v>
      </c>
      <c r="AQ24" s="456">
        <v>0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3</v>
      </c>
      <c r="G25" s="456">
        <v>2</v>
      </c>
      <c r="H25" s="456">
        <v>1</v>
      </c>
      <c r="I25" s="456">
        <v>2</v>
      </c>
      <c r="J25" s="456">
        <v>6</v>
      </c>
      <c r="K25" s="456">
        <v>1</v>
      </c>
      <c r="L25" s="456">
        <v>3</v>
      </c>
      <c r="M25" s="456">
        <v>1</v>
      </c>
      <c r="N25" s="456">
        <v>2</v>
      </c>
      <c r="O25" s="456">
        <v>2</v>
      </c>
      <c r="P25" s="456">
        <v>1</v>
      </c>
      <c r="Q25" s="456">
        <v>1</v>
      </c>
      <c r="R25" s="456">
        <v>1</v>
      </c>
      <c r="S25" s="456">
        <v>1</v>
      </c>
      <c r="T25" s="456">
        <v>3</v>
      </c>
      <c r="U25" s="456">
        <v>0</v>
      </c>
      <c r="V25" s="456">
        <v>0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6</v>
      </c>
      <c r="AC25" s="456">
        <v>0</v>
      </c>
      <c r="AD25" s="456">
        <v>6</v>
      </c>
      <c r="AE25" s="456">
        <v>0</v>
      </c>
      <c r="AF25" s="456">
        <v>0</v>
      </c>
      <c r="AG25" s="456">
        <v>0</v>
      </c>
      <c r="AH25" s="456">
        <v>0</v>
      </c>
      <c r="AI25" s="456">
        <v>1</v>
      </c>
      <c r="AJ25" s="456">
        <v>4</v>
      </c>
      <c r="AK25" s="456">
        <v>0</v>
      </c>
      <c r="AL25" s="456">
        <v>0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45</v>
      </c>
      <c r="T26" s="456">
        <v>28</v>
      </c>
      <c r="U26" s="456">
        <v>12</v>
      </c>
      <c r="V26" s="456">
        <v>12</v>
      </c>
      <c r="W26" s="456">
        <v>10</v>
      </c>
      <c r="X26" s="456">
        <v>28</v>
      </c>
      <c r="Y26" s="456">
        <v>8</v>
      </c>
      <c r="Z26" s="456">
        <v>0</v>
      </c>
      <c r="AA26" s="456">
        <v>16</v>
      </c>
      <c r="AB26" s="456">
        <v>44</v>
      </c>
      <c r="AC26" s="456">
        <v>8</v>
      </c>
      <c r="AD26" s="456">
        <v>8</v>
      </c>
      <c r="AE26" s="456">
        <v>16</v>
      </c>
      <c r="AF26" s="456">
        <v>0</v>
      </c>
      <c r="AG26" s="456">
        <v>0</v>
      </c>
      <c r="AH26" s="456">
        <v>12</v>
      </c>
      <c r="AI26" s="456">
        <v>36</v>
      </c>
      <c r="AJ26" s="456">
        <v>24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0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35</v>
      </c>
      <c r="G27" s="456">
        <v>1</v>
      </c>
      <c r="H27" s="456">
        <v>1</v>
      </c>
      <c r="I27" s="456">
        <v>2</v>
      </c>
      <c r="J27" s="456">
        <v>4</v>
      </c>
      <c r="K27" s="456">
        <v>1</v>
      </c>
      <c r="L27" s="456">
        <v>0</v>
      </c>
      <c r="M27" s="456">
        <v>3</v>
      </c>
      <c r="N27" s="456">
        <v>1</v>
      </c>
      <c r="O27" s="456">
        <v>15</v>
      </c>
      <c r="P27" s="456">
        <v>2</v>
      </c>
      <c r="Q27" s="456">
        <v>0</v>
      </c>
      <c r="R27" s="456">
        <v>3</v>
      </c>
      <c r="S27" s="456">
        <v>1</v>
      </c>
      <c r="T27" s="456">
        <v>1</v>
      </c>
      <c r="U27" s="456">
        <v>1</v>
      </c>
      <c r="V27" s="456">
        <v>9</v>
      </c>
      <c r="W27" s="456">
        <v>2</v>
      </c>
      <c r="X27" s="456">
        <v>15</v>
      </c>
      <c r="Y27" s="456">
        <v>2</v>
      </c>
      <c r="Z27" s="456">
        <v>2</v>
      </c>
      <c r="AA27" s="456">
        <v>2</v>
      </c>
      <c r="AB27" s="456">
        <v>2</v>
      </c>
      <c r="AC27" s="456">
        <v>7</v>
      </c>
      <c r="AD27" s="456">
        <v>0</v>
      </c>
      <c r="AE27" s="456">
        <v>0</v>
      </c>
      <c r="AF27" s="456">
        <v>1</v>
      </c>
      <c r="AG27" s="456">
        <v>4</v>
      </c>
      <c r="AH27" s="456">
        <v>1</v>
      </c>
      <c r="AI27" s="456">
        <v>7</v>
      </c>
      <c r="AJ27" s="456">
        <v>2</v>
      </c>
      <c r="AK27" s="456">
        <v>1</v>
      </c>
      <c r="AL27" s="456">
        <v>4</v>
      </c>
      <c r="AM27" s="456">
        <v>0</v>
      </c>
      <c r="AN27" s="456">
        <v>0</v>
      </c>
      <c r="AO27" s="456">
        <v>0</v>
      </c>
      <c r="AP27" s="456">
        <v>10</v>
      </c>
      <c r="AQ27" s="456">
        <v>0</v>
      </c>
      <c r="AR27" s="456">
        <v>2</v>
      </c>
      <c r="AS27" s="456">
        <v>4</v>
      </c>
      <c r="AU27" s="37">
        <f t="shared" si="0"/>
        <v>0</v>
      </c>
      <c r="AV27" s="37">
        <f t="shared" si="1"/>
        <v>0</v>
      </c>
      <c r="AW27" s="37">
        <f t="shared" si="2"/>
        <v>63</v>
      </c>
      <c r="AX27" s="37">
        <f t="shared" si="3"/>
        <v>5</v>
      </c>
      <c r="AY27" s="37">
        <f t="shared" si="4"/>
        <v>12</v>
      </c>
      <c r="AZ27" s="37">
        <f t="shared" si="5"/>
        <v>25</v>
      </c>
      <c r="BA27" s="37">
        <f t="shared" si="6"/>
        <v>13</v>
      </c>
      <c r="BB27" s="37">
        <f t="shared" si="7"/>
        <v>10</v>
      </c>
      <c r="BC27" s="38">
        <f t="shared" si="8"/>
        <v>4</v>
      </c>
      <c r="BD27" s="37">
        <f t="shared" si="9"/>
        <v>16</v>
      </c>
      <c r="BE27" s="54">
        <f t="shared" si="10"/>
        <v>148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19</v>
      </c>
      <c r="G28" s="456">
        <v>0</v>
      </c>
      <c r="H28" s="456">
        <v>1</v>
      </c>
      <c r="I28" s="456">
        <v>2</v>
      </c>
      <c r="J28" s="456">
        <v>4</v>
      </c>
      <c r="K28" s="456">
        <v>0</v>
      </c>
      <c r="L28" s="456">
        <v>0</v>
      </c>
      <c r="M28" s="456">
        <v>2</v>
      </c>
      <c r="N28" s="456">
        <v>1</v>
      </c>
      <c r="O28" s="456">
        <v>10</v>
      </c>
      <c r="P28" s="456">
        <v>2</v>
      </c>
      <c r="Q28" s="456">
        <v>0</v>
      </c>
      <c r="R28" s="456">
        <v>2</v>
      </c>
      <c r="S28" s="456">
        <v>1</v>
      </c>
      <c r="T28" s="456">
        <v>1</v>
      </c>
      <c r="U28" s="456">
        <v>1</v>
      </c>
      <c r="V28" s="456">
        <v>4</v>
      </c>
      <c r="W28" s="456">
        <v>2</v>
      </c>
      <c r="X28" s="456">
        <v>10</v>
      </c>
      <c r="Y28" s="456">
        <v>2</v>
      </c>
      <c r="Z28" s="456">
        <v>2</v>
      </c>
      <c r="AA28" s="456">
        <v>1</v>
      </c>
      <c r="AB28" s="456">
        <v>2</v>
      </c>
      <c r="AC28" s="456">
        <v>4</v>
      </c>
      <c r="AD28" s="456">
        <v>0</v>
      </c>
      <c r="AE28" s="456">
        <v>0</v>
      </c>
      <c r="AF28" s="456">
        <v>1</v>
      </c>
      <c r="AG28" s="456">
        <v>2</v>
      </c>
      <c r="AH28" s="456">
        <v>1</v>
      </c>
      <c r="AI28" s="456">
        <v>4</v>
      </c>
      <c r="AJ28" s="456">
        <v>1</v>
      </c>
      <c r="AK28" s="456">
        <v>0</v>
      </c>
      <c r="AL28" s="456">
        <v>4</v>
      </c>
      <c r="AM28" s="456">
        <v>0</v>
      </c>
      <c r="AN28" s="456">
        <v>0</v>
      </c>
      <c r="AO28" s="456">
        <v>0</v>
      </c>
      <c r="AP28" s="456">
        <v>8</v>
      </c>
      <c r="AQ28" s="456">
        <v>0</v>
      </c>
      <c r="AR28" s="456">
        <v>1</v>
      </c>
      <c r="AS28" s="456">
        <v>4</v>
      </c>
      <c r="AU28" s="37">
        <f t="shared" si="0"/>
        <v>0</v>
      </c>
      <c r="AV28" s="37">
        <f t="shared" si="1"/>
        <v>0</v>
      </c>
      <c r="AW28" s="37">
        <f t="shared" si="2"/>
        <v>39</v>
      </c>
      <c r="AX28" s="37">
        <f t="shared" si="3"/>
        <v>4</v>
      </c>
      <c r="AY28" s="37">
        <f t="shared" si="4"/>
        <v>7</v>
      </c>
      <c r="AZ28" s="37">
        <f t="shared" si="5"/>
        <v>19</v>
      </c>
      <c r="BA28" s="37">
        <f t="shared" si="6"/>
        <v>8</v>
      </c>
      <c r="BB28" s="37">
        <f t="shared" si="7"/>
        <v>5</v>
      </c>
      <c r="BC28" s="38">
        <f t="shared" si="8"/>
        <v>4</v>
      </c>
      <c r="BD28" s="37">
        <f t="shared" si="9"/>
        <v>13</v>
      </c>
      <c r="BE28" s="54">
        <f t="shared" si="10"/>
        <v>99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2</v>
      </c>
      <c r="G29" s="456">
        <v>0</v>
      </c>
      <c r="H29" s="456">
        <v>0</v>
      </c>
      <c r="I29" s="456">
        <v>1</v>
      </c>
      <c r="J29" s="456">
        <v>0</v>
      </c>
      <c r="K29" s="456">
        <v>0</v>
      </c>
      <c r="L29" s="456">
        <v>0</v>
      </c>
      <c r="M29" s="456">
        <v>1</v>
      </c>
      <c r="N29" s="456">
        <v>0</v>
      </c>
      <c r="O29" s="456">
        <v>2</v>
      </c>
      <c r="P29" s="456">
        <v>0</v>
      </c>
      <c r="Q29" s="456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2</v>
      </c>
      <c r="Y29" s="456">
        <v>1</v>
      </c>
      <c r="Z29" s="456">
        <v>0</v>
      </c>
      <c r="AA29" s="456">
        <v>0</v>
      </c>
      <c r="AB29" s="456">
        <v>0</v>
      </c>
      <c r="AC29" s="456">
        <v>1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2</v>
      </c>
      <c r="AJ29" s="456">
        <v>0</v>
      </c>
      <c r="AK29" s="456">
        <v>0</v>
      </c>
      <c r="AL29" s="456">
        <v>1</v>
      </c>
      <c r="AM29" s="456">
        <v>0</v>
      </c>
      <c r="AN29" s="456">
        <v>0</v>
      </c>
      <c r="AO29" s="456">
        <v>0</v>
      </c>
      <c r="AP29" s="456">
        <v>2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6</v>
      </c>
      <c r="AX29" s="37">
        <f t="shared" si="3"/>
        <v>0</v>
      </c>
      <c r="AY29" s="37">
        <f t="shared" si="4"/>
        <v>0</v>
      </c>
      <c r="AZ29" s="37">
        <f t="shared" si="5"/>
        <v>3</v>
      </c>
      <c r="BA29" s="37">
        <f t="shared" si="6"/>
        <v>1</v>
      </c>
      <c r="BB29" s="37">
        <f t="shared" si="7"/>
        <v>2</v>
      </c>
      <c r="BC29" s="38">
        <f t="shared" si="8"/>
        <v>1</v>
      </c>
      <c r="BD29" s="37">
        <f t="shared" si="9"/>
        <v>2</v>
      </c>
      <c r="BE29" s="54">
        <f t="shared" si="10"/>
        <v>15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1</v>
      </c>
      <c r="G30" s="456">
        <v>0</v>
      </c>
      <c r="H30" s="456">
        <v>0</v>
      </c>
      <c r="I30" s="456">
        <v>1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1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1</v>
      </c>
      <c r="Y30" s="456">
        <v>1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1</v>
      </c>
      <c r="AM30" s="456">
        <v>0</v>
      </c>
      <c r="AN30" s="456">
        <v>0</v>
      </c>
      <c r="AO30" s="456">
        <v>0</v>
      </c>
      <c r="AP30" s="456">
        <v>2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3</v>
      </c>
      <c r="AX30" s="37">
        <f t="shared" si="3"/>
        <v>0</v>
      </c>
      <c r="AY30" s="37">
        <f t="shared" si="4"/>
        <v>0</v>
      </c>
      <c r="AZ30" s="37">
        <f t="shared" si="5"/>
        <v>2</v>
      </c>
      <c r="BA30" s="37">
        <f t="shared" si="6"/>
        <v>0</v>
      </c>
      <c r="BB30" s="37">
        <f t="shared" si="7"/>
        <v>0</v>
      </c>
      <c r="BC30" s="38">
        <f t="shared" si="8"/>
        <v>1</v>
      </c>
      <c r="BD30" s="37">
        <f t="shared" si="9"/>
        <v>2</v>
      </c>
      <c r="BE30" s="54">
        <f t="shared" si="10"/>
        <v>8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28</v>
      </c>
      <c r="G31" s="456">
        <v>1</v>
      </c>
      <c r="H31" s="456">
        <v>1</v>
      </c>
      <c r="I31" s="456">
        <v>1</v>
      </c>
      <c r="J31" s="456">
        <v>2</v>
      </c>
      <c r="K31" s="456">
        <v>0</v>
      </c>
      <c r="L31" s="456">
        <v>3</v>
      </c>
      <c r="M31" s="456">
        <v>1</v>
      </c>
      <c r="N31" s="456">
        <v>3</v>
      </c>
      <c r="O31" s="456">
        <v>16</v>
      </c>
      <c r="P31" s="456">
        <v>2</v>
      </c>
      <c r="Q31" s="456">
        <v>3</v>
      </c>
      <c r="R31" s="456">
        <v>2</v>
      </c>
      <c r="S31" s="456">
        <v>3</v>
      </c>
      <c r="T31" s="456">
        <v>1</v>
      </c>
      <c r="U31" s="456">
        <v>0</v>
      </c>
      <c r="V31" s="456">
        <v>2</v>
      </c>
      <c r="W31" s="456">
        <v>1</v>
      </c>
      <c r="X31" s="456">
        <v>26</v>
      </c>
      <c r="Y31" s="456">
        <v>1</v>
      </c>
      <c r="Z31" s="456">
        <v>0</v>
      </c>
      <c r="AA31" s="456">
        <v>1</v>
      </c>
      <c r="AB31" s="456">
        <v>4</v>
      </c>
      <c r="AC31" s="456">
        <v>5</v>
      </c>
      <c r="AD31" s="456">
        <v>1</v>
      </c>
      <c r="AE31" s="456">
        <v>1</v>
      </c>
      <c r="AF31" s="456">
        <v>2</v>
      </c>
      <c r="AG31" s="456">
        <v>2</v>
      </c>
      <c r="AH31" s="456">
        <v>0</v>
      </c>
      <c r="AI31" s="456">
        <v>12</v>
      </c>
      <c r="AJ31" s="456">
        <v>0</v>
      </c>
      <c r="AK31" s="456">
        <v>0</v>
      </c>
      <c r="AL31" s="456">
        <v>2</v>
      </c>
      <c r="AM31" s="456">
        <v>0</v>
      </c>
      <c r="AN31" s="456">
        <v>0</v>
      </c>
      <c r="AO31" s="456">
        <v>0</v>
      </c>
      <c r="AP31" s="456">
        <v>6</v>
      </c>
      <c r="AQ31" s="456">
        <v>1</v>
      </c>
      <c r="AR31" s="456">
        <v>0</v>
      </c>
      <c r="AS31" s="456">
        <v>3</v>
      </c>
      <c r="AU31" s="37">
        <f t="shared" si="0"/>
        <v>0</v>
      </c>
      <c r="AV31" s="37">
        <f t="shared" si="1"/>
        <v>0</v>
      </c>
      <c r="AW31" s="37">
        <f t="shared" si="2"/>
        <v>56</v>
      </c>
      <c r="AX31" s="37">
        <f t="shared" si="3"/>
        <v>7</v>
      </c>
      <c r="AY31" s="37">
        <f t="shared" si="4"/>
        <v>6</v>
      </c>
      <c r="AZ31" s="37">
        <f t="shared" si="5"/>
        <v>33</v>
      </c>
      <c r="BA31" s="37">
        <f t="shared" si="6"/>
        <v>11</v>
      </c>
      <c r="BB31" s="37">
        <f t="shared" si="7"/>
        <v>12</v>
      </c>
      <c r="BC31" s="38">
        <f t="shared" si="8"/>
        <v>2</v>
      </c>
      <c r="BD31" s="37">
        <f t="shared" si="9"/>
        <v>10</v>
      </c>
      <c r="BE31" s="54">
        <f t="shared" si="10"/>
        <v>137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9</v>
      </c>
      <c r="G32" s="456">
        <v>2</v>
      </c>
      <c r="H32" s="456">
        <v>1</v>
      </c>
      <c r="I32" s="456">
        <v>1</v>
      </c>
      <c r="J32" s="456">
        <v>2</v>
      </c>
      <c r="K32" s="456">
        <v>0</v>
      </c>
      <c r="L32" s="456">
        <v>1</v>
      </c>
      <c r="M32" s="456">
        <v>0</v>
      </c>
      <c r="N32" s="456">
        <v>0</v>
      </c>
      <c r="O32" s="456">
        <v>9</v>
      </c>
      <c r="P32" s="456">
        <v>2</v>
      </c>
      <c r="Q32" s="456">
        <v>1</v>
      </c>
      <c r="R32" s="456">
        <v>1</v>
      </c>
      <c r="S32" s="456">
        <v>1</v>
      </c>
      <c r="T32" s="456">
        <v>0</v>
      </c>
      <c r="U32" s="456">
        <v>2</v>
      </c>
      <c r="V32" s="456">
        <v>0</v>
      </c>
      <c r="W32" s="456">
        <v>3</v>
      </c>
      <c r="X32" s="456">
        <v>14</v>
      </c>
      <c r="Y32" s="456">
        <v>1</v>
      </c>
      <c r="Z32" s="456">
        <v>4</v>
      </c>
      <c r="AA32" s="456">
        <v>1</v>
      </c>
      <c r="AB32" s="456">
        <v>0</v>
      </c>
      <c r="AC32" s="456">
        <v>2</v>
      </c>
      <c r="AD32" s="456">
        <v>2</v>
      </c>
      <c r="AE32" s="456">
        <v>4</v>
      </c>
      <c r="AF32" s="456">
        <v>0</v>
      </c>
      <c r="AG32" s="456">
        <v>2</v>
      </c>
      <c r="AH32" s="456">
        <v>1</v>
      </c>
      <c r="AI32" s="456">
        <v>6</v>
      </c>
      <c r="AJ32" s="456">
        <v>0</v>
      </c>
      <c r="AK32" s="456">
        <v>2</v>
      </c>
      <c r="AL32" s="456">
        <v>3</v>
      </c>
      <c r="AM32" s="456">
        <v>0</v>
      </c>
      <c r="AN32" s="456">
        <v>0</v>
      </c>
      <c r="AO32" s="456">
        <v>0</v>
      </c>
      <c r="AP32" s="456">
        <v>2</v>
      </c>
      <c r="AQ32" s="456">
        <v>0</v>
      </c>
      <c r="AR32" s="456">
        <v>0</v>
      </c>
      <c r="AS32" s="456">
        <v>3</v>
      </c>
      <c r="AU32" s="37">
        <f t="shared" si="0"/>
        <v>0</v>
      </c>
      <c r="AV32" s="37">
        <f t="shared" si="1"/>
        <v>0</v>
      </c>
      <c r="AW32" s="37">
        <f t="shared" si="2"/>
        <v>25</v>
      </c>
      <c r="AX32" s="37">
        <f t="shared" si="3"/>
        <v>4</v>
      </c>
      <c r="AY32" s="37">
        <f t="shared" si="4"/>
        <v>3</v>
      </c>
      <c r="AZ32" s="37">
        <f t="shared" si="5"/>
        <v>23</v>
      </c>
      <c r="BA32" s="37">
        <f t="shared" si="6"/>
        <v>11</v>
      </c>
      <c r="BB32" s="37">
        <f t="shared" si="7"/>
        <v>8</v>
      </c>
      <c r="BC32" s="38">
        <f t="shared" si="8"/>
        <v>3</v>
      </c>
      <c r="BD32" s="37">
        <f t="shared" si="9"/>
        <v>5</v>
      </c>
      <c r="BE32" s="54">
        <f t="shared" si="10"/>
        <v>82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1</v>
      </c>
      <c r="E33" s="456">
        <v>0</v>
      </c>
      <c r="F33" s="456">
        <v>34</v>
      </c>
      <c r="G33" s="456">
        <v>1</v>
      </c>
      <c r="H33" s="456">
        <v>0</v>
      </c>
      <c r="I33" s="456">
        <v>2</v>
      </c>
      <c r="J33" s="456">
        <v>1</v>
      </c>
      <c r="K33" s="456">
        <v>0</v>
      </c>
      <c r="L33" s="456">
        <v>2</v>
      </c>
      <c r="M33" s="456">
        <v>0</v>
      </c>
      <c r="N33" s="456">
        <v>0</v>
      </c>
      <c r="O33" s="456">
        <v>9</v>
      </c>
      <c r="P33" s="456">
        <v>0</v>
      </c>
      <c r="Q33" s="456">
        <v>1</v>
      </c>
      <c r="R33" s="456">
        <v>0</v>
      </c>
      <c r="S33" s="456">
        <v>4</v>
      </c>
      <c r="T33" s="456">
        <v>1</v>
      </c>
      <c r="U33" s="456">
        <v>1</v>
      </c>
      <c r="V33" s="456">
        <v>1</v>
      </c>
      <c r="W33" s="456">
        <v>1</v>
      </c>
      <c r="X33" s="456">
        <v>18</v>
      </c>
      <c r="Y33" s="456">
        <v>1</v>
      </c>
      <c r="Z33" s="456">
        <v>3</v>
      </c>
      <c r="AA33" s="456">
        <v>0</v>
      </c>
      <c r="AB33" s="456">
        <v>2</v>
      </c>
      <c r="AC33" s="456">
        <v>4</v>
      </c>
      <c r="AD33" s="456">
        <v>2</v>
      </c>
      <c r="AE33" s="456">
        <v>6</v>
      </c>
      <c r="AF33" s="456">
        <v>1</v>
      </c>
      <c r="AG33" s="456">
        <v>4</v>
      </c>
      <c r="AH33" s="456">
        <v>1</v>
      </c>
      <c r="AI33" s="456">
        <v>7</v>
      </c>
      <c r="AJ33" s="456">
        <v>1</v>
      </c>
      <c r="AK33" s="456">
        <v>1</v>
      </c>
      <c r="AL33" s="456">
        <v>7</v>
      </c>
      <c r="AM33" s="456">
        <v>0</v>
      </c>
      <c r="AN33" s="456">
        <v>0</v>
      </c>
      <c r="AO33" s="456">
        <v>0</v>
      </c>
      <c r="AP33" s="456">
        <v>6</v>
      </c>
      <c r="AQ33" s="456">
        <v>1</v>
      </c>
      <c r="AR33" s="456">
        <v>1</v>
      </c>
      <c r="AS33" s="456">
        <v>4</v>
      </c>
      <c r="AU33" s="37">
        <f t="shared" si="0"/>
        <v>1</v>
      </c>
      <c r="AV33" s="37">
        <f t="shared" si="1"/>
        <v>0</v>
      </c>
      <c r="AW33" s="37">
        <f t="shared" si="2"/>
        <v>49</v>
      </c>
      <c r="AX33" s="37">
        <f t="shared" si="3"/>
        <v>1</v>
      </c>
      <c r="AY33" s="37">
        <f t="shared" si="4"/>
        <v>7</v>
      </c>
      <c r="AZ33" s="37">
        <f t="shared" si="5"/>
        <v>25</v>
      </c>
      <c r="BA33" s="37">
        <f t="shared" si="6"/>
        <v>18</v>
      </c>
      <c r="BB33" s="37">
        <f t="shared" si="7"/>
        <v>9</v>
      </c>
      <c r="BC33" s="38">
        <f t="shared" si="8"/>
        <v>7</v>
      </c>
      <c r="BD33" s="37">
        <f t="shared" si="9"/>
        <v>12</v>
      </c>
      <c r="BE33" s="54">
        <f t="shared" si="10"/>
        <v>129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9</v>
      </c>
      <c r="G34" s="456">
        <v>1</v>
      </c>
      <c r="H34" s="456">
        <v>0</v>
      </c>
      <c r="I34" s="456">
        <v>1</v>
      </c>
      <c r="J34" s="456">
        <v>0</v>
      </c>
      <c r="K34" s="456">
        <v>0</v>
      </c>
      <c r="L34" s="456">
        <v>2</v>
      </c>
      <c r="M34" s="456">
        <v>0</v>
      </c>
      <c r="N34" s="456">
        <v>0</v>
      </c>
      <c r="O34" s="456">
        <v>6</v>
      </c>
      <c r="P34" s="456">
        <v>0</v>
      </c>
      <c r="Q34" s="456">
        <v>0</v>
      </c>
      <c r="R34" s="456">
        <v>0</v>
      </c>
      <c r="S34" s="456">
        <v>1</v>
      </c>
      <c r="T34" s="456">
        <v>0</v>
      </c>
      <c r="U34" s="456">
        <v>0</v>
      </c>
      <c r="V34" s="456">
        <v>0</v>
      </c>
      <c r="W34" s="456">
        <v>2</v>
      </c>
      <c r="X34" s="456">
        <v>4</v>
      </c>
      <c r="Y34" s="456">
        <v>1</v>
      </c>
      <c r="Z34" s="456">
        <v>3</v>
      </c>
      <c r="AA34" s="456">
        <v>0</v>
      </c>
      <c r="AB34" s="456">
        <v>1</v>
      </c>
      <c r="AC34" s="456">
        <v>1</v>
      </c>
      <c r="AD34" s="456">
        <v>1</v>
      </c>
      <c r="AE34" s="456">
        <v>2</v>
      </c>
      <c r="AF34" s="456">
        <v>1</v>
      </c>
      <c r="AG34" s="456">
        <v>0</v>
      </c>
      <c r="AH34" s="456">
        <v>0</v>
      </c>
      <c r="AI34" s="456">
        <v>0</v>
      </c>
      <c r="AJ34" s="456">
        <v>0</v>
      </c>
      <c r="AK34" s="456">
        <v>1</v>
      </c>
      <c r="AL34" s="456">
        <v>5</v>
      </c>
      <c r="AM34" s="456">
        <v>0</v>
      </c>
      <c r="AN34" s="456">
        <v>0</v>
      </c>
      <c r="AO34" s="456">
        <v>0</v>
      </c>
      <c r="AP34" s="456">
        <v>1</v>
      </c>
      <c r="AQ34" s="456">
        <v>0</v>
      </c>
      <c r="AR34" s="456">
        <v>0</v>
      </c>
      <c r="AS34" s="456">
        <v>2</v>
      </c>
      <c r="AU34" s="37">
        <f t="shared" si="0"/>
        <v>0</v>
      </c>
      <c r="AV34" s="37">
        <f t="shared" si="1"/>
        <v>0</v>
      </c>
      <c r="AW34" s="37">
        <f t="shared" si="2"/>
        <v>19</v>
      </c>
      <c r="AX34" s="37">
        <f t="shared" si="3"/>
        <v>0</v>
      </c>
      <c r="AY34" s="37">
        <f t="shared" si="4"/>
        <v>1</v>
      </c>
      <c r="AZ34" s="37">
        <f t="shared" si="5"/>
        <v>11</v>
      </c>
      <c r="BA34" s="37">
        <f t="shared" si="6"/>
        <v>5</v>
      </c>
      <c r="BB34" s="37">
        <f t="shared" si="7"/>
        <v>1</v>
      </c>
      <c r="BC34" s="38">
        <f t="shared" si="8"/>
        <v>5</v>
      </c>
      <c r="BD34" s="37">
        <f t="shared" si="9"/>
        <v>3</v>
      </c>
      <c r="BE34" s="54">
        <f t="shared" si="10"/>
        <v>45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10</v>
      </c>
      <c r="G35" s="456">
        <v>1</v>
      </c>
      <c r="H35" s="456">
        <v>2</v>
      </c>
      <c r="I35" s="456">
        <v>2</v>
      </c>
      <c r="J35" s="456">
        <v>1</v>
      </c>
      <c r="K35" s="456">
        <v>0</v>
      </c>
      <c r="L35" s="456">
        <v>2</v>
      </c>
      <c r="M35" s="456">
        <v>4</v>
      </c>
      <c r="N35" s="456">
        <v>3</v>
      </c>
      <c r="O35" s="456">
        <v>11</v>
      </c>
      <c r="P35" s="456">
        <v>1</v>
      </c>
      <c r="Q35" s="456">
        <v>0</v>
      </c>
      <c r="R35" s="456">
        <v>4</v>
      </c>
      <c r="S35" s="456">
        <v>4</v>
      </c>
      <c r="T35" s="456">
        <v>0</v>
      </c>
      <c r="U35" s="456">
        <v>1</v>
      </c>
      <c r="V35" s="456">
        <v>2</v>
      </c>
      <c r="W35" s="456">
        <v>1</v>
      </c>
      <c r="X35" s="456">
        <v>9</v>
      </c>
      <c r="Y35" s="456">
        <v>2</v>
      </c>
      <c r="Z35" s="456">
        <v>0</v>
      </c>
      <c r="AA35" s="456">
        <v>1</v>
      </c>
      <c r="AB35" s="456">
        <v>0</v>
      </c>
      <c r="AC35" s="456">
        <v>4</v>
      </c>
      <c r="AD35" s="456">
        <v>0</v>
      </c>
      <c r="AE35" s="456">
        <v>4</v>
      </c>
      <c r="AF35" s="456">
        <v>2</v>
      </c>
      <c r="AG35" s="456">
        <v>2</v>
      </c>
      <c r="AH35" s="456">
        <v>1</v>
      </c>
      <c r="AI35" s="456">
        <v>5</v>
      </c>
      <c r="AJ35" s="456">
        <v>0</v>
      </c>
      <c r="AK35" s="456">
        <v>2</v>
      </c>
      <c r="AL35" s="456">
        <v>2</v>
      </c>
      <c r="AM35" s="456">
        <v>0</v>
      </c>
      <c r="AN35" s="456">
        <v>0</v>
      </c>
      <c r="AO35" s="456">
        <v>0</v>
      </c>
      <c r="AP35" s="456">
        <v>7</v>
      </c>
      <c r="AQ35" s="456">
        <v>0</v>
      </c>
      <c r="AR35" s="456">
        <v>1</v>
      </c>
      <c r="AS35" s="456">
        <v>2</v>
      </c>
      <c r="AU35" s="37">
        <f t="shared" si="0"/>
        <v>0</v>
      </c>
      <c r="AV35" s="37">
        <f t="shared" si="1"/>
        <v>0</v>
      </c>
      <c r="AW35" s="37">
        <f t="shared" si="2"/>
        <v>36</v>
      </c>
      <c r="AX35" s="37">
        <f t="shared" si="3"/>
        <v>5</v>
      </c>
      <c r="AY35" s="37">
        <f t="shared" si="4"/>
        <v>7</v>
      </c>
      <c r="AZ35" s="37">
        <f t="shared" si="5"/>
        <v>13</v>
      </c>
      <c r="BA35" s="37">
        <f t="shared" si="6"/>
        <v>13</v>
      </c>
      <c r="BB35" s="37">
        <f t="shared" si="7"/>
        <v>7</v>
      </c>
      <c r="BC35" s="38">
        <f t="shared" si="8"/>
        <v>2</v>
      </c>
      <c r="BD35" s="37">
        <f t="shared" si="9"/>
        <v>10</v>
      </c>
      <c r="BE35" s="54">
        <f t="shared" si="10"/>
        <v>93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4</v>
      </c>
      <c r="G37" s="457">
        <v>0</v>
      </c>
      <c r="H37" s="457">
        <v>0</v>
      </c>
      <c r="I37" s="457">
        <v>1</v>
      </c>
      <c r="J37" s="457">
        <v>3</v>
      </c>
      <c r="K37" s="457">
        <v>1</v>
      </c>
      <c r="L37" s="457">
        <v>1</v>
      </c>
      <c r="M37" s="457">
        <v>0</v>
      </c>
      <c r="N37" s="457">
        <v>1</v>
      </c>
      <c r="O37" s="457">
        <v>21</v>
      </c>
      <c r="P37" s="457">
        <v>3</v>
      </c>
      <c r="Q37" s="457">
        <v>0</v>
      </c>
      <c r="R37" s="457">
        <v>2</v>
      </c>
      <c r="S37" s="457">
        <v>4</v>
      </c>
      <c r="T37" s="457">
        <v>2</v>
      </c>
      <c r="U37" s="457">
        <v>1</v>
      </c>
      <c r="V37" s="457">
        <v>0</v>
      </c>
      <c r="W37" s="457">
        <v>0</v>
      </c>
      <c r="X37" s="457">
        <v>2</v>
      </c>
      <c r="Y37" s="457">
        <v>0</v>
      </c>
      <c r="Z37" s="457">
        <v>0</v>
      </c>
      <c r="AA37" s="457">
        <v>1</v>
      </c>
      <c r="AB37" s="457">
        <v>3</v>
      </c>
      <c r="AC37" s="457">
        <v>2</v>
      </c>
      <c r="AD37" s="457">
        <v>1</v>
      </c>
      <c r="AE37" s="457">
        <v>0</v>
      </c>
      <c r="AF37" s="457">
        <v>0</v>
      </c>
      <c r="AG37" s="457">
        <v>0</v>
      </c>
      <c r="AH37" s="457">
        <v>0</v>
      </c>
      <c r="AI37" s="457">
        <v>6</v>
      </c>
      <c r="AJ37" s="457">
        <v>0</v>
      </c>
      <c r="AK37" s="457">
        <v>2</v>
      </c>
      <c r="AL37" s="457">
        <v>5</v>
      </c>
      <c r="AM37" s="457">
        <v>0</v>
      </c>
      <c r="AN37" s="457">
        <v>0</v>
      </c>
      <c r="AO37" s="457">
        <v>0</v>
      </c>
      <c r="AP37" s="457">
        <v>5</v>
      </c>
      <c r="AQ37" s="457">
        <v>0</v>
      </c>
      <c r="AR37" s="457">
        <v>0</v>
      </c>
      <c r="AS37" s="457">
        <v>0</v>
      </c>
      <c r="AU37" s="37">
        <f t="shared" si="0"/>
        <v>0</v>
      </c>
      <c r="AV37" s="37">
        <f t="shared" si="1"/>
        <v>0</v>
      </c>
      <c r="AW37" s="37">
        <f t="shared" si="2"/>
        <v>32</v>
      </c>
      <c r="AX37" s="37">
        <f t="shared" si="3"/>
        <v>5</v>
      </c>
      <c r="AY37" s="37">
        <f t="shared" si="4"/>
        <v>7</v>
      </c>
      <c r="AZ37" s="37">
        <f t="shared" si="5"/>
        <v>6</v>
      </c>
      <c r="BA37" s="37">
        <f t="shared" si="6"/>
        <v>3</v>
      </c>
      <c r="BB37" s="37">
        <f t="shared" si="7"/>
        <v>8</v>
      </c>
      <c r="BC37" s="38">
        <f t="shared" si="8"/>
        <v>5</v>
      </c>
      <c r="BD37" s="37">
        <f t="shared" si="9"/>
        <v>5</v>
      </c>
      <c r="BE37" s="54">
        <f t="shared" si="10"/>
        <v>71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134</v>
      </c>
      <c r="E38" s="457">
        <v>0</v>
      </c>
      <c r="F38" s="457">
        <v>254</v>
      </c>
      <c r="G38" s="457">
        <v>19</v>
      </c>
      <c r="H38" s="457">
        <v>18</v>
      </c>
      <c r="I38" s="457">
        <v>24</v>
      </c>
      <c r="J38" s="457">
        <v>81</v>
      </c>
      <c r="K38" s="457">
        <v>8</v>
      </c>
      <c r="L38" s="457">
        <v>23</v>
      </c>
      <c r="M38" s="457">
        <v>10</v>
      </c>
      <c r="N38" s="457">
        <v>23</v>
      </c>
      <c r="O38" s="457">
        <v>100</v>
      </c>
      <c r="P38" s="457">
        <v>42</v>
      </c>
      <c r="Q38" s="457">
        <v>20</v>
      </c>
      <c r="R38" s="457">
        <v>33</v>
      </c>
      <c r="S38" s="457">
        <v>57</v>
      </c>
      <c r="T38" s="457">
        <v>14</v>
      </c>
      <c r="U38" s="457">
        <v>17</v>
      </c>
      <c r="V38" s="457">
        <v>30</v>
      </c>
      <c r="W38" s="457">
        <v>33</v>
      </c>
      <c r="X38" s="457">
        <v>151</v>
      </c>
      <c r="Y38" s="457">
        <v>19</v>
      </c>
      <c r="Z38" s="457">
        <v>49</v>
      </c>
      <c r="AA38" s="457">
        <v>23</v>
      </c>
      <c r="AB38" s="457">
        <v>22</v>
      </c>
      <c r="AC38" s="457">
        <v>59</v>
      </c>
      <c r="AD38" s="457">
        <v>21</v>
      </c>
      <c r="AE38" s="457">
        <v>25</v>
      </c>
      <c r="AF38" s="457">
        <v>15</v>
      </c>
      <c r="AG38" s="457">
        <v>26</v>
      </c>
      <c r="AH38" s="457">
        <v>15</v>
      </c>
      <c r="AI38" s="457">
        <v>95</v>
      </c>
      <c r="AJ38" s="457">
        <v>9</v>
      </c>
      <c r="AK38" s="457">
        <v>11</v>
      </c>
      <c r="AL38" s="457">
        <v>56</v>
      </c>
      <c r="AM38" s="457">
        <v>15</v>
      </c>
      <c r="AN38" s="457">
        <v>24</v>
      </c>
      <c r="AO38" s="457">
        <v>18</v>
      </c>
      <c r="AP38" s="457">
        <v>56</v>
      </c>
      <c r="AQ38" s="457">
        <v>10</v>
      </c>
      <c r="AR38" s="457">
        <v>12</v>
      </c>
      <c r="AS38" s="457">
        <v>21</v>
      </c>
      <c r="AU38" s="37">
        <f t="shared" si="0"/>
        <v>134</v>
      </c>
      <c r="AV38" s="37">
        <f t="shared" si="1"/>
        <v>0</v>
      </c>
      <c r="AW38" s="37">
        <f t="shared" si="2"/>
        <v>560</v>
      </c>
      <c r="AX38" s="37">
        <f t="shared" si="3"/>
        <v>95</v>
      </c>
      <c r="AY38" s="37">
        <f t="shared" si="4"/>
        <v>118</v>
      </c>
      <c r="AZ38" s="37">
        <f t="shared" si="5"/>
        <v>297</v>
      </c>
      <c r="BA38" s="37">
        <f t="shared" si="6"/>
        <v>161</v>
      </c>
      <c r="BB38" s="37">
        <f t="shared" si="7"/>
        <v>115</v>
      </c>
      <c r="BC38" s="38">
        <f t="shared" si="8"/>
        <v>113</v>
      </c>
      <c r="BD38" s="37">
        <f t="shared" si="9"/>
        <v>99</v>
      </c>
      <c r="BE38" s="54">
        <f t="shared" si="10"/>
        <v>1692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20</v>
      </c>
      <c r="G39" s="457">
        <v>0</v>
      </c>
      <c r="H39" s="457">
        <v>0</v>
      </c>
      <c r="I39" s="457">
        <v>2</v>
      </c>
      <c r="J39" s="457">
        <v>0</v>
      </c>
      <c r="K39" s="457">
        <v>0</v>
      </c>
      <c r="L39" s="457">
        <v>15</v>
      </c>
      <c r="M39" s="457">
        <v>2</v>
      </c>
      <c r="N39" s="457">
        <v>20</v>
      </c>
      <c r="O39" s="457">
        <v>23</v>
      </c>
      <c r="P39" s="457">
        <v>4</v>
      </c>
      <c r="Q39" s="457">
        <v>9</v>
      </c>
      <c r="R39" s="457">
        <v>2</v>
      </c>
      <c r="S39" s="457">
        <v>4</v>
      </c>
      <c r="T39" s="457">
        <v>11</v>
      </c>
      <c r="U39" s="457">
        <v>4</v>
      </c>
      <c r="V39" s="457">
        <v>6</v>
      </c>
      <c r="W39" s="457">
        <v>0</v>
      </c>
      <c r="X39" s="457">
        <v>5</v>
      </c>
      <c r="Y39" s="457">
        <v>1</v>
      </c>
      <c r="Z39" s="457">
        <v>2</v>
      </c>
      <c r="AA39" s="457">
        <v>3</v>
      </c>
      <c r="AB39" s="457">
        <v>1</v>
      </c>
      <c r="AC39" s="457">
        <v>4</v>
      </c>
      <c r="AD39" s="457">
        <v>1</v>
      </c>
      <c r="AE39" s="457">
        <v>0</v>
      </c>
      <c r="AF39" s="457">
        <v>5</v>
      </c>
      <c r="AG39" s="457">
        <v>1</v>
      </c>
      <c r="AH39" s="457">
        <v>1</v>
      </c>
      <c r="AI39" s="457">
        <v>18</v>
      </c>
      <c r="AJ39" s="457">
        <v>1</v>
      </c>
      <c r="AK39" s="457">
        <v>0</v>
      </c>
      <c r="AL39" s="457">
        <v>0</v>
      </c>
      <c r="AM39" s="457">
        <v>1</v>
      </c>
      <c r="AN39" s="457">
        <v>5</v>
      </c>
      <c r="AO39" s="457">
        <v>5</v>
      </c>
      <c r="AP39" s="457">
        <v>7</v>
      </c>
      <c r="AQ39" s="457">
        <v>0</v>
      </c>
      <c r="AR39" s="457">
        <v>0</v>
      </c>
      <c r="AS39" s="457">
        <v>3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2</v>
      </c>
      <c r="J40" s="457">
        <v>0</v>
      </c>
      <c r="K40" s="457">
        <v>3</v>
      </c>
      <c r="L40" s="457">
        <v>0</v>
      </c>
      <c r="M40" s="457">
        <v>3</v>
      </c>
      <c r="N40" s="457">
        <v>0</v>
      </c>
      <c r="O40" s="457">
        <v>0</v>
      </c>
      <c r="P40" s="457">
        <v>2</v>
      </c>
      <c r="Q40" s="457">
        <v>0</v>
      </c>
      <c r="R40" s="457">
        <v>9</v>
      </c>
      <c r="S40" s="457">
        <v>3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5</v>
      </c>
      <c r="Z40" s="457">
        <v>0</v>
      </c>
      <c r="AA40" s="457">
        <v>0</v>
      </c>
      <c r="AB40" s="457">
        <v>0</v>
      </c>
      <c r="AC40" s="457">
        <v>1</v>
      </c>
      <c r="AD40" s="457">
        <v>6</v>
      </c>
      <c r="AE40" s="457">
        <v>2</v>
      </c>
      <c r="AF40" s="457">
        <v>4</v>
      </c>
      <c r="AG40" s="457">
        <v>1</v>
      </c>
      <c r="AH40" s="457">
        <v>4</v>
      </c>
      <c r="AI40" s="457">
        <v>0</v>
      </c>
      <c r="AJ40" s="457">
        <v>18</v>
      </c>
      <c r="AK40" s="457">
        <v>0</v>
      </c>
      <c r="AL40" s="457">
        <v>0</v>
      </c>
      <c r="AM40" s="457">
        <v>14</v>
      </c>
      <c r="AN40" s="457">
        <v>9</v>
      </c>
      <c r="AO40" s="457">
        <v>10</v>
      </c>
      <c r="AP40" s="457">
        <v>3</v>
      </c>
      <c r="AQ40" s="457">
        <v>1</v>
      </c>
      <c r="AR40" s="457">
        <v>1</v>
      </c>
      <c r="AS40" s="457">
        <v>1</v>
      </c>
      <c r="AU40" s="37">
        <f t="shared" si="0"/>
        <v>0</v>
      </c>
      <c r="AV40" s="37">
        <f t="shared" si="1"/>
        <v>0</v>
      </c>
      <c r="AW40" s="37">
        <f t="shared" si="2"/>
        <v>8</v>
      </c>
      <c r="AX40" s="37">
        <f t="shared" si="3"/>
        <v>11</v>
      </c>
      <c r="AY40" s="37">
        <f t="shared" si="4"/>
        <v>3</v>
      </c>
      <c r="AZ40" s="37">
        <f t="shared" si="5"/>
        <v>5</v>
      </c>
      <c r="BA40" s="37">
        <f t="shared" si="6"/>
        <v>18</v>
      </c>
      <c r="BB40" s="37">
        <f t="shared" si="7"/>
        <v>18</v>
      </c>
      <c r="BC40" s="38">
        <f t="shared" si="8"/>
        <v>33</v>
      </c>
      <c r="BD40" s="37">
        <f t="shared" si="9"/>
        <v>6</v>
      </c>
      <c r="BE40" s="54">
        <f t="shared" si="10"/>
        <v>102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1</v>
      </c>
      <c r="E41" s="457">
        <v>0</v>
      </c>
      <c r="F41" s="457">
        <v>68</v>
      </c>
      <c r="G41" s="457">
        <v>3</v>
      </c>
      <c r="H41" s="457">
        <v>1</v>
      </c>
      <c r="I41" s="457">
        <v>6</v>
      </c>
      <c r="J41" s="457">
        <v>3</v>
      </c>
      <c r="K41" s="457">
        <v>3</v>
      </c>
      <c r="L41" s="457">
        <v>7</v>
      </c>
      <c r="M41" s="457">
        <v>3</v>
      </c>
      <c r="N41" s="457">
        <v>3</v>
      </c>
      <c r="O41" s="457">
        <v>22</v>
      </c>
      <c r="P41" s="457">
        <v>28</v>
      </c>
      <c r="Q41" s="457">
        <v>3</v>
      </c>
      <c r="R41" s="457">
        <v>17</v>
      </c>
      <c r="S41" s="457">
        <v>15</v>
      </c>
      <c r="T41" s="457">
        <v>5</v>
      </c>
      <c r="U41" s="457">
        <v>1</v>
      </c>
      <c r="V41" s="457">
        <v>8</v>
      </c>
      <c r="W41" s="457">
        <v>4</v>
      </c>
      <c r="X41" s="457">
        <v>17</v>
      </c>
      <c r="Y41" s="457">
        <v>5</v>
      </c>
      <c r="Z41" s="457">
        <v>10</v>
      </c>
      <c r="AA41" s="457">
        <v>0</v>
      </c>
      <c r="AB41" s="457">
        <v>4</v>
      </c>
      <c r="AC41" s="457">
        <v>6</v>
      </c>
      <c r="AD41" s="457">
        <v>6</v>
      </c>
      <c r="AE41" s="457">
        <v>3</v>
      </c>
      <c r="AF41" s="457">
        <v>4</v>
      </c>
      <c r="AG41" s="457">
        <v>5</v>
      </c>
      <c r="AH41" s="457">
        <v>4</v>
      </c>
      <c r="AI41" s="457">
        <v>23</v>
      </c>
      <c r="AJ41" s="457">
        <v>20</v>
      </c>
      <c r="AK41" s="457">
        <v>1</v>
      </c>
      <c r="AL41" s="457">
        <v>27</v>
      </c>
      <c r="AM41" s="457">
        <v>24</v>
      </c>
      <c r="AN41" s="457">
        <v>9</v>
      </c>
      <c r="AO41" s="457">
        <v>26</v>
      </c>
      <c r="AP41" s="457">
        <v>16</v>
      </c>
      <c r="AQ41" s="457">
        <v>1</v>
      </c>
      <c r="AR41" s="457">
        <v>2</v>
      </c>
      <c r="AS41" s="457">
        <v>1</v>
      </c>
      <c r="AU41" s="37">
        <f t="shared" si="0"/>
        <v>1</v>
      </c>
      <c r="AV41" s="37">
        <f t="shared" si="1"/>
        <v>0</v>
      </c>
      <c r="AW41" s="37">
        <f t="shared" si="2"/>
        <v>119</v>
      </c>
      <c r="AX41" s="37">
        <f t="shared" si="3"/>
        <v>48</v>
      </c>
      <c r="AY41" s="37">
        <f t="shared" si="4"/>
        <v>29</v>
      </c>
      <c r="AZ41" s="37">
        <f t="shared" si="5"/>
        <v>40</v>
      </c>
      <c r="BA41" s="37">
        <f t="shared" si="6"/>
        <v>28</v>
      </c>
      <c r="BB41" s="37">
        <f t="shared" si="7"/>
        <v>44</v>
      </c>
      <c r="BC41" s="38">
        <f t="shared" si="8"/>
        <v>86</v>
      </c>
      <c r="BD41" s="37">
        <f t="shared" si="9"/>
        <v>20</v>
      </c>
      <c r="BE41" s="54">
        <f t="shared" si="10"/>
        <v>415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14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3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14</v>
      </c>
      <c r="BB42" s="37">
        <f t="shared" si="7"/>
        <v>0</v>
      </c>
      <c r="BC42" s="38">
        <f t="shared" si="8"/>
        <v>3</v>
      </c>
      <c r="BD42" s="37">
        <f t="shared" si="9"/>
        <v>0</v>
      </c>
      <c r="BE42" s="54">
        <f t="shared" si="10"/>
        <v>17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0</v>
      </c>
      <c r="E43" s="457">
        <v>0</v>
      </c>
      <c r="F43" s="457">
        <v>97</v>
      </c>
      <c r="G43" s="457">
        <v>0</v>
      </c>
      <c r="H43" s="457">
        <v>0</v>
      </c>
      <c r="I43" s="457">
        <v>0</v>
      </c>
      <c r="J43" s="457">
        <v>0</v>
      </c>
      <c r="K43" s="457">
        <v>1</v>
      </c>
      <c r="L43" s="457">
        <v>0</v>
      </c>
      <c r="M43" s="457">
        <v>0</v>
      </c>
      <c r="N43" s="457">
        <v>0</v>
      </c>
      <c r="O43" s="457">
        <v>26</v>
      </c>
      <c r="P43" s="457">
        <v>12</v>
      </c>
      <c r="Q43" s="457">
        <v>1</v>
      </c>
      <c r="R43" s="457">
        <v>0</v>
      </c>
      <c r="S43" s="457">
        <v>3</v>
      </c>
      <c r="T43" s="457">
        <v>0</v>
      </c>
      <c r="U43" s="457">
        <v>4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9</v>
      </c>
      <c r="AD43" s="457">
        <v>0</v>
      </c>
      <c r="AE43" s="457">
        <v>0</v>
      </c>
      <c r="AF43" s="457">
        <v>0</v>
      </c>
      <c r="AG43" s="457">
        <v>0</v>
      </c>
      <c r="AH43" s="457">
        <v>3</v>
      </c>
      <c r="AI43" s="457">
        <v>1</v>
      </c>
      <c r="AJ43" s="457">
        <v>4</v>
      </c>
      <c r="AK43" s="457">
        <v>0</v>
      </c>
      <c r="AL43" s="457">
        <v>15</v>
      </c>
      <c r="AM43" s="457">
        <v>0</v>
      </c>
      <c r="AN43" s="457">
        <v>0</v>
      </c>
      <c r="AO43" s="457">
        <v>1</v>
      </c>
      <c r="AP43" s="457">
        <v>0</v>
      </c>
      <c r="AQ43" s="457">
        <v>0</v>
      </c>
      <c r="AR43" s="457">
        <v>0</v>
      </c>
      <c r="AS43" s="457">
        <v>0</v>
      </c>
      <c r="AU43" s="37">
        <f t="shared" si="0"/>
        <v>0</v>
      </c>
      <c r="AV43" s="37">
        <f t="shared" si="1"/>
        <v>0</v>
      </c>
      <c r="AW43" s="37">
        <f t="shared" si="2"/>
        <v>124</v>
      </c>
      <c r="AX43" s="37">
        <f t="shared" si="3"/>
        <v>13</v>
      </c>
      <c r="AY43" s="37">
        <f t="shared" si="4"/>
        <v>7</v>
      </c>
      <c r="AZ43" s="37">
        <f t="shared" si="5"/>
        <v>0</v>
      </c>
      <c r="BA43" s="37">
        <f t="shared" si="6"/>
        <v>12</v>
      </c>
      <c r="BB43" s="37">
        <f t="shared" si="7"/>
        <v>5</v>
      </c>
      <c r="BC43" s="38">
        <f t="shared" si="8"/>
        <v>16</v>
      </c>
      <c r="BD43" s="37">
        <f t="shared" si="9"/>
        <v>0</v>
      </c>
      <c r="BE43" s="54">
        <f t="shared" si="10"/>
        <v>177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457">
        <v>1</v>
      </c>
      <c r="P45" s="457">
        <v>0</v>
      </c>
      <c r="Q45" s="457">
        <v>0</v>
      </c>
      <c r="R45" s="457">
        <v>0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0</v>
      </c>
      <c r="AM45" s="457">
        <v>0</v>
      </c>
      <c r="AN45" s="457">
        <v>0</v>
      </c>
      <c r="AO45" s="457">
        <v>0</v>
      </c>
      <c r="AP45" s="457">
        <v>0</v>
      </c>
      <c r="AQ45" s="457">
        <v>0</v>
      </c>
      <c r="AR45" s="457">
        <v>0</v>
      </c>
      <c r="AS45" s="457">
        <v>0</v>
      </c>
      <c r="AU45" s="37">
        <f t="shared" si="0"/>
        <v>0</v>
      </c>
      <c r="AV45" s="37">
        <f t="shared" si="1"/>
        <v>0</v>
      </c>
      <c r="AW45" s="37">
        <f t="shared" si="2"/>
        <v>1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1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21</v>
      </c>
      <c r="E46" s="457">
        <v>0</v>
      </c>
      <c r="F46" s="457">
        <v>2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3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21</v>
      </c>
      <c r="AV46" s="37">
        <f t="shared" si="1"/>
        <v>0</v>
      </c>
      <c r="AW46" s="37">
        <f t="shared" si="2"/>
        <v>2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3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26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7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4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1</v>
      </c>
      <c r="AN47" s="457">
        <v>0</v>
      </c>
      <c r="AO47" s="457">
        <v>1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11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2</v>
      </c>
      <c r="BD47" s="37">
        <f t="shared" si="9"/>
        <v>0</v>
      </c>
      <c r="BE47" s="54">
        <f t="shared" si="10"/>
        <v>13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0</v>
      </c>
      <c r="H54" s="458">
        <v>0</v>
      </c>
      <c r="I54" s="458">
        <v>2</v>
      </c>
      <c r="J54" s="458">
        <v>0</v>
      </c>
      <c r="K54" s="458">
        <v>3</v>
      </c>
      <c r="L54" s="458">
        <v>0</v>
      </c>
      <c r="M54" s="458">
        <v>3</v>
      </c>
      <c r="N54" s="458">
        <v>0</v>
      </c>
      <c r="O54" s="458">
        <v>0</v>
      </c>
      <c r="P54" s="458">
        <v>2</v>
      </c>
      <c r="Q54" s="458">
        <v>0</v>
      </c>
      <c r="R54" s="458">
        <v>9</v>
      </c>
      <c r="S54" s="458">
        <v>3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5</v>
      </c>
      <c r="Z54" s="458">
        <v>0</v>
      </c>
      <c r="AA54" s="458">
        <v>0</v>
      </c>
      <c r="AB54" s="458">
        <v>0</v>
      </c>
      <c r="AC54" s="458">
        <v>1</v>
      </c>
      <c r="AD54" s="458">
        <v>6</v>
      </c>
      <c r="AE54" s="458">
        <v>2</v>
      </c>
      <c r="AF54" s="458">
        <v>4</v>
      </c>
      <c r="AG54" s="458">
        <v>1</v>
      </c>
      <c r="AH54" s="458">
        <v>4</v>
      </c>
      <c r="AI54" s="458">
        <v>0</v>
      </c>
      <c r="AJ54" s="458">
        <v>18</v>
      </c>
      <c r="AK54" s="458">
        <v>0</v>
      </c>
      <c r="AL54" s="458">
        <v>0</v>
      </c>
      <c r="AM54" s="458">
        <v>14</v>
      </c>
      <c r="AN54" s="458">
        <v>9</v>
      </c>
      <c r="AO54" s="458">
        <v>10</v>
      </c>
      <c r="AP54" s="458">
        <v>3</v>
      </c>
      <c r="AQ54" s="458">
        <v>1</v>
      </c>
      <c r="AR54" s="458">
        <v>1</v>
      </c>
      <c r="AS54" s="458">
        <v>1</v>
      </c>
      <c r="AU54" s="37">
        <f t="shared" si="11"/>
        <v>0</v>
      </c>
      <c r="AV54" s="37">
        <f t="shared" si="12"/>
        <v>0</v>
      </c>
      <c r="AW54" s="37">
        <f t="shared" si="13"/>
        <v>8</v>
      </c>
      <c r="AX54" s="37">
        <f t="shared" si="14"/>
        <v>11</v>
      </c>
      <c r="AY54" s="37">
        <f t="shared" si="15"/>
        <v>3</v>
      </c>
      <c r="AZ54" s="37">
        <f t="shared" si="16"/>
        <v>5</v>
      </c>
      <c r="BA54" s="37">
        <f t="shared" si="17"/>
        <v>18</v>
      </c>
      <c r="BB54" s="37">
        <f t="shared" si="18"/>
        <v>18</v>
      </c>
      <c r="BC54" s="38">
        <f t="shared" si="19"/>
        <v>33</v>
      </c>
      <c r="BD54" s="37">
        <f t="shared" si="20"/>
        <v>6</v>
      </c>
      <c r="BE54" s="54">
        <f t="shared" si="21"/>
        <v>102</v>
      </c>
    </row>
  </sheetData>
  <sheetProtection selectLockedCells="1"/>
  <autoFilter ref="A3:BR52" xr:uid="{00000000-0009-0000-0000-000004000000}"/>
  <conditionalFormatting sqref="A3:AS3">
    <cfRule type="expression" dxfId="1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R54"/>
  <sheetViews>
    <sheetView showGridLines="0" zoomScale="80" zoomScaleNormal="80" workbookViewId="0">
      <pane xSplit="3" ySplit="3" topLeftCell="D4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D4" sqref="D4:AS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0</v>
      </c>
      <c r="E4" s="456">
        <v>0</v>
      </c>
      <c r="F4" s="456">
        <v>5</v>
      </c>
      <c r="G4" s="456">
        <v>0</v>
      </c>
      <c r="H4" s="456">
        <v>0</v>
      </c>
      <c r="I4" s="456">
        <v>0</v>
      </c>
      <c r="J4" s="456">
        <v>0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456">
        <v>0</v>
      </c>
      <c r="R4" s="456">
        <v>0</v>
      </c>
      <c r="S4" s="456">
        <v>0</v>
      </c>
      <c r="T4" s="456">
        <v>0</v>
      </c>
      <c r="U4" s="456">
        <v>0</v>
      </c>
      <c r="V4" s="456">
        <v>0</v>
      </c>
      <c r="W4" s="456">
        <v>0</v>
      </c>
      <c r="X4" s="456">
        <v>0</v>
      </c>
      <c r="Y4" s="456">
        <v>0</v>
      </c>
      <c r="Z4" s="456">
        <v>0</v>
      </c>
      <c r="AA4" s="456">
        <v>0</v>
      </c>
      <c r="AB4" s="456">
        <v>0</v>
      </c>
      <c r="AC4" s="456">
        <v>0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0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5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5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>
        <v>0</v>
      </c>
      <c r="T5" s="456">
        <v>0</v>
      </c>
      <c r="U5" s="456">
        <v>0</v>
      </c>
      <c r="V5" s="456">
        <v>0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0</v>
      </c>
      <c r="Q6" s="456">
        <v>0</v>
      </c>
      <c r="R6" s="456">
        <v>0</v>
      </c>
      <c r="S6" s="456">
        <v>0</v>
      </c>
      <c r="T6" s="456">
        <v>0</v>
      </c>
      <c r="U6" s="456">
        <v>0</v>
      </c>
      <c r="V6" s="456">
        <v>0</v>
      </c>
      <c r="W6" s="456">
        <v>0</v>
      </c>
      <c r="X6" s="456">
        <v>0</v>
      </c>
      <c r="Y6" s="456">
        <v>0</v>
      </c>
      <c r="Z6" s="456">
        <v>0</v>
      </c>
      <c r="AA6" s="456">
        <v>0</v>
      </c>
      <c r="AB6" s="456">
        <v>0</v>
      </c>
      <c r="AC6" s="456">
        <v>0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0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0</v>
      </c>
      <c r="E7" s="456">
        <v>0</v>
      </c>
      <c r="F7" s="456">
        <v>14</v>
      </c>
      <c r="G7" s="456">
        <v>0</v>
      </c>
      <c r="H7" s="456">
        <v>0</v>
      </c>
      <c r="I7" s="456">
        <v>0</v>
      </c>
      <c r="J7" s="456">
        <v>0</v>
      </c>
      <c r="K7" s="456">
        <v>0</v>
      </c>
      <c r="L7" s="456">
        <v>0</v>
      </c>
      <c r="M7" s="456">
        <v>0</v>
      </c>
      <c r="N7" s="456">
        <v>0</v>
      </c>
      <c r="O7" s="456">
        <v>0</v>
      </c>
      <c r="P7" s="456">
        <v>0</v>
      </c>
      <c r="Q7" s="456">
        <v>0</v>
      </c>
      <c r="R7" s="456">
        <v>0</v>
      </c>
      <c r="S7" s="456">
        <v>0</v>
      </c>
      <c r="T7" s="456">
        <v>0</v>
      </c>
      <c r="U7" s="456">
        <v>0</v>
      </c>
      <c r="V7" s="456">
        <v>0</v>
      </c>
      <c r="W7" s="456">
        <v>0</v>
      </c>
      <c r="X7" s="456">
        <v>0</v>
      </c>
      <c r="Y7" s="456">
        <v>0</v>
      </c>
      <c r="Z7" s="456">
        <v>0</v>
      </c>
      <c r="AA7" s="456">
        <v>0</v>
      </c>
      <c r="AB7" s="456">
        <v>0</v>
      </c>
      <c r="AC7" s="456">
        <v>0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0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0</v>
      </c>
      <c r="AU7" s="37">
        <f t="shared" si="0"/>
        <v>0</v>
      </c>
      <c r="AV7" s="37">
        <f t="shared" si="1"/>
        <v>0</v>
      </c>
      <c r="AW7" s="37">
        <f t="shared" si="2"/>
        <v>14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14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0</v>
      </c>
      <c r="E8" s="456">
        <v>0</v>
      </c>
      <c r="F8" s="456">
        <v>0</v>
      </c>
      <c r="G8" s="456">
        <v>0</v>
      </c>
      <c r="H8" s="456">
        <v>0</v>
      </c>
      <c r="I8" s="456">
        <v>0</v>
      </c>
      <c r="J8" s="456">
        <v>0</v>
      </c>
      <c r="K8" s="456">
        <v>0</v>
      </c>
      <c r="L8" s="456">
        <v>0</v>
      </c>
      <c r="M8" s="456">
        <v>0</v>
      </c>
      <c r="N8" s="456">
        <v>0</v>
      </c>
      <c r="O8" s="456">
        <v>0</v>
      </c>
      <c r="P8" s="456">
        <v>0</v>
      </c>
      <c r="Q8" s="456">
        <v>0</v>
      </c>
      <c r="R8" s="456">
        <v>0</v>
      </c>
      <c r="S8" s="456">
        <v>0</v>
      </c>
      <c r="T8" s="456">
        <v>0</v>
      </c>
      <c r="U8" s="456">
        <v>0</v>
      </c>
      <c r="V8" s="456">
        <v>0</v>
      </c>
      <c r="W8" s="456">
        <v>0</v>
      </c>
      <c r="X8" s="456">
        <v>0</v>
      </c>
      <c r="Y8" s="456">
        <v>0</v>
      </c>
      <c r="Z8" s="456">
        <v>0</v>
      </c>
      <c r="AA8" s="456">
        <v>0</v>
      </c>
      <c r="AB8" s="456">
        <v>0</v>
      </c>
      <c r="AC8" s="456">
        <v>0</v>
      </c>
      <c r="AD8" s="456">
        <v>0</v>
      </c>
      <c r="AE8" s="456">
        <v>0</v>
      </c>
      <c r="AF8" s="456">
        <v>0</v>
      </c>
      <c r="AG8" s="456">
        <v>0</v>
      </c>
      <c r="AH8" s="456">
        <v>0</v>
      </c>
      <c r="AI8" s="456">
        <v>0</v>
      </c>
      <c r="AJ8" s="456">
        <v>0</v>
      </c>
      <c r="AK8" s="456">
        <v>0</v>
      </c>
      <c r="AL8" s="456">
        <v>0</v>
      </c>
      <c r="AM8" s="456">
        <v>0</v>
      </c>
      <c r="AN8" s="456">
        <v>0</v>
      </c>
      <c r="AO8" s="456">
        <v>0</v>
      </c>
      <c r="AP8" s="456">
        <v>0</v>
      </c>
      <c r="AQ8" s="456">
        <v>0</v>
      </c>
      <c r="AR8" s="456">
        <v>0</v>
      </c>
      <c r="AS8" s="456">
        <v>0</v>
      </c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456">
        <v>0</v>
      </c>
      <c r="R9" s="456">
        <v>0</v>
      </c>
      <c r="S9" s="456">
        <v>0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0</v>
      </c>
      <c r="AJ9" s="456">
        <v>0</v>
      </c>
      <c r="AK9" s="456">
        <v>0</v>
      </c>
      <c r="AL9" s="456">
        <v>0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0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0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0</v>
      </c>
      <c r="G11" s="456">
        <v>0</v>
      </c>
      <c r="H11" s="456">
        <v>0</v>
      </c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10</v>
      </c>
      <c r="P11" s="456">
        <v>0</v>
      </c>
      <c r="Q11" s="456">
        <v>0</v>
      </c>
      <c r="R11" s="456">
        <v>0</v>
      </c>
      <c r="S11" s="456">
        <v>0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0</v>
      </c>
      <c r="AJ11" s="456">
        <v>0</v>
      </c>
      <c r="AK11" s="456">
        <v>0</v>
      </c>
      <c r="AL11" s="456">
        <v>0</v>
      </c>
      <c r="AM11" s="456">
        <v>0</v>
      </c>
      <c r="AN11" s="456">
        <v>0</v>
      </c>
      <c r="AO11" s="456">
        <v>0</v>
      </c>
      <c r="AP11" s="456">
        <v>0</v>
      </c>
      <c r="AQ11" s="456">
        <v>0</v>
      </c>
      <c r="AR11" s="456">
        <v>0</v>
      </c>
      <c r="AS11" s="456">
        <v>0</v>
      </c>
      <c r="AU11" s="37">
        <f t="shared" si="0"/>
        <v>0</v>
      </c>
      <c r="AV11" s="37">
        <f t="shared" si="1"/>
        <v>0</v>
      </c>
      <c r="AW11" s="37">
        <f t="shared" si="2"/>
        <v>10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10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2</v>
      </c>
      <c r="E13" s="456">
        <v>0</v>
      </c>
      <c r="F13" s="456">
        <v>0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5</v>
      </c>
      <c r="P13" s="456">
        <v>0</v>
      </c>
      <c r="Q13" s="456">
        <v>0</v>
      </c>
      <c r="R13" s="456">
        <v>0</v>
      </c>
      <c r="S13" s="456">
        <v>0</v>
      </c>
      <c r="T13" s="456">
        <v>0</v>
      </c>
      <c r="U13" s="456">
        <v>0</v>
      </c>
      <c r="V13" s="456">
        <v>0</v>
      </c>
      <c r="W13" s="456">
        <v>0</v>
      </c>
      <c r="X13" s="456">
        <v>0</v>
      </c>
      <c r="Y13" s="456">
        <v>0</v>
      </c>
      <c r="Z13" s="456">
        <v>0</v>
      </c>
      <c r="AA13" s="456">
        <v>0</v>
      </c>
      <c r="AB13" s="456">
        <v>0</v>
      </c>
      <c r="AC13" s="456">
        <v>0</v>
      </c>
      <c r="AD13" s="456">
        <v>0</v>
      </c>
      <c r="AE13" s="456">
        <v>0</v>
      </c>
      <c r="AF13" s="456">
        <v>0</v>
      </c>
      <c r="AG13" s="456">
        <v>0</v>
      </c>
      <c r="AH13" s="456">
        <v>0</v>
      </c>
      <c r="AI13" s="456">
        <v>9</v>
      </c>
      <c r="AJ13" s="456">
        <v>0</v>
      </c>
      <c r="AK13" s="456">
        <v>0</v>
      </c>
      <c r="AL13" s="456">
        <v>0</v>
      </c>
      <c r="AM13" s="456">
        <v>0</v>
      </c>
      <c r="AN13" s="456">
        <v>0</v>
      </c>
      <c r="AO13" s="456">
        <v>0</v>
      </c>
      <c r="AP13" s="456">
        <v>0</v>
      </c>
      <c r="AQ13" s="456">
        <v>0</v>
      </c>
      <c r="AR13" s="456">
        <v>0</v>
      </c>
      <c r="AS13" s="456">
        <v>0</v>
      </c>
      <c r="AU13" s="37">
        <f t="shared" si="0"/>
        <v>2</v>
      </c>
      <c r="AV13" s="37">
        <f t="shared" si="1"/>
        <v>0</v>
      </c>
      <c r="AW13" s="37">
        <f t="shared" si="2"/>
        <v>5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9</v>
      </c>
      <c r="BC13" s="38">
        <f t="shared" si="8"/>
        <v>0</v>
      </c>
      <c r="BD13" s="37">
        <f t="shared" si="9"/>
        <v>0</v>
      </c>
      <c r="BE13" s="54">
        <f t="shared" si="10"/>
        <v>16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0</v>
      </c>
      <c r="E14" s="456">
        <v>0</v>
      </c>
      <c r="F14" s="456">
        <v>0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0</v>
      </c>
      <c r="P14" s="456">
        <v>0</v>
      </c>
      <c r="Q14" s="456">
        <v>0</v>
      </c>
      <c r="R14" s="456">
        <v>0</v>
      </c>
      <c r="S14" s="456">
        <v>0</v>
      </c>
      <c r="T14" s="456">
        <v>0</v>
      </c>
      <c r="U14" s="456">
        <v>0</v>
      </c>
      <c r="V14" s="456">
        <v>0</v>
      </c>
      <c r="W14" s="456">
        <v>0</v>
      </c>
      <c r="X14" s="456">
        <v>0</v>
      </c>
      <c r="Y14" s="456">
        <v>0</v>
      </c>
      <c r="Z14" s="456">
        <v>0</v>
      </c>
      <c r="AA14" s="456">
        <v>0</v>
      </c>
      <c r="AB14" s="456">
        <v>0</v>
      </c>
      <c r="AC14" s="456">
        <v>0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0</v>
      </c>
      <c r="AJ14" s="456">
        <v>0</v>
      </c>
      <c r="AK14" s="456">
        <v>0</v>
      </c>
      <c r="AL14" s="456">
        <v>0</v>
      </c>
      <c r="AM14" s="456">
        <v>0</v>
      </c>
      <c r="AN14" s="456">
        <v>0</v>
      </c>
      <c r="AO14" s="456">
        <v>0</v>
      </c>
      <c r="AP14" s="456">
        <v>0</v>
      </c>
      <c r="AQ14" s="456">
        <v>0</v>
      </c>
      <c r="AR14" s="456">
        <v>0</v>
      </c>
      <c r="AS14" s="456">
        <v>0</v>
      </c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0</v>
      </c>
      <c r="E15" s="456">
        <v>0</v>
      </c>
      <c r="F15" s="456">
        <v>0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0</v>
      </c>
      <c r="P15" s="456">
        <v>0</v>
      </c>
      <c r="Q15" s="456">
        <v>0</v>
      </c>
      <c r="R15" s="456">
        <v>0</v>
      </c>
      <c r="S15" s="456">
        <v>0</v>
      </c>
      <c r="T15" s="456">
        <v>0</v>
      </c>
      <c r="U15" s="456">
        <v>0</v>
      </c>
      <c r="V15" s="456">
        <v>0</v>
      </c>
      <c r="W15" s="456">
        <v>0</v>
      </c>
      <c r="X15" s="456">
        <v>0</v>
      </c>
      <c r="Y15" s="456">
        <v>0</v>
      </c>
      <c r="Z15" s="456">
        <v>0</v>
      </c>
      <c r="AA15" s="456">
        <v>0</v>
      </c>
      <c r="AB15" s="456">
        <v>0</v>
      </c>
      <c r="AC15" s="456">
        <v>0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0</v>
      </c>
      <c r="AJ15" s="456">
        <v>0</v>
      </c>
      <c r="AK15" s="456">
        <v>0</v>
      </c>
      <c r="AL15" s="456">
        <v>0</v>
      </c>
      <c r="AM15" s="456">
        <v>0</v>
      </c>
      <c r="AN15" s="456">
        <v>0</v>
      </c>
      <c r="AO15" s="456">
        <v>0</v>
      </c>
      <c r="AP15" s="456">
        <v>0</v>
      </c>
      <c r="AQ15" s="456">
        <v>0</v>
      </c>
      <c r="AR15" s="456">
        <v>0</v>
      </c>
      <c r="AS15" s="456">
        <v>0</v>
      </c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</v>
      </c>
      <c r="P16" s="456">
        <v>0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0</v>
      </c>
      <c r="Y16" s="456">
        <v>0</v>
      </c>
      <c r="Z16" s="456">
        <v>0</v>
      </c>
      <c r="AA16" s="456">
        <v>0</v>
      </c>
      <c r="AB16" s="456">
        <v>0</v>
      </c>
      <c r="AC16" s="456">
        <v>0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2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2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0</v>
      </c>
      <c r="E17" s="456">
        <v>0</v>
      </c>
      <c r="F17" s="456">
        <v>0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56">
        <v>0</v>
      </c>
      <c r="Q17" s="456">
        <v>0</v>
      </c>
      <c r="R17" s="456">
        <v>0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56">
        <v>0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0</v>
      </c>
      <c r="Q18" s="456">
        <v>0</v>
      </c>
      <c r="R18" s="456">
        <v>0</v>
      </c>
      <c r="S18" s="456">
        <v>0</v>
      </c>
      <c r="T18" s="456">
        <v>0</v>
      </c>
      <c r="U18" s="456">
        <v>0</v>
      </c>
      <c r="V18" s="456">
        <v>0</v>
      </c>
      <c r="W18" s="456">
        <v>0</v>
      </c>
      <c r="X18" s="456">
        <v>0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0</v>
      </c>
      <c r="AM18" s="456">
        <v>0</v>
      </c>
      <c r="AN18" s="456">
        <v>0</v>
      </c>
      <c r="AO18" s="456">
        <v>0</v>
      </c>
      <c r="AP18" s="456">
        <v>0</v>
      </c>
      <c r="AQ18" s="456">
        <v>0</v>
      </c>
      <c r="AR18" s="456">
        <v>0</v>
      </c>
      <c r="AS18" s="456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0</v>
      </c>
      <c r="E19" s="456">
        <v>0</v>
      </c>
      <c r="F19" s="456">
        <v>0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0</v>
      </c>
      <c r="P19" s="456">
        <v>0</v>
      </c>
      <c r="Q19" s="456">
        <v>0</v>
      </c>
      <c r="R19" s="456">
        <v>0</v>
      </c>
      <c r="S19" s="456">
        <v>0</v>
      </c>
      <c r="T19" s="456">
        <v>0</v>
      </c>
      <c r="U19" s="456">
        <v>0</v>
      </c>
      <c r="V19" s="456">
        <v>0</v>
      </c>
      <c r="W19" s="456">
        <v>0</v>
      </c>
      <c r="X19" s="456">
        <v>0</v>
      </c>
      <c r="Y19" s="456">
        <v>0</v>
      </c>
      <c r="Z19" s="456">
        <v>0</v>
      </c>
      <c r="AA19" s="456">
        <v>0</v>
      </c>
      <c r="AB19" s="456">
        <v>0</v>
      </c>
      <c r="AC19" s="456">
        <v>0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0</v>
      </c>
      <c r="AJ19" s="456">
        <v>0</v>
      </c>
      <c r="AK19" s="456">
        <v>0</v>
      </c>
      <c r="AL19" s="456">
        <v>0</v>
      </c>
      <c r="AM19" s="456">
        <v>0</v>
      </c>
      <c r="AN19" s="456">
        <v>0</v>
      </c>
      <c r="AO19" s="456">
        <v>0</v>
      </c>
      <c r="AP19" s="456">
        <v>0</v>
      </c>
      <c r="AQ19" s="456">
        <v>0</v>
      </c>
      <c r="AR19" s="456">
        <v>0</v>
      </c>
      <c r="AS19" s="456">
        <v>0</v>
      </c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0</v>
      </c>
      <c r="E20" s="456">
        <v>0</v>
      </c>
      <c r="F20" s="456">
        <v>19</v>
      </c>
      <c r="G20" s="456">
        <v>0</v>
      </c>
      <c r="H20" s="456">
        <v>0</v>
      </c>
      <c r="I20" s="456">
        <v>0</v>
      </c>
      <c r="J20" s="456">
        <v>0</v>
      </c>
      <c r="K20" s="456">
        <v>0</v>
      </c>
      <c r="L20" s="456">
        <v>0</v>
      </c>
      <c r="M20" s="456">
        <v>0</v>
      </c>
      <c r="N20" s="456">
        <v>0</v>
      </c>
      <c r="O20" s="456">
        <v>0</v>
      </c>
      <c r="P20" s="456">
        <v>0</v>
      </c>
      <c r="Q20" s="456">
        <v>0</v>
      </c>
      <c r="R20" s="456">
        <v>0</v>
      </c>
      <c r="S20" s="456">
        <v>0</v>
      </c>
      <c r="T20" s="456">
        <v>0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0</v>
      </c>
      <c r="AD20" s="456">
        <v>0</v>
      </c>
      <c r="AE20" s="456">
        <v>0</v>
      </c>
      <c r="AF20" s="456">
        <v>0</v>
      </c>
      <c r="AG20" s="456">
        <v>0</v>
      </c>
      <c r="AH20" s="456">
        <v>0</v>
      </c>
      <c r="AI20" s="456">
        <v>0</v>
      </c>
      <c r="AJ20" s="456">
        <v>0</v>
      </c>
      <c r="AK20" s="456">
        <v>0</v>
      </c>
      <c r="AL20" s="456">
        <v>0</v>
      </c>
      <c r="AM20" s="456">
        <v>0</v>
      </c>
      <c r="AN20" s="456">
        <v>0</v>
      </c>
      <c r="AO20" s="456">
        <v>0</v>
      </c>
      <c r="AP20" s="456">
        <v>0</v>
      </c>
      <c r="AQ20" s="456">
        <v>0</v>
      </c>
      <c r="AR20" s="456">
        <v>0</v>
      </c>
      <c r="AS20" s="456">
        <v>0</v>
      </c>
      <c r="AU20" s="37">
        <f t="shared" si="0"/>
        <v>0</v>
      </c>
      <c r="AV20" s="37">
        <f t="shared" si="1"/>
        <v>0</v>
      </c>
      <c r="AW20" s="37">
        <f t="shared" si="2"/>
        <v>19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19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0</v>
      </c>
      <c r="E21" s="456">
        <v>0</v>
      </c>
      <c r="F21" s="456">
        <v>8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0</v>
      </c>
      <c r="AJ21" s="456">
        <v>0</v>
      </c>
      <c r="AK21" s="456">
        <v>0</v>
      </c>
      <c r="AL21" s="456">
        <v>0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0</v>
      </c>
      <c r="AV21" s="37">
        <f t="shared" si="1"/>
        <v>0</v>
      </c>
      <c r="AW21" s="37">
        <f t="shared" si="2"/>
        <v>8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8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0</v>
      </c>
      <c r="AE22" s="456">
        <v>0</v>
      </c>
      <c r="AF22" s="456">
        <v>0</v>
      </c>
      <c r="AG22" s="456">
        <v>0</v>
      </c>
      <c r="AH22" s="456">
        <v>0</v>
      </c>
      <c r="AI22" s="456">
        <v>0</v>
      </c>
      <c r="AJ22" s="456">
        <v>0</v>
      </c>
      <c r="AK22" s="456">
        <v>0</v>
      </c>
      <c r="AL22" s="456">
        <v>0</v>
      </c>
      <c r="AM22" s="456">
        <v>0</v>
      </c>
      <c r="AN22" s="456">
        <v>0</v>
      </c>
      <c r="AO22" s="456">
        <v>0</v>
      </c>
      <c r="AP22" s="456">
        <v>0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0</v>
      </c>
      <c r="Q23" s="456">
        <v>0</v>
      </c>
      <c r="R23" s="456">
        <v>0</v>
      </c>
      <c r="S23" s="456">
        <v>0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0</v>
      </c>
      <c r="F24" s="456">
        <v>0</v>
      </c>
      <c r="G24" s="456">
        <v>0</v>
      </c>
      <c r="H24" s="456">
        <v>0</v>
      </c>
      <c r="I24" s="456">
        <v>0</v>
      </c>
      <c r="J24" s="456">
        <v>0</v>
      </c>
      <c r="K24" s="456">
        <v>0</v>
      </c>
      <c r="L24" s="456">
        <v>0</v>
      </c>
      <c r="M24" s="456">
        <v>0</v>
      </c>
      <c r="N24" s="456">
        <v>0</v>
      </c>
      <c r="O24" s="456">
        <v>0</v>
      </c>
      <c r="P24" s="456">
        <v>0</v>
      </c>
      <c r="Q24" s="456">
        <v>0</v>
      </c>
      <c r="R24" s="456">
        <v>0</v>
      </c>
      <c r="S24" s="456">
        <v>0</v>
      </c>
      <c r="T24" s="456">
        <v>0</v>
      </c>
      <c r="U24" s="456">
        <v>0</v>
      </c>
      <c r="V24" s="456">
        <v>0</v>
      </c>
      <c r="W24" s="456">
        <v>0</v>
      </c>
      <c r="X24" s="456">
        <v>0</v>
      </c>
      <c r="Y24" s="456">
        <v>0</v>
      </c>
      <c r="Z24" s="456">
        <v>0</v>
      </c>
      <c r="AA24" s="456">
        <v>0</v>
      </c>
      <c r="AB24" s="456">
        <v>0</v>
      </c>
      <c r="AC24" s="456">
        <v>0</v>
      </c>
      <c r="AD24" s="456">
        <v>0</v>
      </c>
      <c r="AE24" s="456">
        <v>0</v>
      </c>
      <c r="AF24" s="456">
        <v>0</v>
      </c>
      <c r="AG24" s="456">
        <v>0</v>
      </c>
      <c r="AH24" s="456">
        <v>0</v>
      </c>
      <c r="AI24" s="456">
        <v>0</v>
      </c>
      <c r="AJ24" s="456">
        <v>0</v>
      </c>
      <c r="AK24" s="456">
        <v>0</v>
      </c>
      <c r="AL24" s="456">
        <v>0</v>
      </c>
      <c r="AM24" s="456">
        <v>0</v>
      </c>
      <c r="AN24" s="456">
        <v>0</v>
      </c>
      <c r="AO24" s="456">
        <v>0</v>
      </c>
      <c r="AP24" s="456">
        <v>0</v>
      </c>
      <c r="AQ24" s="456">
        <v>0</v>
      </c>
      <c r="AR24" s="456">
        <v>0</v>
      </c>
      <c r="AS24" s="456">
        <v>0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0</v>
      </c>
      <c r="Q25" s="456">
        <v>0</v>
      </c>
      <c r="R25" s="456">
        <v>0</v>
      </c>
      <c r="S25" s="456">
        <v>0</v>
      </c>
      <c r="T25" s="456">
        <v>0</v>
      </c>
      <c r="U25" s="456">
        <v>0</v>
      </c>
      <c r="V25" s="456">
        <v>0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0</v>
      </c>
      <c r="AC25" s="456">
        <v>0</v>
      </c>
      <c r="AD25" s="456">
        <v>0</v>
      </c>
      <c r="AE25" s="456">
        <v>0</v>
      </c>
      <c r="AF25" s="456">
        <v>0</v>
      </c>
      <c r="AG25" s="456">
        <v>0</v>
      </c>
      <c r="AH25" s="456">
        <v>0</v>
      </c>
      <c r="AI25" s="456">
        <v>0</v>
      </c>
      <c r="AJ25" s="456">
        <v>0</v>
      </c>
      <c r="AK25" s="456">
        <v>0</v>
      </c>
      <c r="AL25" s="456">
        <v>0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0</v>
      </c>
      <c r="G26" s="456">
        <v>0</v>
      </c>
      <c r="H26" s="456">
        <v>0</v>
      </c>
      <c r="I26" s="456">
        <v>0</v>
      </c>
      <c r="J26" s="456">
        <v>0</v>
      </c>
      <c r="K26" s="456">
        <v>0</v>
      </c>
      <c r="L26" s="456">
        <v>0</v>
      </c>
      <c r="M26" s="456">
        <v>0</v>
      </c>
      <c r="N26" s="456">
        <v>0</v>
      </c>
      <c r="O26" s="456">
        <v>0</v>
      </c>
      <c r="P26" s="456">
        <v>0</v>
      </c>
      <c r="Q26" s="456">
        <v>0</v>
      </c>
      <c r="R26" s="456">
        <v>0</v>
      </c>
      <c r="S26" s="456">
        <v>0</v>
      </c>
      <c r="T26" s="456">
        <v>0</v>
      </c>
      <c r="U26" s="456">
        <v>0</v>
      </c>
      <c r="V26" s="456">
        <v>0</v>
      </c>
      <c r="W26" s="456">
        <v>0</v>
      </c>
      <c r="X26" s="456">
        <v>0</v>
      </c>
      <c r="Y26" s="456">
        <v>0</v>
      </c>
      <c r="Z26" s="456">
        <v>0</v>
      </c>
      <c r="AA26" s="456">
        <v>0</v>
      </c>
      <c r="AB26" s="456">
        <v>0</v>
      </c>
      <c r="AC26" s="456">
        <v>0</v>
      </c>
      <c r="AD26" s="456">
        <v>0</v>
      </c>
      <c r="AE26" s="456">
        <v>0</v>
      </c>
      <c r="AF26" s="456">
        <v>0</v>
      </c>
      <c r="AG26" s="456">
        <v>0</v>
      </c>
      <c r="AH26" s="456">
        <v>0</v>
      </c>
      <c r="AI26" s="456">
        <v>0</v>
      </c>
      <c r="AJ26" s="456">
        <v>0</v>
      </c>
      <c r="AK26" s="456">
        <v>0</v>
      </c>
      <c r="AL26" s="456">
        <v>0</v>
      </c>
      <c r="AM26" s="456">
        <v>0</v>
      </c>
      <c r="AN26" s="456">
        <v>0</v>
      </c>
      <c r="AO26" s="456">
        <v>0</v>
      </c>
      <c r="AP26" s="456">
        <v>0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0</v>
      </c>
      <c r="G27" s="456">
        <v>0</v>
      </c>
      <c r="H27" s="456">
        <v>0</v>
      </c>
      <c r="I27" s="456">
        <v>0</v>
      </c>
      <c r="J27" s="456">
        <v>0</v>
      </c>
      <c r="K27" s="456">
        <v>0</v>
      </c>
      <c r="L27" s="456">
        <v>0</v>
      </c>
      <c r="M27" s="456">
        <v>0</v>
      </c>
      <c r="N27" s="456">
        <v>0</v>
      </c>
      <c r="O27" s="456">
        <v>0</v>
      </c>
      <c r="P27" s="456">
        <v>0</v>
      </c>
      <c r="Q27" s="456">
        <v>0</v>
      </c>
      <c r="R27" s="456">
        <v>0</v>
      </c>
      <c r="S27" s="456">
        <v>0</v>
      </c>
      <c r="T27" s="456">
        <v>0</v>
      </c>
      <c r="U27" s="456">
        <v>0</v>
      </c>
      <c r="V27" s="456">
        <v>0</v>
      </c>
      <c r="W27" s="456">
        <v>0</v>
      </c>
      <c r="X27" s="456">
        <v>0</v>
      </c>
      <c r="Y27" s="456">
        <v>0</v>
      </c>
      <c r="Z27" s="456">
        <v>0</v>
      </c>
      <c r="AA27" s="456">
        <v>0</v>
      </c>
      <c r="AB27" s="456">
        <v>0</v>
      </c>
      <c r="AC27" s="456">
        <v>0</v>
      </c>
      <c r="AD27" s="456">
        <v>0</v>
      </c>
      <c r="AE27" s="456">
        <v>0</v>
      </c>
      <c r="AF27" s="456">
        <v>0</v>
      </c>
      <c r="AG27" s="456">
        <v>0</v>
      </c>
      <c r="AH27" s="456">
        <v>0</v>
      </c>
      <c r="AI27" s="456">
        <v>0</v>
      </c>
      <c r="AJ27" s="456">
        <v>0</v>
      </c>
      <c r="AK27" s="456">
        <v>0</v>
      </c>
      <c r="AL27" s="456">
        <v>0</v>
      </c>
      <c r="AM27" s="456">
        <v>0</v>
      </c>
      <c r="AN27" s="456">
        <v>0</v>
      </c>
      <c r="AO27" s="456">
        <v>0</v>
      </c>
      <c r="AP27" s="456">
        <v>0</v>
      </c>
      <c r="AQ27" s="456">
        <v>0</v>
      </c>
      <c r="AR27" s="456">
        <v>0</v>
      </c>
      <c r="AS27" s="456">
        <v>0</v>
      </c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0</v>
      </c>
      <c r="G28" s="456">
        <v>0</v>
      </c>
      <c r="H28" s="456">
        <v>0</v>
      </c>
      <c r="I28" s="456">
        <v>0</v>
      </c>
      <c r="J28" s="456">
        <v>0</v>
      </c>
      <c r="K28" s="456">
        <v>0</v>
      </c>
      <c r="L28" s="456">
        <v>0</v>
      </c>
      <c r="M28" s="456">
        <v>0</v>
      </c>
      <c r="N28" s="456">
        <v>0</v>
      </c>
      <c r="O28" s="456">
        <v>0</v>
      </c>
      <c r="P28" s="456">
        <v>0</v>
      </c>
      <c r="Q28" s="456">
        <v>0</v>
      </c>
      <c r="R28" s="456">
        <v>0</v>
      </c>
      <c r="S28" s="456">
        <v>0</v>
      </c>
      <c r="T28" s="456">
        <v>0</v>
      </c>
      <c r="U28" s="456">
        <v>0</v>
      </c>
      <c r="V28" s="456">
        <v>0</v>
      </c>
      <c r="W28" s="456">
        <v>0</v>
      </c>
      <c r="X28" s="456">
        <v>0</v>
      </c>
      <c r="Y28" s="456">
        <v>0</v>
      </c>
      <c r="Z28" s="456">
        <v>0</v>
      </c>
      <c r="AA28" s="456">
        <v>0</v>
      </c>
      <c r="AB28" s="456">
        <v>0</v>
      </c>
      <c r="AC28" s="456">
        <v>0</v>
      </c>
      <c r="AD28" s="456">
        <v>0</v>
      </c>
      <c r="AE28" s="456">
        <v>0</v>
      </c>
      <c r="AF28" s="456">
        <v>0</v>
      </c>
      <c r="AG28" s="456">
        <v>0</v>
      </c>
      <c r="AH28" s="456">
        <v>0</v>
      </c>
      <c r="AI28" s="456">
        <v>0</v>
      </c>
      <c r="AJ28" s="456">
        <v>0</v>
      </c>
      <c r="AK28" s="456">
        <v>0</v>
      </c>
      <c r="AL28" s="456">
        <v>0</v>
      </c>
      <c r="AM28" s="456">
        <v>0</v>
      </c>
      <c r="AN28" s="456">
        <v>0</v>
      </c>
      <c r="AO28" s="456">
        <v>0</v>
      </c>
      <c r="AP28" s="456">
        <v>0</v>
      </c>
      <c r="AQ28" s="456">
        <v>0</v>
      </c>
      <c r="AR28" s="456">
        <v>0</v>
      </c>
      <c r="AS28" s="456">
        <v>0</v>
      </c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0</v>
      </c>
      <c r="O29" s="456">
        <v>0</v>
      </c>
      <c r="P29" s="456">
        <v>0</v>
      </c>
      <c r="Q29" s="456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56">
        <v>0</v>
      </c>
      <c r="AM29" s="456">
        <v>0</v>
      </c>
      <c r="AN29" s="456">
        <v>0</v>
      </c>
      <c r="AO29" s="456">
        <v>0</v>
      </c>
      <c r="AP29" s="456">
        <v>0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0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0</v>
      </c>
      <c r="G31" s="456">
        <v>0</v>
      </c>
      <c r="H31" s="456">
        <v>0</v>
      </c>
      <c r="I31" s="456">
        <v>0</v>
      </c>
      <c r="J31" s="456">
        <v>0</v>
      </c>
      <c r="K31" s="456">
        <v>0</v>
      </c>
      <c r="L31" s="456">
        <v>0</v>
      </c>
      <c r="M31" s="456">
        <v>0</v>
      </c>
      <c r="N31" s="456">
        <v>0</v>
      </c>
      <c r="O31" s="456">
        <v>0</v>
      </c>
      <c r="P31" s="456">
        <v>0</v>
      </c>
      <c r="Q31" s="456">
        <v>0</v>
      </c>
      <c r="R31" s="456">
        <v>0</v>
      </c>
      <c r="S31" s="456">
        <v>0</v>
      </c>
      <c r="T31" s="456">
        <v>0</v>
      </c>
      <c r="U31" s="456">
        <v>0</v>
      </c>
      <c r="V31" s="456">
        <v>0</v>
      </c>
      <c r="W31" s="456">
        <v>0</v>
      </c>
      <c r="X31" s="456">
        <v>0</v>
      </c>
      <c r="Y31" s="456">
        <v>0</v>
      </c>
      <c r="Z31" s="456">
        <v>0</v>
      </c>
      <c r="AA31" s="456">
        <v>0</v>
      </c>
      <c r="AB31" s="456">
        <v>0</v>
      </c>
      <c r="AC31" s="456">
        <v>0</v>
      </c>
      <c r="AD31" s="456">
        <v>0</v>
      </c>
      <c r="AE31" s="456">
        <v>0</v>
      </c>
      <c r="AF31" s="456">
        <v>0</v>
      </c>
      <c r="AG31" s="456">
        <v>0</v>
      </c>
      <c r="AH31" s="456">
        <v>0</v>
      </c>
      <c r="AI31" s="456">
        <v>0</v>
      </c>
      <c r="AJ31" s="456">
        <v>0</v>
      </c>
      <c r="AK31" s="456">
        <v>0</v>
      </c>
      <c r="AL31" s="456">
        <v>0</v>
      </c>
      <c r="AM31" s="456">
        <v>0</v>
      </c>
      <c r="AN31" s="456">
        <v>0</v>
      </c>
      <c r="AO31" s="456">
        <v>0</v>
      </c>
      <c r="AP31" s="456">
        <v>0</v>
      </c>
      <c r="AQ31" s="456">
        <v>0</v>
      </c>
      <c r="AR31" s="456">
        <v>0</v>
      </c>
      <c r="AS31" s="456">
        <v>0</v>
      </c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0</v>
      </c>
      <c r="G32" s="456">
        <v>0</v>
      </c>
      <c r="H32" s="456">
        <v>0</v>
      </c>
      <c r="I32" s="456">
        <v>0</v>
      </c>
      <c r="J32" s="456">
        <v>0</v>
      </c>
      <c r="K32" s="456">
        <v>0</v>
      </c>
      <c r="L32" s="456">
        <v>0</v>
      </c>
      <c r="M32" s="456">
        <v>0</v>
      </c>
      <c r="N32" s="456">
        <v>0</v>
      </c>
      <c r="O32" s="456">
        <v>0</v>
      </c>
      <c r="P32" s="456">
        <v>0</v>
      </c>
      <c r="Q32" s="456">
        <v>0</v>
      </c>
      <c r="R32" s="456">
        <v>0</v>
      </c>
      <c r="S32" s="456">
        <v>0</v>
      </c>
      <c r="T32" s="456">
        <v>0</v>
      </c>
      <c r="U32" s="456">
        <v>0</v>
      </c>
      <c r="V32" s="456">
        <v>0</v>
      </c>
      <c r="W32" s="456">
        <v>0</v>
      </c>
      <c r="X32" s="456">
        <v>0</v>
      </c>
      <c r="Y32" s="456">
        <v>0</v>
      </c>
      <c r="Z32" s="456">
        <v>0</v>
      </c>
      <c r="AA32" s="456">
        <v>0</v>
      </c>
      <c r="AB32" s="456">
        <v>0</v>
      </c>
      <c r="AC32" s="456">
        <v>0</v>
      </c>
      <c r="AD32" s="456">
        <v>0</v>
      </c>
      <c r="AE32" s="456">
        <v>0</v>
      </c>
      <c r="AF32" s="456">
        <v>0</v>
      </c>
      <c r="AG32" s="456">
        <v>0</v>
      </c>
      <c r="AH32" s="456">
        <v>0</v>
      </c>
      <c r="AI32" s="456">
        <v>0</v>
      </c>
      <c r="AJ32" s="456">
        <v>0</v>
      </c>
      <c r="AK32" s="456">
        <v>0</v>
      </c>
      <c r="AL32" s="456">
        <v>0</v>
      </c>
      <c r="AM32" s="456">
        <v>0</v>
      </c>
      <c r="AN32" s="456">
        <v>0</v>
      </c>
      <c r="AO32" s="456">
        <v>0</v>
      </c>
      <c r="AP32" s="456">
        <v>0</v>
      </c>
      <c r="AQ32" s="456">
        <v>0</v>
      </c>
      <c r="AR32" s="456">
        <v>0</v>
      </c>
      <c r="AS32" s="456">
        <v>0</v>
      </c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0</v>
      </c>
      <c r="E33" s="456">
        <v>0</v>
      </c>
      <c r="F33" s="456">
        <v>0</v>
      </c>
      <c r="G33" s="456">
        <v>0</v>
      </c>
      <c r="H33" s="456">
        <v>0</v>
      </c>
      <c r="I33" s="456">
        <v>0</v>
      </c>
      <c r="J33" s="456">
        <v>0</v>
      </c>
      <c r="K33" s="456">
        <v>0</v>
      </c>
      <c r="L33" s="456">
        <v>0</v>
      </c>
      <c r="M33" s="456">
        <v>0</v>
      </c>
      <c r="N33" s="456">
        <v>0</v>
      </c>
      <c r="O33" s="456">
        <v>1</v>
      </c>
      <c r="P33" s="456">
        <v>1</v>
      </c>
      <c r="Q33" s="456">
        <v>0</v>
      </c>
      <c r="R33" s="456">
        <v>1</v>
      </c>
      <c r="S33" s="456">
        <v>0</v>
      </c>
      <c r="T33" s="456">
        <v>0</v>
      </c>
      <c r="U33" s="456">
        <v>0</v>
      </c>
      <c r="V33" s="456">
        <v>0</v>
      </c>
      <c r="W33" s="456">
        <v>0</v>
      </c>
      <c r="X33" s="456">
        <v>3</v>
      </c>
      <c r="Y33" s="456">
        <v>0</v>
      </c>
      <c r="Z33" s="456">
        <v>0</v>
      </c>
      <c r="AA33" s="456">
        <v>0</v>
      </c>
      <c r="AB33" s="456">
        <v>0</v>
      </c>
      <c r="AC33" s="456">
        <v>0</v>
      </c>
      <c r="AD33" s="456">
        <v>0</v>
      </c>
      <c r="AE33" s="456">
        <v>0</v>
      </c>
      <c r="AF33" s="456">
        <v>0</v>
      </c>
      <c r="AG33" s="456">
        <v>0</v>
      </c>
      <c r="AH33" s="456">
        <v>0</v>
      </c>
      <c r="AI33" s="456">
        <v>2</v>
      </c>
      <c r="AJ33" s="456">
        <v>0</v>
      </c>
      <c r="AK33" s="456">
        <v>0</v>
      </c>
      <c r="AL33" s="456">
        <v>0</v>
      </c>
      <c r="AM33" s="456">
        <v>0</v>
      </c>
      <c r="AN33" s="456">
        <v>0</v>
      </c>
      <c r="AO33" s="456">
        <v>0</v>
      </c>
      <c r="AP33" s="456">
        <v>3</v>
      </c>
      <c r="AQ33" s="456">
        <v>0</v>
      </c>
      <c r="AR33" s="456">
        <v>0</v>
      </c>
      <c r="AS33" s="456">
        <v>0</v>
      </c>
      <c r="AU33" s="37">
        <f t="shared" si="0"/>
        <v>0</v>
      </c>
      <c r="AV33" s="37">
        <f t="shared" si="1"/>
        <v>0</v>
      </c>
      <c r="AW33" s="37">
        <f t="shared" si="2"/>
        <v>1</v>
      </c>
      <c r="AX33" s="37">
        <f t="shared" si="3"/>
        <v>2</v>
      </c>
      <c r="AY33" s="37">
        <f t="shared" si="4"/>
        <v>0</v>
      </c>
      <c r="AZ33" s="37">
        <f t="shared" si="5"/>
        <v>3</v>
      </c>
      <c r="BA33" s="37">
        <f t="shared" si="6"/>
        <v>0</v>
      </c>
      <c r="BB33" s="37">
        <f t="shared" si="7"/>
        <v>2</v>
      </c>
      <c r="BC33" s="38">
        <f t="shared" si="8"/>
        <v>0</v>
      </c>
      <c r="BD33" s="37">
        <f t="shared" si="9"/>
        <v>3</v>
      </c>
      <c r="BE33" s="54">
        <f t="shared" si="10"/>
        <v>11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0</v>
      </c>
      <c r="G34" s="456">
        <v>0</v>
      </c>
      <c r="H34" s="456">
        <v>0</v>
      </c>
      <c r="I34" s="456">
        <v>0</v>
      </c>
      <c r="J34" s="456">
        <v>0</v>
      </c>
      <c r="K34" s="456">
        <v>0</v>
      </c>
      <c r="L34" s="456">
        <v>0</v>
      </c>
      <c r="M34" s="456">
        <v>0</v>
      </c>
      <c r="N34" s="456">
        <v>0</v>
      </c>
      <c r="O34" s="456">
        <v>0</v>
      </c>
      <c r="P34" s="456">
        <v>0</v>
      </c>
      <c r="Q34" s="456">
        <v>0</v>
      </c>
      <c r="R34" s="456">
        <v>0</v>
      </c>
      <c r="S34" s="456">
        <v>0</v>
      </c>
      <c r="T34" s="456">
        <v>0</v>
      </c>
      <c r="U34" s="456">
        <v>0</v>
      </c>
      <c r="V34" s="456">
        <v>0</v>
      </c>
      <c r="W34" s="456">
        <v>0</v>
      </c>
      <c r="X34" s="456">
        <v>2</v>
      </c>
      <c r="Y34" s="456">
        <v>0</v>
      </c>
      <c r="Z34" s="456">
        <v>0</v>
      </c>
      <c r="AA34" s="456">
        <v>0</v>
      </c>
      <c r="AB34" s="456">
        <v>0</v>
      </c>
      <c r="AC34" s="456">
        <v>0</v>
      </c>
      <c r="AD34" s="456">
        <v>0</v>
      </c>
      <c r="AE34" s="456">
        <v>0</v>
      </c>
      <c r="AF34" s="456">
        <v>0</v>
      </c>
      <c r="AG34" s="456">
        <v>0</v>
      </c>
      <c r="AH34" s="456">
        <v>0</v>
      </c>
      <c r="AI34" s="456">
        <v>1</v>
      </c>
      <c r="AJ34" s="456">
        <v>0</v>
      </c>
      <c r="AK34" s="456">
        <v>0</v>
      </c>
      <c r="AL34" s="456">
        <v>0</v>
      </c>
      <c r="AM34" s="456">
        <v>0</v>
      </c>
      <c r="AN34" s="456">
        <v>0</v>
      </c>
      <c r="AO34" s="456">
        <v>0</v>
      </c>
      <c r="AP34" s="456">
        <v>0</v>
      </c>
      <c r="AQ34" s="456">
        <v>0</v>
      </c>
      <c r="AR34" s="456">
        <v>0</v>
      </c>
      <c r="AS34" s="456">
        <v>0</v>
      </c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2</v>
      </c>
      <c r="BA34" s="37">
        <f t="shared" si="6"/>
        <v>0</v>
      </c>
      <c r="BB34" s="37">
        <f t="shared" si="7"/>
        <v>1</v>
      </c>
      <c r="BC34" s="38">
        <f t="shared" si="8"/>
        <v>0</v>
      </c>
      <c r="BD34" s="37">
        <f t="shared" si="9"/>
        <v>0</v>
      </c>
      <c r="BE34" s="54">
        <f t="shared" si="10"/>
        <v>3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0</v>
      </c>
      <c r="G35" s="456">
        <v>0</v>
      </c>
      <c r="H35" s="456">
        <v>0</v>
      </c>
      <c r="I35" s="456">
        <v>0</v>
      </c>
      <c r="J35" s="456">
        <v>0</v>
      </c>
      <c r="K35" s="456">
        <v>0</v>
      </c>
      <c r="L35" s="456">
        <v>0</v>
      </c>
      <c r="M35" s="456">
        <v>0</v>
      </c>
      <c r="N35" s="456">
        <v>0</v>
      </c>
      <c r="O35" s="456">
        <v>0</v>
      </c>
      <c r="P35" s="456">
        <v>0</v>
      </c>
      <c r="Q35" s="456">
        <v>0</v>
      </c>
      <c r="R35" s="456">
        <v>0</v>
      </c>
      <c r="S35" s="456">
        <v>0</v>
      </c>
      <c r="T35" s="456">
        <v>0</v>
      </c>
      <c r="U35" s="456">
        <v>0</v>
      </c>
      <c r="V35" s="456">
        <v>0</v>
      </c>
      <c r="W35" s="456">
        <v>0</v>
      </c>
      <c r="X35" s="456">
        <v>0</v>
      </c>
      <c r="Y35" s="456">
        <v>0</v>
      </c>
      <c r="Z35" s="456">
        <v>0</v>
      </c>
      <c r="AA35" s="456">
        <v>0</v>
      </c>
      <c r="AB35" s="456">
        <v>0</v>
      </c>
      <c r="AC35" s="456">
        <v>0</v>
      </c>
      <c r="AD35" s="456">
        <v>0</v>
      </c>
      <c r="AE35" s="456">
        <v>0</v>
      </c>
      <c r="AF35" s="456">
        <v>0</v>
      </c>
      <c r="AG35" s="456">
        <v>0</v>
      </c>
      <c r="AH35" s="456">
        <v>0</v>
      </c>
      <c r="AI35" s="456">
        <v>0</v>
      </c>
      <c r="AJ35" s="456">
        <v>0</v>
      </c>
      <c r="AK35" s="456">
        <v>0</v>
      </c>
      <c r="AL35" s="456">
        <v>0</v>
      </c>
      <c r="AM35" s="456">
        <v>0</v>
      </c>
      <c r="AN35" s="456">
        <v>0</v>
      </c>
      <c r="AO35" s="456">
        <v>0</v>
      </c>
      <c r="AP35" s="456">
        <v>0</v>
      </c>
      <c r="AQ35" s="456">
        <v>0</v>
      </c>
      <c r="AR35" s="456">
        <v>0</v>
      </c>
      <c r="AS35" s="456">
        <v>0</v>
      </c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1</v>
      </c>
      <c r="G37" s="457">
        <v>0</v>
      </c>
      <c r="H37" s="457">
        <v>0</v>
      </c>
      <c r="I37" s="457">
        <v>0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7">
        <v>0</v>
      </c>
      <c r="S37" s="457">
        <v>0</v>
      </c>
      <c r="T37" s="457">
        <v>0</v>
      </c>
      <c r="U37" s="457">
        <v>0</v>
      </c>
      <c r="V37" s="457">
        <v>0</v>
      </c>
      <c r="W37" s="457">
        <v>0</v>
      </c>
      <c r="X37" s="457">
        <v>0</v>
      </c>
      <c r="Y37" s="457">
        <v>0</v>
      </c>
      <c r="Z37" s="457">
        <v>0</v>
      </c>
      <c r="AA37" s="457">
        <v>0</v>
      </c>
      <c r="AB37" s="457">
        <v>0</v>
      </c>
      <c r="AC37" s="457">
        <v>0</v>
      </c>
      <c r="AD37" s="457">
        <v>0</v>
      </c>
      <c r="AE37" s="457">
        <v>0</v>
      </c>
      <c r="AF37" s="457">
        <v>0</v>
      </c>
      <c r="AG37" s="457">
        <v>0</v>
      </c>
      <c r="AH37" s="457">
        <v>0</v>
      </c>
      <c r="AI37" s="457">
        <v>0</v>
      </c>
      <c r="AJ37" s="457">
        <v>0</v>
      </c>
      <c r="AK37" s="457">
        <v>0</v>
      </c>
      <c r="AL37" s="457">
        <v>0</v>
      </c>
      <c r="AM37" s="457">
        <v>0</v>
      </c>
      <c r="AN37" s="457">
        <v>0</v>
      </c>
      <c r="AO37" s="457">
        <v>0</v>
      </c>
      <c r="AP37" s="457">
        <v>0</v>
      </c>
      <c r="AQ37" s="457">
        <v>0</v>
      </c>
      <c r="AR37" s="457">
        <v>0</v>
      </c>
      <c r="AS37" s="457">
        <v>0</v>
      </c>
      <c r="AU37" s="37">
        <f t="shared" si="0"/>
        <v>0</v>
      </c>
      <c r="AV37" s="37">
        <f t="shared" si="1"/>
        <v>0</v>
      </c>
      <c r="AW37" s="37">
        <f t="shared" si="2"/>
        <v>1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1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135</v>
      </c>
      <c r="E38" s="457">
        <v>0</v>
      </c>
      <c r="F38" s="457">
        <v>254</v>
      </c>
      <c r="G38" s="457">
        <v>19</v>
      </c>
      <c r="H38" s="457">
        <v>18</v>
      </c>
      <c r="I38" s="457">
        <v>24</v>
      </c>
      <c r="J38" s="457">
        <v>85</v>
      </c>
      <c r="K38" s="457">
        <v>8</v>
      </c>
      <c r="L38" s="457">
        <v>23</v>
      </c>
      <c r="M38" s="457">
        <v>10</v>
      </c>
      <c r="N38" s="457">
        <v>23</v>
      </c>
      <c r="O38" s="457">
        <v>100</v>
      </c>
      <c r="P38" s="457">
        <v>42</v>
      </c>
      <c r="Q38" s="457">
        <v>20</v>
      </c>
      <c r="R38" s="457">
        <v>33</v>
      </c>
      <c r="S38" s="457">
        <v>57</v>
      </c>
      <c r="T38" s="457">
        <v>14</v>
      </c>
      <c r="U38" s="457">
        <v>17</v>
      </c>
      <c r="V38" s="457">
        <v>30</v>
      </c>
      <c r="W38" s="457">
        <v>33</v>
      </c>
      <c r="X38" s="457">
        <v>151</v>
      </c>
      <c r="Y38" s="457">
        <v>19</v>
      </c>
      <c r="Z38" s="457">
        <v>49</v>
      </c>
      <c r="AA38" s="457">
        <v>23</v>
      </c>
      <c r="AB38" s="457">
        <v>22</v>
      </c>
      <c r="AC38" s="457">
        <v>59</v>
      </c>
      <c r="AD38" s="457">
        <v>21</v>
      </c>
      <c r="AE38" s="457">
        <v>25</v>
      </c>
      <c r="AF38" s="457">
        <v>15</v>
      </c>
      <c r="AG38" s="457">
        <v>26</v>
      </c>
      <c r="AH38" s="457">
        <v>15</v>
      </c>
      <c r="AI38" s="457">
        <v>96</v>
      </c>
      <c r="AJ38" s="457">
        <v>9</v>
      </c>
      <c r="AK38" s="457">
        <v>11</v>
      </c>
      <c r="AL38" s="457">
        <v>56</v>
      </c>
      <c r="AM38" s="457">
        <v>15</v>
      </c>
      <c r="AN38" s="457">
        <v>24</v>
      </c>
      <c r="AO38" s="457">
        <v>18</v>
      </c>
      <c r="AP38" s="457">
        <v>56</v>
      </c>
      <c r="AQ38" s="457">
        <v>10</v>
      </c>
      <c r="AR38" s="457">
        <v>12</v>
      </c>
      <c r="AS38" s="457">
        <v>21</v>
      </c>
      <c r="AU38" s="37">
        <f t="shared" si="0"/>
        <v>135</v>
      </c>
      <c r="AV38" s="37">
        <f t="shared" si="1"/>
        <v>0</v>
      </c>
      <c r="AW38" s="37">
        <f t="shared" si="2"/>
        <v>564</v>
      </c>
      <c r="AX38" s="37">
        <f t="shared" si="3"/>
        <v>95</v>
      </c>
      <c r="AY38" s="37">
        <f t="shared" si="4"/>
        <v>118</v>
      </c>
      <c r="AZ38" s="37">
        <f t="shared" si="5"/>
        <v>297</v>
      </c>
      <c r="BA38" s="37">
        <f t="shared" si="6"/>
        <v>161</v>
      </c>
      <c r="BB38" s="37">
        <f t="shared" si="7"/>
        <v>116</v>
      </c>
      <c r="BC38" s="38">
        <f>+SUM(AL38:AO38)</f>
        <v>113</v>
      </c>
      <c r="BD38" s="37">
        <f t="shared" si="9"/>
        <v>99</v>
      </c>
      <c r="BE38" s="54">
        <f>SUM(AU38:BD38)</f>
        <v>1698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0</v>
      </c>
      <c r="G39" s="457">
        <v>0</v>
      </c>
      <c r="H39" s="457">
        <v>0</v>
      </c>
      <c r="I39" s="457">
        <v>0</v>
      </c>
      <c r="J39" s="457">
        <v>0</v>
      </c>
      <c r="K39" s="457">
        <v>0</v>
      </c>
      <c r="L39" s="457">
        <v>0</v>
      </c>
      <c r="M39" s="457">
        <v>0</v>
      </c>
      <c r="N39" s="457">
        <v>0</v>
      </c>
      <c r="O39" s="457">
        <v>0</v>
      </c>
      <c r="P39" s="457">
        <v>0</v>
      </c>
      <c r="Q39" s="457">
        <v>0</v>
      </c>
      <c r="R39" s="457">
        <v>0</v>
      </c>
      <c r="S39" s="457">
        <v>0</v>
      </c>
      <c r="T39" s="457">
        <v>0</v>
      </c>
      <c r="U39" s="457">
        <v>0</v>
      </c>
      <c r="V39" s="457">
        <v>0</v>
      </c>
      <c r="W39" s="457">
        <v>0</v>
      </c>
      <c r="X39" s="457">
        <v>0</v>
      </c>
      <c r="Y39" s="457">
        <v>0</v>
      </c>
      <c r="Z39" s="457">
        <v>0</v>
      </c>
      <c r="AA39" s="457">
        <v>0</v>
      </c>
      <c r="AB39" s="457">
        <v>0</v>
      </c>
      <c r="AC39" s="457">
        <v>0</v>
      </c>
      <c r="AD39" s="457">
        <v>0</v>
      </c>
      <c r="AE39" s="457">
        <v>0</v>
      </c>
      <c r="AF39" s="457">
        <v>0</v>
      </c>
      <c r="AG39" s="457">
        <v>0</v>
      </c>
      <c r="AH39" s="457">
        <v>0</v>
      </c>
      <c r="AI39" s="457">
        <v>3</v>
      </c>
      <c r="AJ39" s="457">
        <v>0</v>
      </c>
      <c r="AK39" s="457">
        <v>0</v>
      </c>
      <c r="AL39" s="457">
        <v>0</v>
      </c>
      <c r="AM39" s="457">
        <v>0</v>
      </c>
      <c r="AN39" s="457">
        <v>0</v>
      </c>
      <c r="AO39" s="457">
        <v>0</v>
      </c>
      <c r="AP39" s="457">
        <v>0</v>
      </c>
      <c r="AQ39" s="457">
        <v>0</v>
      </c>
      <c r="AR39" s="457">
        <v>0</v>
      </c>
      <c r="AS39" s="457">
        <v>0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0</v>
      </c>
      <c r="J40" s="457">
        <v>0</v>
      </c>
      <c r="K40" s="457">
        <v>0</v>
      </c>
      <c r="L40" s="457">
        <v>0</v>
      </c>
      <c r="M40" s="457">
        <v>0</v>
      </c>
      <c r="N40" s="457">
        <v>0</v>
      </c>
      <c r="O40" s="457">
        <v>0</v>
      </c>
      <c r="P40" s="457">
        <v>0</v>
      </c>
      <c r="Q40" s="457">
        <v>0</v>
      </c>
      <c r="R40" s="457">
        <v>0</v>
      </c>
      <c r="S40" s="457">
        <v>0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0</v>
      </c>
      <c r="Z40" s="457">
        <v>0</v>
      </c>
      <c r="AA40" s="457">
        <v>0</v>
      </c>
      <c r="AB40" s="457">
        <v>0</v>
      </c>
      <c r="AC40" s="457">
        <v>0</v>
      </c>
      <c r="AD40" s="457">
        <v>0</v>
      </c>
      <c r="AE40" s="457">
        <v>0</v>
      </c>
      <c r="AF40" s="457">
        <v>0</v>
      </c>
      <c r="AG40" s="457">
        <v>0</v>
      </c>
      <c r="AH40" s="457">
        <v>0</v>
      </c>
      <c r="AI40" s="457">
        <v>0</v>
      </c>
      <c r="AJ40" s="457">
        <v>0</v>
      </c>
      <c r="AK40" s="457">
        <v>0</v>
      </c>
      <c r="AL40" s="457">
        <v>0</v>
      </c>
      <c r="AM40" s="457">
        <v>0</v>
      </c>
      <c r="AN40" s="457">
        <v>0</v>
      </c>
      <c r="AO40" s="457">
        <v>0</v>
      </c>
      <c r="AP40" s="457">
        <v>0</v>
      </c>
      <c r="AQ40" s="457">
        <v>0</v>
      </c>
      <c r="AR40" s="457">
        <v>0</v>
      </c>
      <c r="AS40" s="457">
        <v>0</v>
      </c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0</v>
      </c>
      <c r="E41" s="457">
        <v>0</v>
      </c>
      <c r="F41" s="457">
        <v>0</v>
      </c>
      <c r="G41" s="457">
        <v>0</v>
      </c>
      <c r="H41" s="457">
        <v>0</v>
      </c>
      <c r="I41" s="457">
        <v>0</v>
      </c>
      <c r="J41" s="457">
        <v>0</v>
      </c>
      <c r="K41" s="457">
        <v>0</v>
      </c>
      <c r="L41" s="457">
        <v>0</v>
      </c>
      <c r="M41" s="457">
        <v>0</v>
      </c>
      <c r="N41" s="457">
        <v>0</v>
      </c>
      <c r="O41" s="457">
        <v>0</v>
      </c>
      <c r="P41" s="457">
        <v>0</v>
      </c>
      <c r="Q41" s="457">
        <v>0</v>
      </c>
      <c r="R41" s="457">
        <v>0</v>
      </c>
      <c r="S41" s="457">
        <v>0</v>
      </c>
      <c r="T41" s="457">
        <v>0</v>
      </c>
      <c r="U41" s="457">
        <v>0</v>
      </c>
      <c r="V41" s="457">
        <v>0</v>
      </c>
      <c r="W41" s="457">
        <v>0</v>
      </c>
      <c r="X41" s="457">
        <v>0</v>
      </c>
      <c r="Y41" s="457">
        <v>0</v>
      </c>
      <c r="Z41" s="457">
        <v>0</v>
      </c>
      <c r="AA41" s="457">
        <v>0</v>
      </c>
      <c r="AB41" s="457">
        <v>0</v>
      </c>
      <c r="AC41" s="457">
        <v>0</v>
      </c>
      <c r="AD41" s="457">
        <v>0</v>
      </c>
      <c r="AE41" s="457">
        <v>0</v>
      </c>
      <c r="AF41" s="457">
        <v>0</v>
      </c>
      <c r="AG41" s="457">
        <v>0</v>
      </c>
      <c r="AH41" s="457">
        <v>0</v>
      </c>
      <c r="AI41" s="457">
        <v>0</v>
      </c>
      <c r="AJ41" s="457">
        <v>0</v>
      </c>
      <c r="AK41" s="457">
        <v>0</v>
      </c>
      <c r="AL41" s="457">
        <v>0</v>
      </c>
      <c r="AM41" s="457">
        <v>0</v>
      </c>
      <c r="AN41" s="457">
        <v>0</v>
      </c>
      <c r="AO41" s="457">
        <v>0</v>
      </c>
      <c r="AP41" s="457">
        <v>0</v>
      </c>
      <c r="AQ41" s="457">
        <v>0</v>
      </c>
      <c r="AR41" s="457">
        <v>0</v>
      </c>
      <c r="AS41" s="457">
        <v>0</v>
      </c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0</v>
      </c>
      <c r="E43" s="457">
        <v>0</v>
      </c>
      <c r="F43" s="457">
        <v>1</v>
      </c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0</v>
      </c>
      <c r="N43" s="457">
        <v>0</v>
      </c>
      <c r="O43" s="457">
        <v>0</v>
      </c>
      <c r="P43" s="457">
        <v>0</v>
      </c>
      <c r="Q43" s="457">
        <v>0</v>
      </c>
      <c r="R43" s="457">
        <v>0</v>
      </c>
      <c r="S43" s="457">
        <v>1</v>
      </c>
      <c r="T43" s="457">
        <v>0</v>
      </c>
      <c r="U43" s="457">
        <v>0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0</v>
      </c>
      <c r="AD43" s="457">
        <v>0</v>
      </c>
      <c r="AE43" s="457">
        <v>0</v>
      </c>
      <c r="AF43" s="457">
        <v>0</v>
      </c>
      <c r="AG43" s="457">
        <v>0</v>
      </c>
      <c r="AH43" s="457">
        <v>0</v>
      </c>
      <c r="AI43" s="457">
        <v>0</v>
      </c>
      <c r="AJ43" s="457">
        <v>0</v>
      </c>
      <c r="AK43" s="457">
        <v>0</v>
      </c>
      <c r="AL43" s="457">
        <v>0</v>
      </c>
      <c r="AM43" s="457">
        <v>0</v>
      </c>
      <c r="AN43" s="457">
        <v>0</v>
      </c>
      <c r="AO43" s="457">
        <v>0</v>
      </c>
      <c r="AP43" s="457">
        <v>0</v>
      </c>
      <c r="AQ43" s="457">
        <v>0</v>
      </c>
      <c r="AR43" s="457">
        <v>0</v>
      </c>
      <c r="AS43" s="457">
        <v>0</v>
      </c>
      <c r="AU43" s="37">
        <f t="shared" si="0"/>
        <v>0</v>
      </c>
      <c r="AV43" s="37">
        <f t="shared" si="1"/>
        <v>0</v>
      </c>
      <c r="AW43" s="37">
        <f t="shared" si="2"/>
        <v>1</v>
      </c>
      <c r="AX43" s="37">
        <f t="shared" si="3"/>
        <v>0</v>
      </c>
      <c r="AY43" s="37">
        <f t="shared" si="4"/>
        <v>1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2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457">
        <v>0</v>
      </c>
      <c r="P45" s="457">
        <v>0</v>
      </c>
      <c r="Q45" s="457">
        <v>0</v>
      </c>
      <c r="R45" s="457">
        <v>0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0</v>
      </c>
      <c r="AM45" s="457">
        <v>0</v>
      </c>
      <c r="AN45" s="457">
        <v>0</v>
      </c>
      <c r="AO45" s="457">
        <v>0</v>
      </c>
      <c r="AP45" s="457">
        <v>0</v>
      </c>
      <c r="AQ45" s="457">
        <v>0</v>
      </c>
      <c r="AR45" s="457">
        <v>0</v>
      </c>
      <c r="AS45" s="457">
        <v>0</v>
      </c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0</v>
      </c>
      <c r="E46" s="457">
        <v>0</v>
      </c>
      <c r="F46" s="457">
        <v>0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0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0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0</v>
      </c>
      <c r="H54" s="458">
        <v>0</v>
      </c>
      <c r="I54" s="458">
        <v>0</v>
      </c>
      <c r="J54" s="458">
        <v>0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0</v>
      </c>
      <c r="Z54" s="458">
        <v>0</v>
      </c>
      <c r="AA54" s="458">
        <v>0</v>
      </c>
      <c r="AB54" s="458">
        <v>0</v>
      </c>
      <c r="AC54" s="458">
        <v>0</v>
      </c>
      <c r="AD54" s="458">
        <v>0</v>
      </c>
      <c r="AE54" s="458">
        <v>0</v>
      </c>
      <c r="AF54" s="458">
        <v>0</v>
      </c>
      <c r="AG54" s="458">
        <v>0</v>
      </c>
      <c r="AH54" s="458">
        <v>0</v>
      </c>
      <c r="AI54" s="458">
        <v>0</v>
      </c>
      <c r="AJ54" s="458">
        <v>0</v>
      </c>
      <c r="AK54" s="458">
        <v>0</v>
      </c>
      <c r="AL54" s="458">
        <v>0</v>
      </c>
      <c r="AM54" s="458">
        <v>0</v>
      </c>
      <c r="AN54" s="458">
        <v>0</v>
      </c>
      <c r="AO54" s="458">
        <v>0</v>
      </c>
      <c r="AP54" s="458">
        <v>0</v>
      </c>
      <c r="AQ54" s="458">
        <v>0</v>
      </c>
      <c r="AR54" s="458">
        <v>0</v>
      </c>
      <c r="AS54" s="458">
        <v>0</v>
      </c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autoFilter ref="A3:BR52" xr:uid="{00000000-0001-0000-0500-000000000000}"/>
  <conditionalFormatting sqref="A3:AS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54"/>
  <sheetViews>
    <sheetView showGridLines="0" zoomScale="80" zoomScaleNormal="80" workbookViewId="0">
      <pane xSplit="3" ySplit="3" topLeftCell="AQ31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AU52" sqref="AU52:BF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1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39" t="str">
        <f>Config!D15</f>
        <v>RED MOYOBAMBA</v>
      </c>
      <c r="BF3"/>
      <c r="BG3" s="1" t="s">
        <v>59</v>
      </c>
      <c r="BH3" s="25" t="s">
        <v>60</v>
      </c>
      <c r="BI3" s="26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  <c r="BN3" s="27"/>
    </row>
    <row r="4" spans="1:7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335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7">
        <f>+SUM(AL4:AO4)</f>
        <v>0</v>
      </c>
      <c r="BD4" s="38">
        <f>+SUM(AP4:AS4)</f>
        <v>0</v>
      </c>
      <c r="BE4" s="37">
        <f>SUM(AU4:BD4)</f>
        <v>0</v>
      </c>
      <c r="BF4" s="354"/>
    </row>
    <row r="5" spans="1:7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335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7">
        <f t="shared" ref="BC5:BC52" si="8">+SUM(AL5:AO5)</f>
        <v>0</v>
      </c>
      <c r="BD5" s="38">
        <f t="shared" ref="BD5:BD52" si="9">+SUM(AP5:AS5)</f>
        <v>0</v>
      </c>
      <c r="BE5" s="37">
        <f t="shared" ref="BE5:BE52" si="10">SUM(AU5:BD5)</f>
        <v>0</v>
      </c>
      <c r="BF5" s="354"/>
    </row>
    <row r="6" spans="1:7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335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9"/>
        <v>0</v>
      </c>
      <c r="BE6" s="37">
        <f t="shared" si="10"/>
        <v>0</v>
      </c>
      <c r="BF6" s="354"/>
    </row>
    <row r="7" spans="1:7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335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9"/>
        <v>0</v>
      </c>
      <c r="BE7" s="37">
        <f t="shared" si="10"/>
        <v>0</v>
      </c>
      <c r="BF7" s="354"/>
    </row>
    <row r="8" spans="1:7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335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7">
        <f t="shared" si="8"/>
        <v>0</v>
      </c>
      <c r="BD8" s="38">
        <f t="shared" si="9"/>
        <v>0</v>
      </c>
      <c r="BE8" s="37">
        <f t="shared" si="10"/>
        <v>0</v>
      </c>
      <c r="BF8" s="354"/>
    </row>
    <row r="9" spans="1:7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335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9"/>
        <v>0</v>
      </c>
      <c r="BE9" s="37">
        <f t="shared" si="10"/>
        <v>0</v>
      </c>
      <c r="BF9" s="354"/>
    </row>
    <row r="10" spans="1:7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335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9"/>
        <v>0</v>
      </c>
      <c r="BE10" s="37">
        <f t="shared" si="10"/>
        <v>0</v>
      </c>
      <c r="BF10" s="354"/>
    </row>
    <row r="11" spans="1:7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335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9"/>
        <v>0</v>
      </c>
      <c r="BE11" s="37">
        <f t="shared" si="10"/>
        <v>0</v>
      </c>
      <c r="BF11" s="354"/>
    </row>
    <row r="12" spans="1:7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335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9"/>
        <v>0</v>
      </c>
      <c r="BE12" s="37">
        <f t="shared" si="10"/>
        <v>0</v>
      </c>
      <c r="BF12" s="354"/>
    </row>
    <row r="13" spans="1:7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335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9"/>
        <v>0</v>
      </c>
      <c r="BE13" s="37">
        <f t="shared" si="10"/>
        <v>0</v>
      </c>
      <c r="BF13" s="354"/>
    </row>
    <row r="14" spans="1:7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335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9"/>
        <v>0</v>
      </c>
      <c r="BE14" s="37">
        <f t="shared" si="10"/>
        <v>0</v>
      </c>
      <c r="BF14" s="354"/>
    </row>
    <row r="15" spans="1:7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335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9"/>
        <v>0</v>
      </c>
      <c r="BE15" s="37">
        <f t="shared" si="10"/>
        <v>0</v>
      </c>
      <c r="BF15" s="354"/>
    </row>
    <row r="16" spans="1:7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335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9"/>
        <v>0</v>
      </c>
      <c r="BE16" s="37">
        <f t="shared" si="10"/>
        <v>0</v>
      </c>
      <c r="BF16" s="354"/>
    </row>
    <row r="17" spans="1:58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335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9"/>
        <v>0</v>
      </c>
      <c r="BE17" s="37">
        <f t="shared" si="10"/>
        <v>0</v>
      </c>
      <c r="BF17" s="354"/>
    </row>
    <row r="18" spans="1:58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335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9"/>
        <v>0</v>
      </c>
      <c r="BE18" s="37">
        <f t="shared" si="10"/>
        <v>0</v>
      </c>
      <c r="BF18" s="354"/>
    </row>
    <row r="19" spans="1:58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335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9"/>
        <v>0</v>
      </c>
      <c r="BE19" s="37">
        <f t="shared" si="10"/>
        <v>0</v>
      </c>
      <c r="BF19" s="354"/>
    </row>
    <row r="20" spans="1:58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335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7">
        <f t="shared" si="8"/>
        <v>0</v>
      </c>
      <c r="BD20" s="38">
        <f t="shared" si="9"/>
        <v>0</v>
      </c>
      <c r="BE20" s="37">
        <f t="shared" si="10"/>
        <v>0</v>
      </c>
      <c r="BF20" s="354"/>
    </row>
    <row r="21" spans="1:58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335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9"/>
        <v>0</v>
      </c>
      <c r="BE21" s="37">
        <f t="shared" si="10"/>
        <v>0</v>
      </c>
      <c r="BF21" s="354"/>
    </row>
    <row r="22" spans="1:58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335"/>
      <c r="AU22" s="37"/>
      <c r="AV22" s="37"/>
      <c r="AW22" s="37"/>
      <c r="AX22" s="37"/>
      <c r="AY22" s="37"/>
      <c r="AZ22" s="37"/>
      <c r="BA22" s="37"/>
      <c r="BB22" s="37"/>
      <c r="BC22" s="37"/>
      <c r="BD22" s="38"/>
      <c r="BE22" s="37"/>
      <c r="BF22" s="354"/>
    </row>
    <row r="23" spans="1:58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335"/>
      <c r="AU23" s="37"/>
      <c r="AV23" s="37"/>
      <c r="AW23" s="37"/>
      <c r="AX23" s="37"/>
      <c r="AY23" s="37"/>
      <c r="AZ23" s="37"/>
      <c r="BA23" s="37"/>
      <c r="BB23" s="37"/>
      <c r="BC23" s="37"/>
      <c r="BD23" s="38"/>
      <c r="BE23" s="37"/>
      <c r="BF23" s="354"/>
    </row>
    <row r="24" spans="1:58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335"/>
      <c r="AU24" s="37"/>
      <c r="AV24" s="37"/>
      <c r="AW24" s="37"/>
      <c r="AX24" s="37"/>
      <c r="AY24" s="37"/>
      <c r="AZ24" s="37"/>
      <c r="BA24" s="37"/>
      <c r="BB24" s="37"/>
      <c r="BC24" s="37"/>
      <c r="BD24" s="38"/>
      <c r="BE24" s="37"/>
      <c r="BF24" s="354"/>
    </row>
    <row r="25" spans="1:58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335"/>
      <c r="AU25" s="37"/>
      <c r="AV25" s="37"/>
      <c r="AW25" s="37"/>
      <c r="AX25" s="37"/>
      <c r="AY25" s="37"/>
      <c r="AZ25" s="37"/>
      <c r="BA25" s="37"/>
      <c r="BB25" s="37"/>
      <c r="BC25" s="37"/>
      <c r="BD25" s="38"/>
      <c r="BE25" s="37"/>
      <c r="BF25" s="354"/>
    </row>
    <row r="26" spans="1:58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335"/>
      <c r="AU26" s="37"/>
      <c r="AV26" s="37"/>
      <c r="AW26" s="37"/>
      <c r="AX26" s="37"/>
      <c r="AY26" s="37"/>
      <c r="AZ26" s="37"/>
      <c r="BA26" s="37"/>
      <c r="BB26" s="37"/>
      <c r="BC26" s="37"/>
      <c r="BD26" s="38"/>
      <c r="BE26" s="37"/>
      <c r="BF26" s="354"/>
    </row>
    <row r="27" spans="1:58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335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9"/>
        <v>0</v>
      </c>
      <c r="BE27" s="37">
        <f t="shared" si="10"/>
        <v>0</v>
      </c>
      <c r="BF27" s="354"/>
    </row>
    <row r="28" spans="1:58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335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9"/>
        <v>0</v>
      </c>
      <c r="BE28" s="37">
        <f t="shared" si="10"/>
        <v>0</v>
      </c>
      <c r="BF28" s="354"/>
    </row>
    <row r="29" spans="1:58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335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9"/>
        <v>0</v>
      </c>
      <c r="BE29" s="37">
        <f t="shared" si="10"/>
        <v>0</v>
      </c>
      <c r="BF29" s="354"/>
    </row>
    <row r="30" spans="1:58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335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9"/>
        <v>0</v>
      </c>
      <c r="BE30" s="37">
        <f t="shared" si="10"/>
        <v>0</v>
      </c>
      <c r="BF30" s="354"/>
    </row>
    <row r="31" spans="1:58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335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9"/>
        <v>0</v>
      </c>
      <c r="BE31" s="37">
        <f t="shared" si="10"/>
        <v>0</v>
      </c>
      <c r="BF31" s="354"/>
    </row>
    <row r="32" spans="1:58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335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9"/>
        <v>0</v>
      </c>
      <c r="BE32" s="37">
        <f t="shared" si="10"/>
        <v>0</v>
      </c>
      <c r="BF32" s="354"/>
    </row>
    <row r="33" spans="1:58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335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9"/>
        <v>0</v>
      </c>
      <c r="BE33" s="37">
        <f t="shared" si="10"/>
        <v>0</v>
      </c>
      <c r="BF33" s="354"/>
    </row>
    <row r="34" spans="1:58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335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9"/>
        <v>0</v>
      </c>
      <c r="BE34" s="37">
        <f t="shared" si="10"/>
        <v>0</v>
      </c>
      <c r="BF34" s="354"/>
    </row>
    <row r="35" spans="1:58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335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9"/>
        <v>0</v>
      </c>
      <c r="BE35" s="37">
        <f t="shared" si="10"/>
        <v>0</v>
      </c>
      <c r="BF35" s="354"/>
    </row>
    <row r="36" spans="1:58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336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9"/>
        <v>0</v>
      </c>
      <c r="BE36" s="37">
        <f t="shared" si="10"/>
        <v>0</v>
      </c>
      <c r="BF36" s="354"/>
    </row>
    <row r="37" spans="1:58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319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9"/>
        <v>0</v>
      </c>
      <c r="BE37" s="37">
        <f t="shared" si="10"/>
        <v>0</v>
      </c>
      <c r="BF37" s="354"/>
    </row>
    <row r="38" spans="1:58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319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>+SUM(AL38:AO38)</f>
        <v>0</v>
      </c>
      <c r="BD38" s="38">
        <f t="shared" si="9"/>
        <v>0</v>
      </c>
      <c r="BE38" s="37">
        <f>SUM(AU38:BD38)</f>
        <v>0</v>
      </c>
      <c r="BF38" s="354"/>
    </row>
    <row r="39" spans="1:58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319"/>
      <c r="AU39" s="37"/>
      <c r="AV39" s="37"/>
      <c r="AW39" s="37"/>
      <c r="AX39" s="37"/>
      <c r="AY39" s="37"/>
      <c r="AZ39" s="37"/>
      <c r="BA39" s="37"/>
      <c r="BB39" s="37"/>
      <c r="BC39" s="37"/>
      <c r="BD39" s="38"/>
      <c r="BE39" s="37"/>
      <c r="BF39" s="354"/>
    </row>
    <row r="40" spans="1:58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319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9"/>
        <v>0</v>
      </c>
      <c r="BE40" s="37">
        <f t="shared" si="10"/>
        <v>0</v>
      </c>
      <c r="BF40" s="354"/>
    </row>
    <row r="41" spans="1:58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319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9"/>
        <v>0</v>
      </c>
      <c r="BE41" s="37">
        <f t="shared" si="10"/>
        <v>0</v>
      </c>
      <c r="BF41" s="354"/>
    </row>
    <row r="42" spans="1:58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319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9"/>
        <v>0</v>
      </c>
      <c r="BE42" s="37">
        <f t="shared" si="10"/>
        <v>0</v>
      </c>
      <c r="BF42" s="354"/>
    </row>
    <row r="43" spans="1:58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319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9"/>
        <v>0</v>
      </c>
      <c r="BE43" s="37">
        <f t="shared" si="10"/>
        <v>0</v>
      </c>
      <c r="BF43" s="354"/>
    </row>
    <row r="44" spans="1:58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319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9"/>
        <v>0</v>
      </c>
      <c r="BE44" s="37">
        <f t="shared" si="10"/>
        <v>0</v>
      </c>
      <c r="BF44" s="354"/>
    </row>
    <row r="45" spans="1:58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319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7">
        <f t="shared" si="8"/>
        <v>0</v>
      </c>
      <c r="BD45" s="38">
        <f t="shared" si="9"/>
        <v>0</v>
      </c>
      <c r="BE45" s="37">
        <f t="shared" si="10"/>
        <v>0</v>
      </c>
      <c r="BF45" s="354"/>
    </row>
    <row r="46" spans="1:58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319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7">
        <f t="shared" si="8"/>
        <v>0</v>
      </c>
      <c r="BD46" s="38">
        <f t="shared" si="9"/>
        <v>0</v>
      </c>
      <c r="BE46" s="37">
        <f t="shared" si="10"/>
        <v>0</v>
      </c>
      <c r="BF46" s="354"/>
    </row>
    <row r="47" spans="1:58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319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7">
        <f t="shared" si="8"/>
        <v>0</v>
      </c>
      <c r="BD47" s="38">
        <f t="shared" si="9"/>
        <v>0</v>
      </c>
      <c r="BE47" s="37">
        <f t="shared" si="10"/>
        <v>0</v>
      </c>
      <c r="BF47" s="354"/>
    </row>
    <row r="48" spans="1:58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319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7">
        <f t="shared" si="8"/>
        <v>0</v>
      </c>
      <c r="BD48" s="38">
        <f t="shared" si="9"/>
        <v>0</v>
      </c>
      <c r="BE48" s="37">
        <f t="shared" si="10"/>
        <v>0</v>
      </c>
      <c r="BF48" s="354"/>
    </row>
    <row r="49" spans="1:58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319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7">
        <f t="shared" si="8"/>
        <v>0</v>
      </c>
      <c r="BD49" s="38">
        <f t="shared" si="9"/>
        <v>0</v>
      </c>
      <c r="BE49" s="37">
        <f t="shared" si="10"/>
        <v>0</v>
      </c>
      <c r="BF49" s="354"/>
    </row>
    <row r="50" spans="1:58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319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7">
        <f t="shared" si="8"/>
        <v>0</v>
      </c>
      <c r="BD50" s="38">
        <f t="shared" si="9"/>
        <v>0</v>
      </c>
      <c r="BE50" s="37">
        <f t="shared" si="10"/>
        <v>0</v>
      </c>
      <c r="BF50" s="354"/>
    </row>
    <row r="51" spans="1:58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319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7">
        <f t="shared" si="8"/>
        <v>0</v>
      </c>
      <c r="BD51" s="38">
        <f t="shared" si="9"/>
        <v>0</v>
      </c>
      <c r="BE51" s="37">
        <f t="shared" si="10"/>
        <v>0</v>
      </c>
      <c r="BF51" s="354"/>
    </row>
    <row r="52" spans="1:58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319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7">
        <f t="shared" si="8"/>
        <v>0</v>
      </c>
      <c r="BD52" s="38">
        <f t="shared" si="9"/>
        <v>0</v>
      </c>
      <c r="BE52" s="37">
        <f t="shared" si="10"/>
        <v>0</v>
      </c>
      <c r="BF52" s="354"/>
    </row>
    <row r="53" spans="1:58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7">
        <f t="shared" ref="BC53:BC54" si="19">+SUM(AL53:AO53)</f>
        <v>0</v>
      </c>
      <c r="BD53" s="38">
        <f t="shared" ref="BD53:BD54" si="20">+SUM(AP53:AS53)</f>
        <v>0</v>
      </c>
      <c r="BE53" s="37">
        <f t="shared" ref="BE53:BE54" si="21">SUM(AU53:BD53)</f>
        <v>0</v>
      </c>
      <c r="BF53" s="354"/>
    </row>
    <row r="54" spans="1:58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7">
        <f t="shared" si="19"/>
        <v>0</v>
      </c>
      <c r="BD54" s="38">
        <f t="shared" si="20"/>
        <v>0</v>
      </c>
      <c r="BE54" s="37">
        <f t="shared" si="21"/>
        <v>0</v>
      </c>
      <c r="BF54" s="354"/>
    </row>
  </sheetData>
  <sheetProtection selectLockedCells="1"/>
  <autoFilter ref="A3:BR52" xr:uid="{00000000-0001-0000-0600-000000000000}"/>
  <conditionalFormatting sqref="A3:AS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R54"/>
  <sheetViews>
    <sheetView showGridLines="0" zoomScale="80" zoomScaleNormal="80" workbookViewId="0">
      <pane xSplit="3" ySplit="3" topLeftCell="AQ37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335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7">
        <f>+SUM(AL4:AO4)</f>
        <v>0</v>
      </c>
      <c r="BD4" s="38">
        <f>+SUM(AP4:AS4)</f>
        <v>0</v>
      </c>
      <c r="BE4" s="37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335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7">
        <f t="shared" ref="BC5:BC52" si="8">+SUM(AL5:AO5)</f>
        <v>0</v>
      </c>
      <c r="BD5" s="38">
        <f t="shared" ref="BD5:BD52" si="9">+SUM(AP5:AS5)</f>
        <v>0</v>
      </c>
      <c r="BE5" s="37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335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9"/>
        <v>0</v>
      </c>
      <c r="BE6" s="37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335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9"/>
        <v>0</v>
      </c>
      <c r="BE7" s="37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335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7">
        <f t="shared" si="8"/>
        <v>0</v>
      </c>
      <c r="BD8" s="38">
        <f t="shared" si="9"/>
        <v>0</v>
      </c>
      <c r="BE8" s="37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335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9"/>
        <v>0</v>
      </c>
      <c r="BE9" s="37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335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9"/>
        <v>0</v>
      </c>
      <c r="BE10" s="37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335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9"/>
        <v>0</v>
      </c>
      <c r="BE11" s="37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335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9"/>
        <v>0</v>
      </c>
      <c r="BE12" s="37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335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9"/>
        <v>0</v>
      </c>
      <c r="BE13" s="37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335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9"/>
        <v>0</v>
      </c>
      <c r="BE14" s="37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335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9"/>
        <v>0</v>
      </c>
      <c r="BE15" s="37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335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9"/>
        <v>0</v>
      </c>
      <c r="BE16" s="37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335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9"/>
        <v>0</v>
      </c>
      <c r="BE17" s="37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335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9"/>
        <v>0</v>
      </c>
      <c r="BE18" s="37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335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9"/>
        <v>0</v>
      </c>
      <c r="BE19" s="37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335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7">
        <f t="shared" si="8"/>
        <v>0</v>
      </c>
      <c r="BD20" s="38">
        <f t="shared" si="9"/>
        <v>0</v>
      </c>
      <c r="BE20" s="37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335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9"/>
        <v>0</v>
      </c>
      <c r="BE21" s="37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335"/>
      <c r="AU22" s="37"/>
      <c r="AV22" s="37"/>
      <c r="AW22" s="37"/>
      <c r="AX22" s="37"/>
      <c r="AY22" s="37"/>
      <c r="AZ22" s="37"/>
      <c r="BA22" s="37"/>
      <c r="BB22" s="37"/>
      <c r="BC22" s="37"/>
      <c r="BD22" s="38"/>
      <c r="BE22" s="37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335"/>
      <c r="AU23" s="37"/>
      <c r="AV23" s="37"/>
      <c r="AW23" s="37"/>
      <c r="AX23" s="37"/>
      <c r="AY23" s="37"/>
      <c r="AZ23" s="37"/>
      <c r="BA23" s="37"/>
      <c r="BB23" s="37"/>
      <c r="BC23" s="37"/>
      <c r="BD23" s="38"/>
      <c r="BE23" s="37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335"/>
      <c r="AU24" s="37"/>
      <c r="AV24" s="37"/>
      <c r="AW24" s="37"/>
      <c r="AX24" s="37"/>
      <c r="AY24" s="37"/>
      <c r="AZ24" s="37"/>
      <c r="BA24" s="37"/>
      <c r="BB24" s="37"/>
      <c r="BC24" s="37"/>
      <c r="BD24" s="38"/>
      <c r="BE24" s="37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335"/>
      <c r="AU25" s="37"/>
      <c r="AV25" s="37"/>
      <c r="AW25" s="37"/>
      <c r="AX25" s="37"/>
      <c r="AY25" s="37"/>
      <c r="AZ25" s="37"/>
      <c r="BA25" s="37"/>
      <c r="BB25" s="37"/>
      <c r="BC25" s="37"/>
      <c r="BD25" s="38"/>
      <c r="BE25" s="37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335"/>
      <c r="AU26" s="37"/>
      <c r="AV26" s="37"/>
      <c r="AW26" s="37"/>
      <c r="AX26" s="37"/>
      <c r="AY26" s="37"/>
      <c r="AZ26" s="37"/>
      <c r="BA26" s="37"/>
      <c r="BB26" s="37"/>
      <c r="BC26" s="37"/>
      <c r="BD26" s="38"/>
      <c r="BE26" s="37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335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9"/>
        <v>0</v>
      </c>
      <c r="BE27" s="37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335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9"/>
        <v>0</v>
      </c>
      <c r="BE28" s="37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335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9"/>
        <v>0</v>
      </c>
      <c r="BE29" s="37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335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9"/>
        <v>0</v>
      </c>
      <c r="BE30" s="37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335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9"/>
        <v>0</v>
      </c>
      <c r="BE31" s="37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335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9"/>
        <v>0</v>
      </c>
      <c r="BE32" s="37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335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9"/>
        <v>0</v>
      </c>
      <c r="BE33" s="37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335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9"/>
        <v>0</v>
      </c>
      <c r="BE34" s="37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335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9"/>
        <v>0</v>
      </c>
      <c r="BE35" s="37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336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9"/>
        <v>0</v>
      </c>
      <c r="BE36" s="37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319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9"/>
        <v>0</v>
      </c>
      <c r="BE37" s="37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319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>+SUM(AL38:AO38)</f>
        <v>0</v>
      </c>
      <c r="BD38" s="38">
        <f t="shared" si="9"/>
        <v>0</v>
      </c>
      <c r="BE38" s="37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319"/>
      <c r="AU39" s="37"/>
      <c r="AV39" s="37"/>
      <c r="AW39" s="37"/>
      <c r="AX39" s="37"/>
      <c r="AY39" s="37"/>
      <c r="AZ39" s="37"/>
      <c r="BA39" s="37"/>
      <c r="BB39" s="37"/>
      <c r="BC39" s="37"/>
      <c r="BD39" s="38"/>
      <c r="BE39" s="37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319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9"/>
        <v>0</v>
      </c>
      <c r="BE40" s="37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319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9"/>
        <v>0</v>
      </c>
      <c r="BE41" s="37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319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9"/>
        <v>0</v>
      </c>
      <c r="BE42" s="37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319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9"/>
        <v>0</v>
      </c>
      <c r="BE43" s="37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319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9"/>
        <v>0</v>
      </c>
      <c r="BE44" s="37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319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7">
        <f t="shared" si="8"/>
        <v>0</v>
      </c>
      <c r="BD45" s="38">
        <f t="shared" si="9"/>
        <v>0</v>
      </c>
      <c r="BE45" s="37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319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7">
        <f t="shared" si="8"/>
        <v>0</v>
      </c>
      <c r="BD46" s="38">
        <f t="shared" si="9"/>
        <v>0</v>
      </c>
      <c r="BE46" s="37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319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7">
        <f t="shared" si="8"/>
        <v>0</v>
      </c>
      <c r="BD47" s="38">
        <f t="shared" si="9"/>
        <v>0</v>
      </c>
      <c r="BE47" s="37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319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7">
        <f t="shared" si="8"/>
        <v>0</v>
      </c>
      <c r="BD48" s="38">
        <f t="shared" si="9"/>
        <v>0</v>
      </c>
      <c r="BE48" s="37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319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7">
        <f t="shared" si="8"/>
        <v>0</v>
      </c>
      <c r="BD49" s="38">
        <f t="shared" si="9"/>
        <v>0</v>
      </c>
      <c r="BE49" s="37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319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7">
        <f t="shared" si="8"/>
        <v>0</v>
      </c>
      <c r="BD50" s="38">
        <f t="shared" si="9"/>
        <v>0</v>
      </c>
      <c r="BE50" s="37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319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7">
        <f t="shared" si="8"/>
        <v>0</v>
      </c>
      <c r="BD51" s="38">
        <f t="shared" si="9"/>
        <v>0</v>
      </c>
      <c r="BE51" s="37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319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7">
        <f t="shared" si="8"/>
        <v>0</v>
      </c>
      <c r="BD52" s="38">
        <f t="shared" si="9"/>
        <v>0</v>
      </c>
      <c r="BE52" s="37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7">
        <f t="shared" ref="BC53:BC54" si="19">+SUM(AL53:AO53)</f>
        <v>0</v>
      </c>
      <c r="BD53" s="38">
        <f t="shared" ref="BD53:BD54" si="20">+SUM(AP53:AS53)</f>
        <v>0</v>
      </c>
      <c r="BE53" s="37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7">
        <f t="shared" si="19"/>
        <v>0</v>
      </c>
      <c r="BD54" s="38">
        <f t="shared" si="20"/>
        <v>0</v>
      </c>
      <c r="BE54" s="37">
        <f t="shared" si="21"/>
        <v>0</v>
      </c>
    </row>
  </sheetData>
  <sheetProtection selectLockedCells="1"/>
  <conditionalFormatting sqref="A3:AS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R54"/>
  <sheetViews>
    <sheetView showGridLines="0" zoomScale="85" zoomScaleNormal="85" workbookViewId="0">
      <pane xSplit="3" ySplit="3" topLeftCell="AQ31" activePane="bottomRight" state="frozen"/>
      <selection activeCell="AI18" sqref="AI18"/>
      <selection pane="topRight" activeCell="AI18" sqref="AI18"/>
      <selection pane="bottomLeft" activeCell="AI18" sqref="AI18"/>
      <selection pane="bottomRight" activeCell="BE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8.42578125" style="58" customWidth="1"/>
    <col min="4" max="4" width="22.28515625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ht="30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30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>+SUM(AL38:AO38)</f>
        <v>0</v>
      </c>
      <c r="BD38" s="37">
        <f t="shared" si="9"/>
        <v>0</v>
      </c>
      <c r="BE38" s="54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15</vt:i4>
      </vt:variant>
    </vt:vector>
  </HeadingPairs>
  <TitlesOfParts>
    <vt:vector size="44" baseType="lpstr">
      <vt:lpstr>Config</vt:lpstr>
      <vt:lpstr>PRUEBA VPH BASE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METAS</vt:lpstr>
      <vt:lpstr>ACUMULADO</vt:lpstr>
      <vt:lpstr>MATERNO-PLANIF-ADOLESC</vt:lpstr>
      <vt:lpstr>CANCER</vt:lpstr>
      <vt:lpstr>SALUD BUCAL</vt:lpstr>
      <vt:lpstr>ADULTO_MAYOR</vt:lpstr>
      <vt:lpstr>SALUD_ESCOLAR</vt:lpstr>
      <vt:lpstr>SALUD COLECTIVA</vt:lpstr>
      <vt:lpstr>DISCAPACIDAD</vt:lpstr>
      <vt:lpstr>EVAM_EDUC_SALUD</vt:lpstr>
      <vt:lpstr>CONSOLIDADO</vt:lpstr>
      <vt:lpstr>RANKIN</vt:lpstr>
      <vt:lpstr>POR_MESES</vt:lpstr>
      <vt:lpstr>SANITARIOS 2023</vt:lpstr>
      <vt:lpstr>ADULTO_MAYOR!Área_de_impresión</vt:lpstr>
      <vt:lpstr>CANCER!Área_de_impresión</vt:lpstr>
      <vt:lpstr>DISCAPACIDAD!Área_de_impresión</vt:lpstr>
      <vt:lpstr>EVAM_EDUC_SALUD!Área_de_impresión</vt:lpstr>
      <vt:lpstr>'MATERNO-PLANIF-ADOLESC'!Área_de_impresión</vt:lpstr>
      <vt:lpstr>'SALUD BUCAL'!Área_de_impresión</vt:lpstr>
      <vt:lpstr>'SALUD COLECTIVA'!Área_de_impresión</vt:lpstr>
      <vt:lpstr>SALUD_ESCOLAR!Área_de_impresión</vt:lpstr>
      <vt:lpstr>ADULTO_MAYOR!TITULO_GRAFICO</vt:lpstr>
      <vt:lpstr>CANCER!TITULO_GRAFICO</vt:lpstr>
      <vt:lpstr>EVAM_EDUC_SALUD!TITULO_GRAFICO</vt:lpstr>
      <vt:lpstr>'MATERNO-PLANIF-ADOLESC'!TITULO_GRAFICO</vt:lpstr>
      <vt:lpstr>'SALUD BUCAL'!TITULO_GRAFICO</vt:lpstr>
      <vt:lpstr>'SALUD COLECTIVA'!TITULO_GRAFICO</vt:lpstr>
      <vt:lpstr>SALUD_ESCOLAR!TITULO_GRAFICO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Estadistica</cp:lastModifiedBy>
  <cp:lastPrinted>2023-04-15T23:38:44Z</cp:lastPrinted>
  <dcterms:created xsi:type="dcterms:W3CDTF">2006-09-12T12:46:56Z</dcterms:created>
  <dcterms:modified xsi:type="dcterms:W3CDTF">2025-04-04T21:15:15Z</dcterms:modified>
  <cp:category>Estadística</cp:category>
</cp:coreProperties>
</file>