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040" windowHeight="9408" tabRatio="845" firstSheet="8" activeTab="12"/>
  </bookViews>
  <sheets>
    <sheet name="Anexo 2 ENE" sheetId="12" r:id="rId1"/>
    <sheet name="Anexo 2 FEB" sheetId="13" r:id="rId2"/>
    <sheet name="Anexo 2 MAR" sheetId="14" r:id="rId3"/>
    <sheet name="Anexo 2 ABR" sheetId="15" r:id="rId4"/>
    <sheet name="Anexo 2 MAY" sheetId="16" r:id="rId5"/>
    <sheet name="Anexo 2 JUN" sheetId="17" r:id="rId6"/>
    <sheet name="Anexo 2 JUL" sheetId="18" r:id="rId7"/>
    <sheet name="Anexo 2 AGOS" sheetId="19" r:id="rId8"/>
    <sheet name="Anexo 2 SEPT" sheetId="20" r:id="rId9"/>
    <sheet name="Anexo 2 OCT" sheetId="21" r:id="rId10"/>
    <sheet name="Anexo 2 NOV" sheetId="22" r:id="rId11"/>
    <sheet name="Anexo 2 DIC" sheetId="23" r:id="rId12"/>
    <sheet name="FORMATO IND_1A" sheetId="4" r:id="rId13"/>
  </sheets>
  <definedNames>
    <definedName name="_xlnm._FilterDatabase" localSheetId="3" hidden="1">'Anexo 2 ABR'!$A$12:$AP$99</definedName>
    <definedName name="_xlnm._FilterDatabase" localSheetId="7" hidden="1">'Anexo 2 AGOS'!$A$12:$AQ$101</definedName>
    <definedName name="_xlnm._FilterDatabase" localSheetId="11" hidden="1">'Anexo 2 DIC'!$A$12:$AX$125</definedName>
    <definedName name="_xlnm._FilterDatabase" localSheetId="1" hidden="1">'Anexo 2 FEB'!$A$12:$AO$98</definedName>
    <definedName name="_xlnm._FilterDatabase" localSheetId="6" hidden="1">'Anexo 2 JUL'!$A$12:$AQ$97</definedName>
    <definedName name="_xlnm._FilterDatabase" localSheetId="5" hidden="1">'Anexo 2 JUN'!$A$12:$AQ$95</definedName>
    <definedName name="_xlnm._FilterDatabase" localSheetId="2" hidden="1">'Anexo 2 MAR'!$A$12:$AP$97</definedName>
    <definedName name="_xlnm._FilterDatabase" localSheetId="4" hidden="1">'Anexo 2 MAY'!$A$12:$AP$94</definedName>
    <definedName name="_xlnm._FilterDatabase" localSheetId="10" hidden="1">'Anexo 2 NOV'!$A$12:$AU$131</definedName>
    <definedName name="_xlnm._FilterDatabase" localSheetId="9" hidden="1">'Anexo 2 OCT'!$A$12:$AS$130</definedName>
    <definedName name="_xlnm._FilterDatabase" localSheetId="8" hidden="1">'Anexo 2 SEPT'!$A$12:$AR$104</definedName>
    <definedName name="_xlnm.Print_Titles" localSheetId="12">'FORMATO IND_1A'!$1:$9</definedName>
  </definedNames>
  <calcPr calcId="162913"/>
</workbook>
</file>

<file path=xl/calcChain.xml><?xml version="1.0" encoding="utf-8"?>
<calcChain xmlns="http://schemas.openxmlformats.org/spreadsheetml/2006/main">
  <c r="AP22" i="4" l="1"/>
  <c r="AO22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10" i="4"/>
  <c r="AW79" i="23" l="1"/>
  <c r="AW80" i="23"/>
  <c r="AW81" i="23"/>
  <c r="AW82" i="23"/>
  <c r="AW83" i="23"/>
  <c r="AW84" i="23"/>
  <c r="AW85" i="23"/>
  <c r="AW86" i="23"/>
  <c r="AW87" i="23"/>
  <c r="AW88" i="23"/>
  <c r="AW89" i="23"/>
  <c r="AW90" i="23"/>
  <c r="AW91" i="23"/>
  <c r="AW92" i="23"/>
  <c r="AW93" i="23"/>
  <c r="AW94" i="23"/>
  <c r="AW95" i="23"/>
  <c r="AW96" i="23"/>
  <c r="AW97" i="23"/>
  <c r="AW98" i="23"/>
  <c r="AW99" i="23"/>
  <c r="AW100" i="23"/>
  <c r="AW101" i="23"/>
  <c r="AW102" i="23"/>
  <c r="AW103" i="23"/>
  <c r="AW104" i="23"/>
  <c r="AW105" i="23"/>
  <c r="AW106" i="23"/>
  <c r="AW107" i="23"/>
  <c r="AW108" i="23"/>
  <c r="AW109" i="23"/>
  <c r="AW110" i="23"/>
  <c r="AW111" i="23"/>
  <c r="AW112" i="23"/>
  <c r="AW113" i="23"/>
  <c r="AW114" i="23"/>
  <c r="AW115" i="23"/>
  <c r="AW116" i="23"/>
  <c r="AW117" i="23"/>
  <c r="AW118" i="23"/>
  <c r="AW119" i="23"/>
  <c r="AW120" i="23"/>
  <c r="AW121" i="23"/>
  <c r="AW122" i="23"/>
  <c r="AW123" i="23"/>
  <c r="AW124" i="23"/>
  <c r="AW69" i="23"/>
  <c r="AW70" i="23"/>
  <c r="AW71" i="23"/>
  <c r="AW72" i="23"/>
  <c r="AW73" i="23"/>
  <c r="AW74" i="23"/>
  <c r="AW75" i="23"/>
  <c r="AW76" i="23"/>
  <c r="AW77" i="23"/>
  <c r="AW78" i="23"/>
  <c r="AW55" i="23"/>
  <c r="AW56" i="23"/>
  <c r="AW57" i="23"/>
  <c r="AW58" i="23"/>
  <c r="AW59" i="23"/>
  <c r="AW60" i="23"/>
  <c r="AW61" i="23"/>
  <c r="AW62" i="23"/>
  <c r="AW63" i="23"/>
  <c r="AW64" i="23"/>
  <c r="AW65" i="23"/>
  <c r="AW66" i="23"/>
  <c r="AW67" i="23"/>
  <c r="AW68" i="23"/>
  <c r="AW38" i="23"/>
  <c r="AW39" i="23"/>
  <c r="AW40" i="23"/>
  <c r="AW41" i="23"/>
  <c r="AW42" i="23"/>
  <c r="AW43" i="23"/>
  <c r="AW44" i="23"/>
  <c r="AW45" i="23"/>
  <c r="AW46" i="23"/>
  <c r="AW47" i="23"/>
  <c r="AW48" i="23"/>
  <c r="AW49" i="23"/>
  <c r="AW50" i="23"/>
  <c r="AW51" i="23"/>
  <c r="AW52" i="23"/>
  <c r="AW53" i="23"/>
  <c r="AU39" i="23"/>
  <c r="AU40" i="23"/>
  <c r="AU41" i="23"/>
  <c r="AU42" i="23"/>
  <c r="AU43" i="23"/>
  <c r="AU44" i="23"/>
  <c r="AU45" i="23"/>
  <c r="AU46" i="23"/>
  <c r="AU47" i="23"/>
  <c r="AU48" i="23"/>
  <c r="AU49" i="23"/>
  <c r="AU50" i="23"/>
  <c r="AU51" i="23"/>
  <c r="AU52" i="23"/>
  <c r="AU53" i="23"/>
  <c r="AU54" i="23"/>
  <c r="AU55" i="23"/>
  <c r="AU56" i="23"/>
  <c r="AU57" i="23"/>
  <c r="AU58" i="23"/>
  <c r="AU59" i="23"/>
  <c r="AU60" i="23"/>
  <c r="AU61" i="23"/>
  <c r="AU62" i="23"/>
  <c r="AU63" i="23"/>
  <c r="AU64" i="23"/>
  <c r="AU65" i="23"/>
  <c r="AU66" i="23"/>
  <c r="AU67" i="23"/>
  <c r="AU68" i="23"/>
  <c r="AU69" i="23"/>
  <c r="AU70" i="23"/>
  <c r="AU71" i="23"/>
  <c r="AU72" i="23"/>
  <c r="AU73" i="23"/>
  <c r="AU74" i="23"/>
  <c r="AU75" i="23"/>
  <c r="AU76" i="23"/>
  <c r="AU77" i="23"/>
  <c r="AU78" i="23"/>
  <c r="AU79" i="23"/>
  <c r="AU80" i="23"/>
  <c r="AU81" i="23"/>
  <c r="AU82" i="23"/>
  <c r="AU83" i="23"/>
  <c r="AU84" i="23"/>
  <c r="AU85" i="23"/>
  <c r="AU86" i="23"/>
  <c r="AU87" i="23"/>
  <c r="AU88" i="23"/>
  <c r="AU89" i="23"/>
  <c r="AU90" i="23"/>
  <c r="AU91" i="23"/>
  <c r="AU92" i="23"/>
  <c r="AU93" i="23"/>
  <c r="AU94" i="23"/>
  <c r="AU95" i="23"/>
  <c r="AU96" i="23"/>
  <c r="AU97" i="23"/>
  <c r="AU98" i="23"/>
  <c r="AU99" i="23"/>
  <c r="AU100" i="23"/>
  <c r="AU101" i="23"/>
  <c r="AU102" i="23"/>
  <c r="AU103" i="23"/>
  <c r="AU104" i="23"/>
  <c r="AU105" i="23"/>
  <c r="AU106" i="23"/>
  <c r="AU107" i="23"/>
  <c r="AU108" i="23"/>
  <c r="AU109" i="23"/>
  <c r="AU110" i="23"/>
  <c r="AU111" i="23"/>
  <c r="AU112" i="23"/>
  <c r="AU113" i="23"/>
  <c r="AU114" i="23"/>
  <c r="AU115" i="23"/>
  <c r="AU116" i="23"/>
  <c r="AU117" i="23"/>
  <c r="AU118" i="23"/>
  <c r="AU119" i="23"/>
  <c r="AU120" i="23"/>
  <c r="AU121" i="23"/>
  <c r="AU122" i="23"/>
  <c r="AU123" i="23"/>
  <c r="AU124" i="23"/>
  <c r="AU38" i="23"/>
  <c r="AU13" i="23"/>
  <c r="AU14" i="23"/>
  <c r="AU15" i="23"/>
  <c r="AU16" i="23"/>
  <c r="AU17" i="23"/>
  <c r="AU18" i="23"/>
  <c r="AU19" i="23"/>
  <c r="AU20" i="23"/>
  <c r="AU21" i="23"/>
  <c r="AU22" i="23"/>
  <c r="AU23" i="23"/>
  <c r="AU24" i="23"/>
  <c r="AU25" i="23"/>
  <c r="AU26" i="23"/>
  <c r="AU27" i="23"/>
  <c r="AU28" i="23"/>
  <c r="AU29" i="23"/>
  <c r="AU30" i="23"/>
  <c r="AU31" i="23"/>
  <c r="AU32" i="23"/>
  <c r="AU33" i="23"/>
  <c r="AU34" i="23"/>
  <c r="AU35" i="23"/>
  <c r="AU36" i="23"/>
  <c r="AU37" i="23"/>
  <c r="AR36" i="23"/>
  <c r="X81" i="23" l="1"/>
  <c r="X80" i="23"/>
  <c r="X79" i="23"/>
  <c r="X78" i="23"/>
  <c r="Q107" i="23"/>
  <c r="Q106" i="23"/>
  <c r="Q105" i="23"/>
  <c r="Q104" i="23"/>
  <c r="Q101" i="23"/>
  <c r="Q68" i="23"/>
  <c r="Q67" i="23"/>
  <c r="Q66" i="23"/>
  <c r="Q65" i="23"/>
  <c r="Q64" i="23"/>
  <c r="Q62" i="23"/>
  <c r="Q61" i="23"/>
  <c r="Q60" i="23"/>
  <c r="Q59" i="23"/>
  <c r="Q53" i="23"/>
  <c r="Q52" i="23"/>
  <c r="Q51" i="23"/>
  <c r="Q50" i="23"/>
  <c r="Q49" i="23"/>
  <c r="Q48" i="23"/>
  <c r="Q47" i="23"/>
  <c r="Q46" i="23"/>
  <c r="Q45" i="23"/>
  <c r="T93" i="23"/>
  <c r="T91" i="23"/>
  <c r="T76" i="23"/>
  <c r="T75" i="23"/>
  <c r="T68" i="23"/>
  <c r="T67" i="23"/>
  <c r="T66" i="23"/>
  <c r="T65" i="23"/>
  <c r="T64" i="23"/>
  <c r="T63" i="23"/>
  <c r="W76" i="23"/>
  <c r="W75" i="23"/>
  <c r="AQ112" i="23"/>
  <c r="AQ111" i="23"/>
  <c r="AQ97" i="23"/>
  <c r="AQ96" i="23"/>
  <c r="AQ95" i="23"/>
  <c r="AQ94" i="23"/>
  <c r="AQ93" i="23"/>
  <c r="AQ91" i="23"/>
  <c r="AQ90" i="23"/>
  <c r="AQ78" i="23"/>
  <c r="AQ77" i="23"/>
  <c r="AQ76" i="23"/>
  <c r="AQ75" i="23"/>
  <c r="AQ74" i="23"/>
  <c r="AQ73" i="23"/>
  <c r="AQ72" i="23"/>
  <c r="L110" i="23"/>
  <c r="L109" i="23"/>
  <c r="L108" i="23"/>
  <c r="AJ120" i="23"/>
  <c r="AJ119" i="23"/>
  <c r="AJ118" i="23"/>
  <c r="AJ117" i="23"/>
  <c r="AJ116" i="23"/>
  <c r="AJ115" i="23"/>
  <c r="AJ114" i="23"/>
  <c r="AJ113" i="23"/>
  <c r="AJ112" i="23"/>
  <c r="AJ111" i="23"/>
  <c r="AJ107" i="23"/>
  <c r="AJ106" i="23"/>
  <c r="AJ104" i="23"/>
  <c r="AJ103" i="23"/>
  <c r="AJ102" i="23"/>
  <c r="AJ101" i="23"/>
  <c r="AJ93" i="23"/>
  <c r="AJ91" i="23"/>
  <c r="AJ86" i="23"/>
  <c r="AJ85" i="23"/>
  <c r="AJ84" i="23"/>
  <c r="AJ83" i="23"/>
  <c r="AJ82" i="23"/>
  <c r="AJ80" i="23"/>
  <c r="AJ79" i="23"/>
  <c r="AJ74" i="23"/>
  <c r="AJ73" i="23"/>
  <c r="AJ72" i="23"/>
  <c r="AJ71" i="23"/>
  <c r="AJ69" i="23"/>
  <c r="AJ68" i="23"/>
  <c r="AJ67" i="23"/>
  <c r="AJ66" i="23"/>
  <c r="AJ65" i="23"/>
  <c r="AJ64" i="23"/>
  <c r="AJ63" i="23"/>
  <c r="AJ62" i="23"/>
  <c r="AJ61" i="23"/>
  <c r="AJ60" i="23"/>
  <c r="AJ59" i="23"/>
  <c r="AJ58" i="23"/>
  <c r="AJ57" i="23"/>
  <c r="AJ56" i="23"/>
  <c r="AJ55" i="23"/>
  <c r="AJ54" i="23"/>
  <c r="AJ53" i="23"/>
  <c r="AJ52" i="23"/>
  <c r="AJ51" i="23"/>
  <c r="AJ50" i="23"/>
  <c r="AJ49" i="23"/>
  <c r="AJ48" i="23"/>
  <c r="AJ47" i="23"/>
  <c r="AJ46" i="23"/>
  <c r="AJ45" i="23"/>
  <c r="AJ43" i="23"/>
  <c r="AJ42" i="23"/>
  <c r="AJ41" i="23"/>
  <c r="AJ40" i="23"/>
  <c r="AJ39" i="23"/>
  <c r="AJ38" i="23"/>
  <c r="AH120" i="23"/>
  <c r="AH119" i="23"/>
  <c r="AH118" i="23"/>
  <c r="AH117" i="23"/>
  <c r="AH116" i="23"/>
  <c r="AH115" i="23"/>
  <c r="AH114" i="23"/>
  <c r="AH106" i="23"/>
  <c r="AH105" i="23"/>
  <c r="AH104" i="23"/>
  <c r="AH102" i="23"/>
  <c r="AH101" i="23"/>
  <c r="AH85" i="23"/>
  <c r="AH84" i="23"/>
  <c r="AH82" i="23"/>
  <c r="AH80" i="23"/>
  <c r="AH79" i="23"/>
  <c r="AH68" i="23"/>
  <c r="AH67" i="23"/>
  <c r="AH65" i="23"/>
  <c r="AH64" i="23"/>
  <c r="AH62" i="23"/>
  <c r="AH61" i="23"/>
  <c r="AH60" i="23"/>
  <c r="AH59" i="23"/>
  <c r="AH58" i="23"/>
  <c r="AH57" i="23"/>
  <c r="AH56" i="23"/>
  <c r="AH55" i="23"/>
  <c r="AH54" i="23"/>
  <c r="AH53" i="23"/>
  <c r="AH52" i="23"/>
  <c r="AH51" i="23"/>
  <c r="AH47" i="23"/>
  <c r="AH46" i="23"/>
  <c r="AH44" i="23"/>
  <c r="AH43" i="23"/>
  <c r="AH42" i="23"/>
  <c r="AH41" i="23"/>
  <c r="AH40" i="23"/>
  <c r="AH39" i="23"/>
  <c r="AH38" i="23"/>
  <c r="AM110" i="23"/>
  <c r="AM109" i="23"/>
  <c r="AM108" i="23"/>
  <c r="N120" i="23"/>
  <c r="N119" i="23"/>
  <c r="N118" i="23"/>
  <c r="N115" i="23"/>
  <c r="N112" i="23"/>
  <c r="N110" i="23"/>
  <c r="N109" i="23"/>
  <c r="N108" i="23"/>
  <c r="N77" i="23"/>
  <c r="N76" i="23"/>
  <c r="N75" i="23"/>
  <c r="N74" i="23"/>
  <c r="N73" i="23"/>
  <c r="N72" i="23"/>
  <c r="N71" i="23"/>
  <c r="N69" i="23"/>
  <c r="N68" i="23"/>
  <c r="N67" i="23"/>
  <c r="N66" i="23"/>
  <c r="N65" i="23"/>
  <c r="N64" i="23"/>
  <c r="N63" i="23"/>
  <c r="N54" i="23"/>
  <c r="M97" i="23"/>
  <c r="M96" i="23"/>
  <c r="M95" i="23"/>
  <c r="M94" i="23"/>
  <c r="M93" i="23"/>
  <c r="M92" i="23"/>
  <c r="M91" i="23"/>
  <c r="M90" i="23"/>
  <c r="M87" i="23"/>
  <c r="P89" i="23"/>
  <c r="K124" i="23"/>
  <c r="K123" i="23"/>
  <c r="K122" i="23"/>
  <c r="K121" i="23"/>
  <c r="K120" i="23"/>
  <c r="K119" i="23"/>
  <c r="K118" i="23"/>
  <c r="K117" i="23"/>
  <c r="K116" i="23"/>
  <c r="K115" i="23"/>
  <c r="K114" i="23"/>
  <c r="K113" i="23"/>
  <c r="K112" i="23"/>
  <c r="K111" i="23"/>
  <c r="K110" i="23"/>
  <c r="K109" i="23"/>
  <c r="K108" i="23"/>
  <c r="K107" i="23"/>
  <c r="K106" i="23"/>
  <c r="K105" i="23"/>
  <c r="K104" i="23"/>
  <c r="K102" i="23"/>
  <c r="K101" i="23"/>
  <c r="K100" i="23"/>
  <c r="K99" i="23"/>
  <c r="K98" i="23"/>
  <c r="K97" i="23"/>
  <c r="K96" i="23"/>
  <c r="K95" i="23"/>
  <c r="K94" i="23"/>
  <c r="K93" i="23"/>
  <c r="K91" i="23"/>
  <c r="K90" i="23"/>
  <c r="K88" i="23"/>
  <c r="K87" i="23"/>
  <c r="K86" i="23"/>
  <c r="K85" i="23"/>
  <c r="K84" i="23"/>
  <c r="K83" i="23"/>
  <c r="K82" i="23"/>
  <c r="K77" i="23"/>
  <c r="K63" i="23"/>
  <c r="K57" i="23"/>
  <c r="K54" i="23"/>
  <c r="AU125" i="23" l="1"/>
  <c r="AE11" i="4"/>
  <c r="AE12" i="4"/>
  <c r="AE13" i="4"/>
  <c r="AE14" i="4"/>
  <c r="AE15" i="4"/>
  <c r="AE16" i="4"/>
  <c r="AE17" i="4"/>
  <c r="AE18" i="4"/>
  <c r="AE19" i="4"/>
  <c r="AE20" i="4"/>
  <c r="AE21" i="4"/>
  <c r="AE22" i="4"/>
  <c r="AE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10" i="4"/>
  <c r="AM22" i="4"/>
  <c r="AL22" i="4"/>
  <c r="A70" i="21" l="1"/>
  <c r="K70" i="21"/>
  <c r="AR70" i="21"/>
  <c r="AD22" i="4" l="1"/>
  <c r="AJ22" i="4"/>
  <c r="AI22" i="4"/>
  <c r="AV125" i="23" l="1"/>
  <c r="AP125" i="23"/>
  <c r="AO125" i="23"/>
  <c r="AN125" i="23"/>
  <c r="AM125" i="23"/>
  <c r="AL125" i="23"/>
  <c r="AK125" i="23"/>
  <c r="AI125" i="23"/>
  <c r="AG125" i="23"/>
  <c r="AF125" i="23"/>
  <c r="AD125" i="23"/>
  <c r="AA125" i="23"/>
  <c r="Z125" i="23"/>
  <c r="W125" i="23"/>
  <c r="U125" i="23"/>
  <c r="S125" i="23"/>
  <c r="P125" i="23"/>
  <c r="O125" i="23"/>
  <c r="L125" i="23"/>
  <c r="A122" i="23"/>
  <c r="A123" i="23" s="1"/>
  <c r="A124" i="23" s="1"/>
  <c r="A118" i="23"/>
  <c r="A119" i="23" s="1"/>
  <c r="A120" i="23" s="1"/>
  <c r="A114" i="23"/>
  <c r="A115" i="23" s="1"/>
  <c r="A116" i="23" s="1"/>
  <c r="A110" i="23"/>
  <c r="A111" i="23" s="1"/>
  <c r="A112" i="23" s="1"/>
  <c r="A106" i="23"/>
  <c r="A107" i="23" s="1"/>
  <c r="A108" i="23" s="1"/>
  <c r="A102" i="23"/>
  <c r="A103" i="23" s="1"/>
  <c r="A104" i="23" s="1"/>
  <c r="A98" i="23"/>
  <c r="A99" i="23" s="1"/>
  <c r="A100" i="23" s="1"/>
  <c r="A94" i="23"/>
  <c r="A95" i="23" s="1"/>
  <c r="A96" i="23" s="1"/>
  <c r="A90" i="23"/>
  <c r="A91" i="23" s="1"/>
  <c r="A92" i="23" s="1"/>
  <c r="A86" i="23"/>
  <c r="A87" i="23" s="1"/>
  <c r="A88" i="23" s="1"/>
  <c r="A82" i="23"/>
  <c r="A83" i="23" s="1"/>
  <c r="A84" i="23" s="1"/>
  <c r="A78" i="23"/>
  <c r="A79" i="23" s="1"/>
  <c r="A80" i="23" s="1"/>
  <c r="A74" i="23"/>
  <c r="A75" i="23" s="1"/>
  <c r="A76" i="23" s="1"/>
  <c r="A70" i="23"/>
  <c r="A71" i="23" s="1"/>
  <c r="A72" i="23" s="1"/>
  <c r="A66" i="23"/>
  <c r="A67" i="23" s="1"/>
  <c r="A68" i="23" s="1"/>
  <c r="AB125" i="23"/>
  <c r="A62" i="23"/>
  <c r="A63" i="23" s="1"/>
  <c r="A64" i="23" s="1"/>
  <c r="R125" i="23"/>
  <c r="A58" i="23"/>
  <c r="A59" i="23" s="1"/>
  <c r="A60" i="23" s="1"/>
  <c r="AW54" i="23"/>
  <c r="A54" i="23"/>
  <c r="A55" i="23" s="1"/>
  <c r="A56" i="23" s="1"/>
  <c r="A50" i="23"/>
  <c r="A51" i="23" s="1"/>
  <c r="A52" i="23" s="1"/>
  <c r="A46" i="23"/>
  <c r="A47" i="23" s="1"/>
  <c r="A48" i="23" s="1"/>
  <c r="A42" i="23"/>
  <c r="A43" i="23" s="1"/>
  <c r="A44" i="23" s="1"/>
  <c r="A38" i="23"/>
  <c r="A39" i="23" s="1"/>
  <c r="A40" i="23" s="1"/>
  <c r="AW37" i="23"/>
  <c r="AW36" i="23"/>
  <c r="AW35" i="23"/>
  <c r="AW34" i="23"/>
  <c r="A34" i="23"/>
  <c r="A35" i="23" s="1"/>
  <c r="A36" i="23" s="1"/>
  <c r="AW33" i="23"/>
  <c r="AW32" i="23"/>
  <c r="AW31" i="23"/>
  <c r="AW30" i="23"/>
  <c r="A30" i="23"/>
  <c r="A31" i="23" s="1"/>
  <c r="A32" i="23" s="1"/>
  <c r="AW29" i="23"/>
  <c r="AW28" i="23"/>
  <c r="AW26" i="23"/>
  <c r="A26" i="23"/>
  <c r="A27" i="23" s="1"/>
  <c r="A28" i="23" s="1"/>
  <c r="AW25" i="23"/>
  <c r="AW24" i="23"/>
  <c r="AW23" i="23"/>
  <c r="AW22" i="23"/>
  <c r="A22" i="23"/>
  <c r="A23" i="23" s="1"/>
  <c r="A24" i="23" s="1"/>
  <c r="AW21" i="23"/>
  <c r="AW20" i="23"/>
  <c r="AW19" i="23"/>
  <c r="AW18" i="23"/>
  <c r="A18" i="23"/>
  <c r="A19" i="23" s="1"/>
  <c r="A20" i="23" s="1"/>
  <c r="AW17" i="23"/>
  <c r="AW16" i="23"/>
  <c r="AW15" i="23"/>
  <c r="AW14" i="23"/>
  <c r="A14" i="23"/>
  <c r="A15" i="23" s="1"/>
  <c r="A16" i="23" s="1"/>
  <c r="AW13" i="23"/>
  <c r="AJ125" i="23" l="1"/>
  <c r="K125" i="23"/>
  <c r="AW125" i="23" s="1"/>
  <c r="N125" i="23"/>
  <c r="X125" i="23"/>
  <c r="AH125" i="23"/>
  <c r="AE125" i="23"/>
  <c r="T125" i="23"/>
  <c r="V125" i="23"/>
  <c r="Q125" i="23"/>
  <c r="M125" i="23"/>
  <c r="AA22" i="4"/>
  <c r="Z22" i="4"/>
  <c r="X22" i="4"/>
  <c r="W22" i="4"/>
  <c r="Y22" i="4" s="1"/>
  <c r="U22" i="4"/>
  <c r="T22" i="4"/>
  <c r="V22" i="4" s="1"/>
  <c r="S22" i="4"/>
  <c r="R22" i="4"/>
  <c r="Q22" i="4"/>
  <c r="O22" i="4"/>
  <c r="P22" i="4" s="1"/>
  <c r="N22" i="4"/>
  <c r="L22" i="4"/>
  <c r="K22" i="4"/>
  <c r="M22" i="4" s="1"/>
  <c r="I22" i="4"/>
  <c r="H22" i="4"/>
  <c r="AR21" i="4"/>
  <c r="AG21" i="4"/>
  <c r="AD21" i="4"/>
  <c r="AB21" i="4"/>
  <c r="Y21" i="4"/>
  <c r="V21" i="4"/>
  <c r="S21" i="4"/>
  <c r="P21" i="4"/>
  <c r="M21" i="4"/>
  <c r="J21" i="4"/>
  <c r="AG20" i="4"/>
  <c r="AF20" i="4"/>
  <c r="AD20" i="4"/>
  <c r="AC20" i="4"/>
  <c r="AB20" i="4"/>
  <c r="Y20" i="4"/>
  <c r="V20" i="4"/>
  <c r="S20" i="4"/>
  <c r="P20" i="4"/>
  <c r="M20" i="4"/>
  <c r="J20" i="4"/>
  <c r="AG19" i="4"/>
  <c r="AF19" i="4"/>
  <c r="AD19" i="4"/>
  <c r="AC19" i="4"/>
  <c r="AB19" i="4"/>
  <c r="Y19" i="4"/>
  <c r="V19" i="4"/>
  <c r="S19" i="4"/>
  <c r="P19" i="4"/>
  <c r="M19" i="4"/>
  <c r="J19" i="4"/>
  <c r="AT18" i="4"/>
  <c r="AG18" i="4"/>
  <c r="AF18" i="4"/>
  <c r="AD18" i="4"/>
  <c r="AC18" i="4"/>
  <c r="AB18" i="4"/>
  <c r="Y18" i="4"/>
  <c r="V18" i="4"/>
  <c r="S18" i="4"/>
  <c r="P18" i="4"/>
  <c r="M18" i="4"/>
  <c r="J18" i="4"/>
  <c r="AG17" i="4"/>
  <c r="AF17" i="4"/>
  <c r="AD17" i="4"/>
  <c r="AC17" i="4"/>
  <c r="AB17" i="4"/>
  <c r="Y17" i="4"/>
  <c r="V17" i="4"/>
  <c r="S17" i="4"/>
  <c r="P17" i="4"/>
  <c r="M17" i="4"/>
  <c r="J17" i="4"/>
  <c r="AG16" i="4"/>
  <c r="AF16" i="4"/>
  <c r="AD16" i="4"/>
  <c r="AC16" i="4"/>
  <c r="AB16" i="4"/>
  <c r="Y16" i="4"/>
  <c r="V16" i="4"/>
  <c r="S16" i="4"/>
  <c r="P16" i="4"/>
  <c r="M16" i="4"/>
  <c r="J16" i="4"/>
  <c r="AG15" i="4"/>
  <c r="AF15" i="4"/>
  <c r="AD15" i="4"/>
  <c r="AC15" i="4"/>
  <c r="AB15" i="4"/>
  <c r="Y15" i="4"/>
  <c r="V15" i="4"/>
  <c r="S15" i="4"/>
  <c r="P15" i="4"/>
  <c r="M15" i="4"/>
  <c r="J15" i="4"/>
  <c r="AT14" i="4"/>
  <c r="AG14" i="4"/>
  <c r="AF14" i="4"/>
  <c r="AD14" i="4"/>
  <c r="AC14" i="4"/>
  <c r="AB14" i="4"/>
  <c r="Y14" i="4"/>
  <c r="V14" i="4"/>
  <c r="S14" i="4"/>
  <c r="P14" i="4"/>
  <c r="M14" i="4"/>
  <c r="J14" i="4"/>
  <c r="AT13" i="4"/>
  <c r="AG13" i="4"/>
  <c r="AF13" i="4"/>
  <c r="AD13" i="4"/>
  <c r="AC13" i="4"/>
  <c r="AB13" i="4"/>
  <c r="Y13" i="4"/>
  <c r="V13" i="4"/>
  <c r="S13" i="4"/>
  <c r="P13" i="4"/>
  <c r="M13" i="4"/>
  <c r="J13" i="4"/>
  <c r="AT12" i="4"/>
  <c r="AG12" i="4"/>
  <c r="AF12" i="4"/>
  <c r="AD12" i="4"/>
  <c r="AC12" i="4"/>
  <c r="AB12" i="4"/>
  <c r="V12" i="4"/>
  <c r="S12" i="4"/>
  <c r="J12" i="4"/>
  <c r="AG11" i="4"/>
  <c r="AF11" i="4"/>
  <c r="AD11" i="4"/>
  <c r="AC11" i="4"/>
  <c r="AB11" i="4"/>
  <c r="Y11" i="4"/>
  <c r="V11" i="4"/>
  <c r="S11" i="4"/>
  <c r="P11" i="4"/>
  <c r="M11" i="4"/>
  <c r="J11" i="4"/>
  <c r="AF10" i="4"/>
  <c r="AD10" i="4"/>
  <c r="AC10" i="4"/>
  <c r="AB10" i="4"/>
  <c r="Y10" i="4"/>
  <c r="V10" i="4"/>
  <c r="S10" i="4"/>
  <c r="P10" i="4"/>
  <c r="M10" i="4"/>
  <c r="J10" i="4"/>
  <c r="AS131" i="22"/>
  <c r="AP131" i="22"/>
  <c r="AO131" i="22"/>
  <c r="AN131" i="22"/>
  <c r="AM131" i="22"/>
  <c r="AL131" i="22"/>
  <c r="AK131" i="22"/>
  <c r="AI131" i="22"/>
  <c r="AG131" i="22"/>
  <c r="AF131" i="22"/>
  <c r="AD131" i="22"/>
  <c r="AA131" i="22"/>
  <c r="Z131" i="22"/>
  <c r="W131" i="22"/>
  <c r="U131" i="22"/>
  <c r="P131" i="22"/>
  <c r="O131" i="22"/>
  <c r="AT130" i="22"/>
  <c r="AR130" i="22"/>
  <c r="X130" i="22"/>
  <c r="N130" i="22"/>
  <c r="A130" i="22"/>
  <c r="AR129" i="22"/>
  <c r="AJ129" i="22"/>
  <c r="S129" i="22"/>
  <c r="AT128" i="22"/>
  <c r="AR128" i="22"/>
  <c r="AJ128" i="22"/>
  <c r="S128" i="22"/>
  <c r="S131" i="22" s="1"/>
  <c r="AT127" i="22"/>
  <c r="AJ127" i="22"/>
  <c r="X127" i="22"/>
  <c r="AR127" i="22" s="1"/>
  <c r="AT126" i="22"/>
  <c r="AJ126" i="22"/>
  <c r="X126" i="22"/>
  <c r="V126" i="22"/>
  <c r="A126" i="22"/>
  <c r="A127" i="22" s="1"/>
  <c r="A128" i="22" s="1"/>
  <c r="AT125" i="22"/>
  <c r="AR125" i="22"/>
  <c r="AJ125" i="22"/>
  <c r="AT124" i="22"/>
  <c r="AJ124" i="22"/>
  <c r="AR124" i="22" s="1"/>
  <c r="K124" i="22"/>
  <c r="AR123" i="22"/>
  <c r="AJ123" i="22"/>
  <c r="K123" i="22"/>
  <c r="AT123" i="22" s="1"/>
  <c r="AT122" i="22"/>
  <c r="AJ122" i="22"/>
  <c r="K122" i="22"/>
  <c r="AR122" i="22" s="1"/>
  <c r="A122" i="22"/>
  <c r="A123" i="22" s="1"/>
  <c r="A124" i="22" s="1"/>
  <c r="AJ121" i="22"/>
  <c r="AH121" i="22"/>
  <c r="AR121" i="22" s="1"/>
  <c r="K121" i="22"/>
  <c r="AT121" i="22" s="1"/>
  <c r="AJ120" i="22"/>
  <c r="AH120" i="22"/>
  <c r="K120" i="22"/>
  <c r="AT120" i="22" s="1"/>
  <c r="AT119" i="22"/>
  <c r="N119" i="22"/>
  <c r="K119" i="22"/>
  <c r="AR119" i="22" s="1"/>
  <c r="AJ118" i="22"/>
  <c r="K118" i="22"/>
  <c r="A118" i="22"/>
  <c r="A119" i="22" s="1"/>
  <c r="A120" i="22" s="1"/>
  <c r="AJ117" i="22"/>
  <c r="N117" i="22"/>
  <c r="K117" i="22"/>
  <c r="AT117" i="22" s="1"/>
  <c r="AT116" i="22"/>
  <c r="AR116" i="22"/>
  <c r="AJ116" i="22"/>
  <c r="N116" i="22"/>
  <c r="AT115" i="22"/>
  <c r="AJ115" i="22"/>
  <c r="Q115" i="22"/>
  <c r="K115" i="22"/>
  <c r="AR115" i="22" s="1"/>
  <c r="AJ114" i="22"/>
  <c r="AE114" i="22"/>
  <c r="K114" i="22"/>
  <c r="AT114" i="22" s="1"/>
  <c r="A114" i="22"/>
  <c r="A115" i="22" s="1"/>
  <c r="A116" i="22" s="1"/>
  <c r="AT113" i="22"/>
  <c r="AJ113" i="22"/>
  <c r="AE113" i="22"/>
  <c r="K113" i="22"/>
  <c r="AR113" i="22" s="1"/>
  <c r="AJ112" i="22"/>
  <c r="AE112" i="22"/>
  <c r="AR112" i="22" s="1"/>
  <c r="K112" i="22"/>
  <c r="AT112" i="22" s="1"/>
  <c r="AR111" i="22"/>
  <c r="AJ111" i="22"/>
  <c r="AE111" i="22"/>
  <c r="K111" i="22"/>
  <c r="AT111" i="22" s="1"/>
  <c r="AJ110" i="22"/>
  <c r="AE110" i="22"/>
  <c r="AR110" i="22" s="1"/>
  <c r="K110" i="22"/>
  <c r="AT110" i="22" s="1"/>
  <c r="A110" i="22"/>
  <c r="A111" i="22" s="1"/>
  <c r="A112" i="22" s="1"/>
  <c r="AT109" i="22"/>
  <c r="AR109" i="22"/>
  <c r="AJ109" i="22"/>
  <c r="AH109" i="22"/>
  <c r="AT108" i="22"/>
  <c r="AR108" i="22"/>
  <c r="AJ108" i="22"/>
  <c r="AE108" i="22"/>
  <c r="AT107" i="22"/>
  <c r="AJ107" i="22"/>
  <c r="AH107" i="22"/>
  <c r="Q107" i="22"/>
  <c r="AR107" i="22" s="1"/>
  <c r="AJ106" i="22"/>
  <c r="Q106" i="22"/>
  <c r="M106" i="22"/>
  <c r="K106" i="22"/>
  <c r="AT106" i="22" s="1"/>
  <c r="A106" i="22"/>
  <c r="A107" i="22" s="1"/>
  <c r="A108" i="22" s="1"/>
  <c r="AT105" i="22"/>
  <c r="AJ105" i="22"/>
  <c r="Q105" i="22"/>
  <c r="N105" i="22"/>
  <c r="M105" i="22"/>
  <c r="AT104" i="22"/>
  <c r="AR104" i="22"/>
  <c r="AJ104" i="22"/>
  <c r="K104" i="22"/>
  <c r="AT103" i="22"/>
  <c r="AJ103" i="22"/>
  <c r="Q103" i="22"/>
  <c r="M103" i="22"/>
  <c r="K103" i="22"/>
  <c r="AJ102" i="22"/>
  <c r="Q102" i="22"/>
  <c r="M102" i="22"/>
  <c r="K102" i="22"/>
  <c r="AT102" i="22" s="1"/>
  <c r="A102" i="22"/>
  <c r="A103" i="22" s="1"/>
  <c r="A104" i="22" s="1"/>
  <c r="AJ101" i="22"/>
  <c r="Q101" i="22"/>
  <c r="M101" i="22"/>
  <c r="K101" i="22"/>
  <c r="AT101" i="22" s="1"/>
  <c r="AT100" i="22"/>
  <c r="AJ100" i="22"/>
  <c r="R100" i="22"/>
  <c r="AR100" i="22" s="1"/>
  <c r="AT99" i="22"/>
  <c r="AQ99" i="22"/>
  <c r="AJ99" i="22"/>
  <c r="AR99" i="22" s="1"/>
  <c r="R99" i="22"/>
  <c r="AT98" i="22"/>
  <c r="AR98" i="22"/>
  <c r="AJ98" i="22"/>
  <c r="R98" i="22"/>
  <c r="A98" i="22"/>
  <c r="A99" i="22" s="1"/>
  <c r="A100" i="22" s="1"/>
  <c r="AT97" i="22"/>
  <c r="N97" i="22"/>
  <c r="K97" i="22"/>
  <c r="AR97" i="22" s="1"/>
  <c r="AT96" i="22"/>
  <c r="N96" i="22"/>
  <c r="K96" i="22"/>
  <c r="AR96" i="22" s="1"/>
  <c r="N95" i="22"/>
  <c r="L95" i="22"/>
  <c r="K95" i="22"/>
  <c r="AT95" i="22" s="1"/>
  <c r="AT94" i="22"/>
  <c r="AR94" i="22"/>
  <c r="AJ94" i="22"/>
  <c r="N94" i="22"/>
  <c r="A94" i="22"/>
  <c r="A95" i="22" s="1"/>
  <c r="A96" i="22" s="1"/>
  <c r="AT93" i="22"/>
  <c r="AJ93" i="22"/>
  <c r="AR93" i="22" s="1"/>
  <c r="AT92" i="22"/>
  <c r="AR92" i="22"/>
  <c r="AJ92" i="22"/>
  <c r="N92" i="22"/>
  <c r="N91" i="22"/>
  <c r="K91" i="22"/>
  <c r="AQ90" i="22"/>
  <c r="AE90" i="22"/>
  <c r="N90" i="22"/>
  <c r="K90" i="22"/>
  <c r="AT90" i="22" s="1"/>
  <c r="A90" i="22"/>
  <c r="A91" i="22" s="1"/>
  <c r="A92" i="22" s="1"/>
  <c r="AT89" i="22"/>
  <c r="AQ89" i="22"/>
  <c r="AE89" i="22"/>
  <c r="N89" i="22"/>
  <c r="K89" i="22"/>
  <c r="AR88" i="22"/>
  <c r="AQ88" i="22"/>
  <c r="N88" i="22"/>
  <c r="N131" i="22" s="1"/>
  <c r="K88" i="22"/>
  <c r="AT88" i="22" s="1"/>
  <c r="AT87" i="22"/>
  <c r="AJ87" i="22"/>
  <c r="Q87" i="22"/>
  <c r="M87" i="22"/>
  <c r="K87" i="22"/>
  <c r="AJ86" i="22"/>
  <c r="R86" i="22"/>
  <c r="Q86" i="22"/>
  <c r="K86" i="22"/>
  <c r="AT86" i="22" s="1"/>
  <c r="A86" i="22"/>
  <c r="A87" i="22" s="1"/>
  <c r="A88" i="22" s="1"/>
  <c r="AH85" i="22"/>
  <c r="R85" i="22"/>
  <c r="M85" i="22"/>
  <c r="K85" i="22"/>
  <c r="AT85" i="22" s="1"/>
  <c r="AT84" i="22"/>
  <c r="AH84" i="22"/>
  <c r="R84" i="22"/>
  <c r="M84" i="22"/>
  <c r="AR84" i="22" s="1"/>
  <c r="AH83" i="22"/>
  <c r="R83" i="22"/>
  <c r="M83" i="22"/>
  <c r="K83" i="22"/>
  <c r="AT83" i="22" s="1"/>
  <c r="AQ82" i="22"/>
  <c r="Q82" i="22"/>
  <c r="M82" i="22"/>
  <c r="K82" i="22"/>
  <c r="AT82" i="22" s="1"/>
  <c r="A82" i="22"/>
  <c r="A83" i="22" s="1"/>
  <c r="A84" i="22" s="1"/>
  <c r="AT81" i="22"/>
  <c r="AJ81" i="22"/>
  <c r="V81" i="22"/>
  <c r="R81" i="22"/>
  <c r="AT80" i="22"/>
  <c r="AJ80" i="22"/>
  <c r="AR80" i="22" s="1"/>
  <c r="AJ79" i="22"/>
  <c r="R79" i="22"/>
  <c r="AR79" i="22" s="1"/>
  <c r="K79" i="22"/>
  <c r="AT79" i="22" s="1"/>
  <c r="AT78" i="22"/>
  <c r="AR78" i="22"/>
  <c r="K78" i="22"/>
  <c r="A78" i="22"/>
  <c r="A79" i="22" s="1"/>
  <c r="A80" i="22" s="1"/>
  <c r="AT77" i="22"/>
  <c r="AR77" i="22"/>
  <c r="M77" i="22"/>
  <c r="K77" i="22"/>
  <c r="AT76" i="22"/>
  <c r="AJ76" i="22"/>
  <c r="AH76" i="22"/>
  <c r="Q76" i="22"/>
  <c r="AR76" i="22" s="1"/>
  <c r="AH75" i="22"/>
  <c r="K75" i="22"/>
  <c r="AT74" i="22"/>
  <c r="AJ74" i="22"/>
  <c r="AR74" i="22" s="1"/>
  <c r="A74" i="22"/>
  <c r="A75" i="22" s="1"/>
  <c r="A76" i="22" s="1"/>
  <c r="AT73" i="22"/>
  <c r="AR73" i="22"/>
  <c r="T72" i="22"/>
  <c r="K72" i="22"/>
  <c r="T71" i="22"/>
  <c r="K71" i="22"/>
  <c r="AT70" i="22"/>
  <c r="AR70" i="22"/>
  <c r="M70" i="22"/>
  <c r="K70" i="22"/>
  <c r="A70" i="22"/>
  <c r="A71" i="22" s="1"/>
  <c r="A72" i="22" s="1"/>
  <c r="AT69" i="22"/>
  <c r="AR69" i="22"/>
  <c r="M69" i="22"/>
  <c r="K69" i="22"/>
  <c r="AT68" i="22"/>
  <c r="AR68" i="22"/>
  <c r="M68" i="22"/>
  <c r="K68" i="22"/>
  <c r="AJ67" i="22"/>
  <c r="AB67" i="22"/>
  <c r="K67" i="22"/>
  <c r="AT67" i="22" s="1"/>
  <c r="AR66" i="22"/>
  <c r="AB66" i="22"/>
  <c r="M66" i="22"/>
  <c r="K66" i="22"/>
  <c r="AT66" i="22" s="1"/>
  <c r="A66" i="22"/>
  <c r="A67" i="22" s="1"/>
  <c r="A68" i="22" s="1"/>
  <c r="AB65" i="22"/>
  <c r="AB131" i="22" s="1"/>
  <c r="K65" i="22"/>
  <c r="AT65" i="22" s="1"/>
  <c r="AT64" i="22"/>
  <c r="T64" i="22"/>
  <c r="M64" i="22"/>
  <c r="K64" i="22"/>
  <c r="AT63" i="22"/>
  <c r="T63" i="22"/>
  <c r="T131" i="22" s="1"/>
  <c r="M63" i="22"/>
  <c r="K63" i="22"/>
  <c r="AR63" i="22" s="1"/>
  <c r="M62" i="22"/>
  <c r="M131" i="22" s="1"/>
  <c r="K62" i="22"/>
  <c r="A62" i="22"/>
  <c r="A63" i="22" s="1"/>
  <c r="A64" i="22" s="1"/>
  <c r="Y61" i="22"/>
  <c r="K61" i="22"/>
  <c r="AJ60" i="22"/>
  <c r="V60" i="22"/>
  <c r="R60" i="22"/>
  <c r="R131" i="22" s="1"/>
  <c r="K60" i="22"/>
  <c r="AT60" i="22" s="1"/>
  <c r="AT59" i="22"/>
  <c r="AH59" i="22"/>
  <c r="K59" i="22"/>
  <c r="AE58" i="22"/>
  <c r="AR58" i="22" s="1"/>
  <c r="K58" i="22"/>
  <c r="AT58" i="22" s="1"/>
  <c r="A58" i="22"/>
  <c r="A59" i="22" s="1"/>
  <c r="A60" i="22" s="1"/>
  <c r="AR57" i="22"/>
  <c r="AJ57" i="22"/>
  <c r="AE57" i="22"/>
  <c r="K57" i="22"/>
  <c r="AT57" i="22" s="1"/>
  <c r="AT56" i="22"/>
  <c r="AH56" i="22"/>
  <c r="AE56" i="22"/>
  <c r="K56" i="22"/>
  <c r="AT55" i="22"/>
  <c r="AJ55" i="22"/>
  <c r="AR55" i="22" s="1"/>
  <c r="AH55" i="22"/>
  <c r="AT54" i="22"/>
  <c r="AJ54" i="22"/>
  <c r="AR54" i="22" s="1"/>
  <c r="AH54" i="22"/>
  <c r="A54" i="22"/>
  <c r="A55" i="22" s="1"/>
  <c r="A56" i="22" s="1"/>
  <c r="AT53" i="22"/>
  <c r="AR53" i="22"/>
  <c r="AJ53" i="22"/>
  <c r="AH53" i="22"/>
  <c r="AT52" i="22"/>
  <c r="AR52" i="22"/>
  <c r="AJ52" i="22"/>
  <c r="AH52" i="22"/>
  <c r="Q52" i="22"/>
  <c r="AT51" i="22"/>
  <c r="AJ51" i="22"/>
  <c r="AH51" i="22"/>
  <c r="AR51" i="22" s="1"/>
  <c r="Q51" i="22"/>
  <c r="AT50" i="22"/>
  <c r="AR50" i="22"/>
  <c r="AJ50" i="22"/>
  <c r="AH50" i="22"/>
  <c r="Q50" i="22"/>
  <c r="A50" i="22"/>
  <c r="A51" i="22" s="1"/>
  <c r="A52" i="22" s="1"/>
  <c r="AT49" i="22"/>
  <c r="AJ49" i="22"/>
  <c r="Q49" i="22"/>
  <c r="AR49" i="22" s="1"/>
  <c r="AT48" i="22"/>
  <c r="AJ48" i="22"/>
  <c r="Q48" i="22"/>
  <c r="AR48" i="22" s="1"/>
  <c r="AT47" i="22"/>
  <c r="AR47" i="22"/>
  <c r="AJ47" i="22"/>
  <c r="AH47" i="22"/>
  <c r="Q47" i="22"/>
  <c r="AT46" i="22"/>
  <c r="AJ46" i="22"/>
  <c r="AH46" i="22"/>
  <c r="Q46" i="22"/>
  <c r="A46" i="22"/>
  <c r="A47" i="22" s="1"/>
  <c r="A48" i="22" s="1"/>
  <c r="AT45" i="22"/>
  <c r="AJ45" i="22"/>
  <c r="AH45" i="22"/>
  <c r="Q45" i="22"/>
  <c r="AT44" i="22"/>
  <c r="AJ44" i="22"/>
  <c r="AH44" i="22"/>
  <c r="AR44" i="22" s="1"/>
  <c r="Q44" i="22"/>
  <c r="AT43" i="22"/>
  <c r="AR43" i="22"/>
  <c r="AJ43" i="22"/>
  <c r="AH43" i="22"/>
  <c r="AT42" i="22"/>
  <c r="AR42" i="22"/>
  <c r="AJ42" i="22"/>
  <c r="AH42" i="22"/>
  <c r="A42" i="22"/>
  <c r="A43" i="22" s="1"/>
  <c r="A44" i="22" s="1"/>
  <c r="AT41" i="22"/>
  <c r="AJ41" i="22"/>
  <c r="AH41" i="22"/>
  <c r="AR41" i="22" s="1"/>
  <c r="AT40" i="22"/>
  <c r="AJ40" i="22"/>
  <c r="AH40" i="22"/>
  <c r="AR40" i="22" s="1"/>
  <c r="AT39" i="22"/>
  <c r="AJ39" i="22"/>
  <c r="AH39" i="22"/>
  <c r="AT38" i="22"/>
  <c r="AJ38" i="22"/>
  <c r="AH38" i="22"/>
  <c r="A38" i="22"/>
  <c r="A39" i="22" s="1"/>
  <c r="A40" i="22" s="1"/>
  <c r="AT37" i="22"/>
  <c r="AR37" i="22"/>
  <c r="AT36" i="22"/>
  <c r="AR36" i="22"/>
  <c r="AT35" i="22"/>
  <c r="AR35" i="22"/>
  <c r="AT34" i="22"/>
  <c r="AR34" i="22"/>
  <c r="A34" i="22"/>
  <c r="A35" i="22" s="1"/>
  <c r="A36" i="22" s="1"/>
  <c r="AT33" i="22"/>
  <c r="AR33" i="22"/>
  <c r="AT32" i="22"/>
  <c r="AR32" i="22"/>
  <c r="AT31" i="22"/>
  <c r="AR31" i="22"/>
  <c r="AT30" i="22"/>
  <c r="AR30" i="22"/>
  <c r="A30" i="22"/>
  <c r="A31" i="22" s="1"/>
  <c r="A32" i="22" s="1"/>
  <c r="AT29" i="22"/>
  <c r="AR29" i="22"/>
  <c r="AT28" i="22"/>
  <c r="AR28" i="22"/>
  <c r="AR27" i="22"/>
  <c r="AT26" i="22"/>
  <c r="AR26" i="22"/>
  <c r="A26" i="22"/>
  <c r="A27" i="22" s="1"/>
  <c r="A28" i="22" s="1"/>
  <c r="AT25" i="22"/>
  <c r="AR25" i="22"/>
  <c r="AT24" i="22"/>
  <c r="AR24" i="22"/>
  <c r="AT23" i="22"/>
  <c r="AR23" i="22"/>
  <c r="AT22" i="22"/>
  <c r="AR22" i="22"/>
  <c r="A22" i="22"/>
  <c r="A23" i="22" s="1"/>
  <c r="A24" i="22" s="1"/>
  <c r="AT21" i="22"/>
  <c r="AR21" i="22"/>
  <c r="AT20" i="22"/>
  <c r="AR20" i="22"/>
  <c r="AT19" i="22"/>
  <c r="AR19" i="22"/>
  <c r="AT18" i="22"/>
  <c r="AR18" i="22"/>
  <c r="A18" i="22"/>
  <c r="A19" i="22" s="1"/>
  <c r="A20" i="22" s="1"/>
  <c r="AT17" i="22"/>
  <c r="AR17" i="22"/>
  <c r="AT16" i="22"/>
  <c r="AR16" i="22"/>
  <c r="AT15" i="22"/>
  <c r="AR15" i="22"/>
  <c r="AT14" i="22"/>
  <c r="AR14" i="22"/>
  <c r="A14" i="22"/>
  <c r="A15" i="22" s="1"/>
  <c r="A16" i="22" s="1"/>
  <c r="AT13" i="22"/>
  <c r="AR13" i="22"/>
  <c r="AQ130" i="21"/>
  <c r="AN130" i="21"/>
  <c r="AM130" i="21"/>
  <c r="AL130" i="21"/>
  <c r="AK130" i="21"/>
  <c r="AJ130" i="21"/>
  <c r="AI130" i="21"/>
  <c r="AG130" i="21"/>
  <c r="AE130" i="21"/>
  <c r="AD130" i="21"/>
  <c r="Z130" i="21"/>
  <c r="Y130" i="21"/>
  <c r="W130" i="21"/>
  <c r="V130" i="21"/>
  <c r="U130" i="21"/>
  <c r="P130" i="21"/>
  <c r="O130" i="21"/>
  <c r="AR129" i="21"/>
  <c r="AH129" i="21"/>
  <c r="S129" i="21"/>
  <c r="AR128" i="21"/>
  <c r="AF128" i="21"/>
  <c r="S128" i="21"/>
  <c r="AR127" i="21"/>
  <c r="AH127" i="21"/>
  <c r="S127" i="21"/>
  <c r="AR126" i="21"/>
  <c r="AH126" i="21"/>
  <c r="X126" i="21"/>
  <c r="A126" i="21"/>
  <c r="A127" i="21" s="1"/>
  <c r="A128" i="21" s="1"/>
  <c r="AR125" i="21"/>
  <c r="AH125" i="21"/>
  <c r="X125" i="21"/>
  <c r="X130" i="21" s="1"/>
  <c r="AR124" i="21"/>
  <c r="AR123" i="21"/>
  <c r="AH123" i="21"/>
  <c r="Q123" i="21"/>
  <c r="AR122" i="21"/>
  <c r="AH122" i="21"/>
  <c r="Q122" i="21"/>
  <c r="A122" i="21"/>
  <c r="A123" i="21" s="1"/>
  <c r="A124" i="21" s="1"/>
  <c r="AR121" i="21"/>
  <c r="AH121" i="21"/>
  <c r="Q121" i="21"/>
  <c r="AH120" i="21"/>
  <c r="AC120" i="21"/>
  <c r="K120" i="21"/>
  <c r="AR120" i="21" s="1"/>
  <c r="AH119" i="21"/>
  <c r="AC119" i="21"/>
  <c r="K119" i="21"/>
  <c r="AR119" i="21" s="1"/>
  <c r="AF118" i="21"/>
  <c r="K118" i="21"/>
  <c r="AR118" i="21" s="1"/>
  <c r="A118" i="21"/>
  <c r="A119" i="21" s="1"/>
  <c r="A120" i="21" s="1"/>
  <c r="AR117" i="21"/>
  <c r="AH117" i="21"/>
  <c r="AC117" i="21"/>
  <c r="Q117" i="21"/>
  <c r="AR116" i="21"/>
  <c r="AH116" i="21"/>
  <c r="AR115" i="21"/>
  <c r="AH115" i="21"/>
  <c r="AC115" i="21"/>
  <c r="AB115" i="21"/>
  <c r="AR114" i="21"/>
  <c r="AF114" i="21"/>
  <c r="AC114" i="21"/>
  <c r="Q114" i="21"/>
  <c r="A114" i="21"/>
  <c r="A115" i="21" s="1"/>
  <c r="A116" i="21" s="1"/>
  <c r="AR113" i="21"/>
  <c r="AH113" i="21"/>
  <c r="AF113" i="21"/>
  <c r="AC113" i="21"/>
  <c r="Q113" i="21"/>
  <c r="AB112" i="21"/>
  <c r="N112" i="21"/>
  <c r="K112" i="21"/>
  <c r="AR112" i="21" s="1"/>
  <c r="AR111" i="21"/>
  <c r="AC111" i="21"/>
  <c r="N111" i="21"/>
  <c r="K111" i="21"/>
  <c r="AO110" i="21"/>
  <c r="AC110" i="21"/>
  <c r="N110" i="21"/>
  <c r="K110" i="21"/>
  <c r="AR110" i="21" s="1"/>
  <c r="A110" i="21"/>
  <c r="A111" i="21" s="1"/>
  <c r="A112" i="21" s="1"/>
  <c r="AC109" i="21"/>
  <c r="N109" i="21"/>
  <c r="K109" i="21"/>
  <c r="AR109" i="21" s="1"/>
  <c r="AH108" i="21"/>
  <c r="AF108" i="21"/>
  <c r="K108" i="21"/>
  <c r="AR108" i="21" s="1"/>
  <c r="AH107" i="21"/>
  <c r="AF107" i="21"/>
  <c r="K107" i="21"/>
  <c r="AR107" i="21" s="1"/>
  <c r="AR106" i="21"/>
  <c r="AH106" i="21"/>
  <c r="AF106" i="21"/>
  <c r="A106" i="21"/>
  <c r="A107" i="21" s="1"/>
  <c r="A108" i="21" s="1"/>
  <c r="AH105" i="21"/>
  <c r="K105" i="21"/>
  <c r="AR105" i="21" s="1"/>
  <c r="AR104" i="21"/>
  <c r="AH104" i="21"/>
  <c r="AF104" i="21"/>
  <c r="AR103" i="21"/>
  <c r="AF103" i="21"/>
  <c r="K103" i="21"/>
  <c r="AH102" i="21"/>
  <c r="K102" i="21"/>
  <c r="AR102" i="21" s="1"/>
  <c r="A102" i="21"/>
  <c r="A103" i="21" s="1"/>
  <c r="A104" i="21" s="1"/>
  <c r="AH101" i="21"/>
  <c r="N101" i="21"/>
  <c r="K101" i="21"/>
  <c r="AR101" i="21" s="1"/>
  <c r="AR100" i="21"/>
  <c r="AH100" i="21"/>
  <c r="AR99" i="21"/>
  <c r="AH99" i="21"/>
  <c r="AR98" i="21"/>
  <c r="AH98" i="21"/>
  <c r="N98" i="21"/>
  <c r="A98" i="21"/>
  <c r="A99" i="21" s="1"/>
  <c r="A100" i="21" s="1"/>
  <c r="AR97" i="21"/>
  <c r="AH97" i="21"/>
  <c r="AC97" i="21"/>
  <c r="AH96" i="21"/>
  <c r="AC96" i="21"/>
  <c r="M96" i="21"/>
  <c r="K96" i="21"/>
  <c r="AR96" i="21" s="1"/>
  <c r="AR95" i="21"/>
  <c r="AH95" i="21"/>
  <c r="AF95" i="21"/>
  <c r="AC95" i="21"/>
  <c r="AR94" i="21"/>
  <c r="AH94" i="21"/>
  <c r="AC94" i="21"/>
  <c r="M94" i="21"/>
  <c r="A94" i="21"/>
  <c r="A95" i="21" s="1"/>
  <c r="A96" i="21" s="1"/>
  <c r="AR93" i="21"/>
  <c r="AH93" i="21"/>
  <c r="AC93" i="21"/>
  <c r="AR92" i="21"/>
  <c r="AH92" i="21"/>
  <c r="N92" i="21"/>
  <c r="K92" i="21"/>
  <c r="AR91" i="21"/>
  <c r="N91" i="21"/>
  <c r="L91" i="21"/>
  <c r="K91" i="21"/>
  <c r="N90" i="21"/>
  <c r="L90" i="21"/>
  <c r="K90" i="21"/>
  <c r="AR90" i="21" s="1"/>
  <c r="A90" i="21"/>
  <c r="A91" i="21" s="1"/>
  <c r="A92" i="21" s="1"/>
  <c r="N89" i="21"/>
  <c r="L89" i="21"/>
  <c r="K89" i="21"/>
  <c r="AR89" i="21" s="1"/>
  <c r="AF88" i="21"/>
  <c r="R88" i="21"/>
  <c r="M88" i="21"/>
  <c r="K88" i="21"/>
  <c r="AR88" i="21" s="1"/>
  <c r="AC87" i="21"/>
  <c r="R87" i="21"/>
  <c r="M87" i="21"/>
  <c r="K87" i="21"/>
  <c r="AR87" i="21" s="1"/>
  <c r="AR86" i="21"/>
  <c r="AA86" i="21"/>
  <c r="R86" i="21"/>
  <c r="Q86" i="21"/>
  <c r="A86" i="21"/>
  <c r="A87" i="21" s="1"/>
  <c r="A88" i="21" s="1"/>
  <c r="AH85" i="21"/>
  <c r="AF85" i="21"/>
  <c r="R85" i="21"/>
  <c r="K85" i="21"/>
  <c r="AR85" i="21" s="1"/>
  <c r="AR84" i="21"/>
  <c r="AA84" i="21"/>
  <c r="R84" i="21"/>
  <c r="K84" i="21"/>
  <c r="AR83" i="21"/>
  <c r="AH83" i="21"/>
  <c r="V83" i="21"/>
  <c r="M83" i="21"/>
  <c r="AR82" i="21"/>
  <c r="AH82" i="21"/>
  <c r="M82" i="21"/>
  <c r="A82" i="21"/>
  <c r="A83" i="21" s="1"/>
  <c r="A84" i="21" s="1"/>
  <c r="AR81" i="21"/>
  <c r="AH81" i="21"/>
  <c r="R81" i="21"/>
  <c r="K81" i="21"/>
  <c r="AR80" i="21"/>
  <c r="AH80" i="21"/>
  <c r="AF80" i="21"/>
  <c r="K80" i="21"/>
  <c r="AR79" i="21"/>
  <c r="AF79" i="21"/>
  <c r="K79" i="21"/>
  <c r="AF78" i="21"/>
  <c r="AC78" i="21"/>
  <c r="K78" i="21"/>
  <c r="AR78" i="21" s="1"/>
  <c r="A78" i="21"/>
  <c r="A79" i="21" s="1"/>
  <c r="A80" i="21" s="1"/>
  <c r="AC77" i="21"/>
  <c r="K77" i="21"/>
  <c r="AR77" i="21" s="1"/>
  <c r="AH76" i="21"/>
  <c r="AF76" i="21"/>
  <c r="AC76" i="21"/>
  <c r="K76" i="21"/>
  <c r="AR76" i="21" s="1"/>
  <c r="AH75" i="21"/>
  <c r="AF75" i="21"/>
  <c r="AC75" i="21"/>
  <c r="K75" i="21"/>
  <c r="AR75" i="21" s="1"/>
  <c r="AR74" i="21"/>
  <c r="A74" i="21"/>
  <c r="A75" i="21" s="1"/>
  <c r="A76" i="21" s="1"/>
  <c r="K73" i="21"/>
  <c r="AR73" i="21" s="1"/>
  <c r="K72" i="21"/>
  <c r="AR72" i="21" s="1"/>
  <c r="K71" i="21"/>
  <c r="AR71" i="21" s="1"/>
  <c r="A71" i="21"/>
  <c r="A72" i="21" s="1"/>
  <c r="K69" i="21"/>
  <c r="AR69" i="21" s="1"/>
  <c r="AA68" i="21"/>
  <c r="K68" i="21"/>
  <c r="AR68" i="21" s="1"/>
  <c r="AA67" i="21"/>
  <c r="M67" i="21"/>
  <c r="K67" i="21"/>
  <c r="AR67" i="21" s="1"/>
  <c r="AA66" i="21"/>
  <c r="T66" i="21"/>
  <c r="K66" i="21"/>
  <c r="AR66" i="21" s="1"/>
  <c r="A66" i="21"/>
  <c r="A67" i="21" s="1"/>
  <c r="A68" i="21" s="1"/>
  <c r="M65" i="21"/>
  <c r="K65" i="21"/>
  <c r="AR65" i="21" s="1"/>
  <c r="T64" i="21"/>
  <c r="T130" i="21" s="1"/>
  <c r="M64" i="21"/>
  <c r="K64" i="21"/>
  <c r="AR64" i="21" s="1"/>
  <c r="M63" i="21"/>
  <c r="K63" i="21"/>
  <c r="AR63" i="21" s="1"/>
  <c r="K62" i="21"/>
  <c r="AR62" i="21" s="1"/>
  <c r="A62" i="21"/>
  <c r="A63" i="21" s="1"/>
  <c r="A64" i="21" s="1"/>
  <c r="AH61" i="21"/>
  <c r="N61" i="21"/>
  <c r="K61" i="21"/>
  <c r="AR61" i="21" s="1"/>
  <c r="AR60" i="21"/>
  <c r="AH60" i="21"/>
  <c r="AF60" i="21"/>
  <c r="N60" i="21"/>
  <c r="AR59" i="21"/>
  <c r="AH59" i="21"/>
  <c r="AF59" i="21"/>
  <c r="N59" i="21"/>
  <c r="AR58" i="21"/>
  <c r="AH58" i="21"/>
  <c r="AF58" i="21"/>
  <c r="N58" i="21"/>
  <c r="A58" i="21"/>
  <c r="A59" i="21" s="1"/>
  <c r="A60" i="21" s="1"/>
  <c r="AR57" i="21"/>
  <c r="AH57" i="21"/>
  <c r="AF57" i="21"/>
  <c r="N57" i="21"/>
  <c r="AR56" i="21"/>
  <c r="AH56" i="21"/>
  <c r="AF56" i="21"/>
  <c r="N56" i="21"/>
  <c r="AR55" i="21"/>
  <c r="AH55" i="21"/>
  <c r="AF55" i="21"/>
  <c r="N55" i="21"/>
  <c r="AR54" i="21"/>
  <c r="AH54" i="21"/>
  <c r="N54" i="21"/>
  <c r="A54" i="21"/>
  <c r="A55" i="21" s="1"/>
  <c r="A56" i="21" s="1"/>
  <c r="AR53" i="21"/>
  <c r="AH53" i="21"/>
  <c r="N53" i="21"/>
  <c r="AR52" i="21"/>
  <c r="AH52" i="21"/>
  <c r="AF52" i="21"/>
  <c r="N52" i="21"/>
  <c r="AR51" i="21"/>
  <c r="AH51" i="21"/>
  <c r="AF51" i="21"/>
  <c r="Q51" i="21"/>
  <c r="AR50" i="21"/>
  <c r="AH50" i="21"/>
  <c r="AF50" i="21"/>
  <c r="A50" i="21"/>
  <c r="A51" i="21" s="1"/>
  <c r="A52" i="21" s="1"/>
  <c r="AR49" i="21"/>
  <c r="AR48" i="21"/>
  <c r="AF48" i="21"/>
  <c r="AR47" i="21"/>
  <c r="AF47" i="21"/>
  <c r="AR46" i="21"/>
  <c r="AF46" i="21"/>
  <c r="A46" i="21"/>
  <c r="A47" i="21" s="1"/>
  <c r="A48" i="21" s="1"/>
  <c r="AR45" i="21"/>
  <c r="AH45" i="21"/>
  <c r="AF45" i="21"/>
  <c r="Q45" i="21"/>
  <c r="AR44" i="21"/>
  <c r="AH44" i="21"/>
  <c r="AF44" i="21"/>
  <c r="Q44" i="21"/>
  <c r="AR43" i="21"/>
  <c r="AH43" i="21"/>
  <c r="AF43" i="21"/>
  <c r="AR42" i="21"/>
  <c r="AH42" i="21"/>
  <c r="AF42" i="21"/>
  <c r="A42" i="21"/>
  <c r="A43" i="21" s="1"/>
  <c r="A44" i="21" s="1"/>
  <c r="AR41" i="21"/>
  <c r="AH41" i="21"/>
  <c r="AF41" i="21"/>
  <c r="AR40" i="21"/>
  <c r="AH40" i="21"/>
  <c r="AF40" i="21"/>
  <c r="Q40" i="21"/>
  <c r="AR39" i="21"/>
  <c r="AH39" i="21"/>
  <c r="AF39" i="21"/>
  <c r="Q39" i="21"/>
  <c r="AR38" i="21"/>
  <c r="AH38" i="21"/>
  <c r="AF38" i="21"/>
  <c r="A38" i="21"/>
  <c r="A39" i="21" s="1"/>
  <c r="A40" i="21" s="1"/>
  <c r="AR37" i="21"/>
  <c r="AP37" i="21"/>
  <c r="AR36" i="21"/>
  <c r="AP36" i="21"/>
  <c r="AR35" i="21"/>
  <c r="AP35" i="21"/>
  <c r="AR34" i="21"/>
  <c r="AP34" i="21"/>
  <c r="A34" i="21"/>
  <c r="A35" i="21" s="1"/>
  <c r="A36" i="21" s="1"/>
  <c r="AR33" i="21"/>
  <c r="AP33" i="21"/>
  <c r="AR32" i="21"/>
  <c r="AP32" i="21"/>
  <c r="AR31" i="21"/>
  <c r="AP31" i="21"/>
  <c r="AR30" i="21"/>
  <c r="AP30" i="21"/>
  <c r="A30" i="21"/>
  <c r="A31" i="21" s="1"/>
  <c r="A32" i="21" s="1"/>
  <c r="AR29" i="21"/>
  <c r="AP29" i="21"/>
  <c r="AR28" i="21"/>
  <c r="AP28" i="21"/>
  <c r="AP27" i="21"/>
  <c r="AR26" i="21"/>
  <c r="AP26" i="21"/>
  <c r="A26" i="21"/>
  <c r="A27" i="21" s="1"/>
  <c r="A28" i="21" s="1"/>
  <c r="AR25" i="21"/>
  <c r="AP25" i="21"/>
  <c r="AR24" i="21"/>
  <c r="AP24" i="21"/>
  <c r="AR23" i="21"/>
  <c r="AP23" i="21"/>
  <c r="AR22" i="21"/>
  <c r="AP22" i="21"/>
  <c r="A22" i="21"/>
  <c r="A23" i="21" s="1"/>
  <c r="A24" i="21" s="1"/>
  <c r="AR21" i="21"/>
  <c r="AP21" i="21"/>
  <c r="AR20" i="21"/>
  <c r="AP20" i="21"/>
  <c r="AR19" i="21"/>
  <c r="AP19" i="21"/>
  <c r="AR18" i="21"/>
  <c r="AP18" i="21"/>
  <c r="A18" i="21"/>
  <c r="A19" i="21" s="1"/>
  <c r="A20" i="21" s="1"/>
  <c r="AR17" i="21"/>
  <c r="AP17" i="21"/>
  <c r="AR16" i="21"/>
  <c r="AP16" i="21"/>
  <c r="AR15" i="21"/>
  <c r="AP15" i="21"/>
  <c r="AR14" i="21"/>
  <c r="AP14" i="21"/>
  <c r="A14" i="21"/>
  <c r="A15" i="21" s="1"/>
  <c r="A16" i="21" s="1"/>
  <c r="AR13" i="21"/>
  <c r="AP13" i="21"/>
  <c r="AP104" i="20"/>
  <c r="AN104" i="20"/>
  <c r="AM104" i="20"/>
  <c r="AL104" i="20"/>
  <c r="AK104" i="20"/>
  <c r="AJ104" i="20"/>
  <c r="AI104" i="20"/>
  <c r="AH104" i="20"/>
  <c r="AG104" i="20"/>
  <c r="AF104" i="20"/>
  <c r="AE104" i="20"/>
  <c r="AD104" i="20"/>
  <c r="AC104" i="20"/>
  <c r="AB104" i="20"/>
  <c r="AA104" i="20"/>
  <c r="Z104" i="20"/>
  <c r="Y104" i="20"/>
  <c r="X104" i="20"/>
  <c r="W104" i="20"/>
  <c r="V104" i="20"/>
  <c r="U104" i="20"/>
  <c r="T104" i="20"/>
  <c r="S104" i="20"/>
  <c r="R104" i="20"/>
  <c r="Q104" i="20"/>
  <c r="P104" i="20"/>
  <c r="O104" i="20"/>
  <c r="N104" i="20"/>
  <c r="M104" i="20"/>
  <c r="L104" i="20"/>
  <c r="K104" i="20"/>
  <c r="AO103" i="20"/>
  <c r="AQ102" i="20"/>
  <c r="AO102" i="20"/>
  <c r="AQ101" i="20"/>
  <c r="AO101" i="20"/>
  <c r="AO100" i="20"/>
  <c r="AO99" i="20"/>
  <c r="AO98" i="20"/>
  <c r="AQ97" i="20"/>
  <c r="AO97" i="20"/>
  <c r="AO96" i="20"/>
  <c r="AO95" i="20"/>
  <c r="AQ94" i="20"/>
  <c r="AO94" i="20"/>
  <c r="AQ93" i="20"/>
  <c r="AO93" i="20"/>
  <c r="AO92" i="20"/>
  <c r="AQ91" i="20"/>
  <c r="AO91" i="20"/>
  <c r="AO90" i="20"/>
  <c r="AQ89" i="20"/>
  <c r="AO89" i="20"/>
  <c r="AQ88" i="20"/>
  <c r="AO88" i="20"/>
  <c r="AQ87" i="20"/>
  <c r="AO87" i="20"/>
  <c r="AO86" i="20"/>
  <c r="AO85" i="20"/>
  <c r="AQ84" i="20"/>
  <c r="AO84" i="20"/>
  <c r="AO83" i="20"/>
  <c r="AQ82" i="20"/>
  <c r="AO82" i="20"/>
  <c r="AQ81" i="20"/>
  <c r="AO81" i="20"/>
  <c r="AQ80" i="20"/>
  <c r="AO80" i="20"/>
  <c r="AQ79" i="20"/>
  <c r="AO79" i="20"/>
  <c r="AO78" i="20"/>
  <c r="AQ77" i="20"/>
  <c r="AO77" i="20"/>
  <c r="AQ76" i="20"/>
  <c r="AO76" i="20"/>
  <c r="AQ75" i="20"/>
  <c r="AO75" i="20"/>
  <c r="AO74" i="20"/>
  <c r="AO73" i="20"/>
  <c r="AO72" i="20"/>
  <c r="AO71" i="20"/>
  <c r="AO70" i="20"/>
  <c r="AO69" i="20"/>
  <c r="AO68" i="20"/>
  <c r="AQ67" i="20"/>
  <c r="AO67" i="20"/>
  <c r="AQ66" i="20"/>
  <c r="AO66" i="20"/>
  <c r="AQ65" i="20"/>
  <c r="AO65" i="20"/>
  <c r="AQ64" i="20"/>
  <c r="AO64" i="20"/>
  <c r="AQ63" i="20"/>
  <c r="AO63" i="20"/>
  <c r="AQ62" i="20"/>
  <c r="AO62" i="20"/>
  <c r="AQ61" i="20"/>
  <c r="AO61" i="20"/>
  <c r="AQ60" i="20"/>
  <c r="AO60" i="20"/>
  <c r="AQ59" i="20"/>
  <c r="AO59" i="20"/>
  <c r="AO58" i="20"/>
  <c r="AQ57" i="20"/>
  <c r="AO57" i="20"/>
  <c r="AO56" i="20"/>
  <c r="AO55" i="20"/>
  <c r="AQ54" i="20"/>
  <c r="AO54" i="20"/>
  <c r="AQ53" i="20"/>
  <c r="AO53" i="20"/>
  <c r="AO52" i="20"/>
  <c r="AQ51" i="20"/>
  <c r="AO51" i="20"/>
  <c r="AQ50" i="20"/>
  <c r="AO50" i="20"/>
  <c r="AQ49" i="20"/>
  <c r="AO49" i="20"/>
  <c r="AO48" i="20"/>
  <c r="AO47" i="20"/>
  <c r="AQ46" i="20"/>
  <c r="AO46" i="20"/>
  <c r="AO45" i="20"/>
  <c r="AO44" i="20"/>
  <c r="AO43" i="20"/>
  <c r="AO42" i="20"/>
  <c r="AO41" i="20"/>
  <c r="AO40" i="20"/>
  <c r="AQ39" i="20"/>
  <c r="AO39" i="20"/>
  <c r="AO38" i="20"/>
  <c r="AQ37" i="20"/>
  <c r="AO37" i="20"/>
  <c r="AQ36" i="20"/>
  <c r="AO36" i="20"/>
  <c r="AQ35" i="20"/>
  <c r="AO35" i="20"/>
  <c r="AQ34" i="20"/>
  <c r="AO34" i="20"/>
  <c r="AQ33" i="20"/>
  <c r="AO33" i="20"/>
  <c r="AQ32" i="20"/>
  <c r="AQ31" i="20"/>
  <c r="AO31" i="20"/>
  <c r="AQ30" i="20"/>
  <c r="AO30" i="20"/>
  <c r="AQ29" i="20"/>
  <c r="AO29" i="20"/>
  <c r="AQ28" i="20"/>
  <c r="AO28" i="20"/>
  <c r="AO27" i="20"/>
  <c r="AQ26" i="20"/>
  <c r="AO26" i="20"/>
  <c r="AQ25" i="20"/>
  <c r="AO25" i="20"/>
  <c r="AQ24" i="20"/>
  <c r="AQ23" i="20"/>
  <c r="AO23" i="20"/>
  <c r="AQ22" i="20"/>
  <c r="AO22" i="20"/>
  <c r="AQ21" i="20"/>
  <c r="AO21" i="20"/>
  <c r="AQ20" i="20"/>
  <c r="AQ19" i="20"/>
  <c r="AQ18" i="20"/>
  <c r="AQ17" i="20"/>
  <c r="AQ16" i="20"/>
  <c r="AQ15" i="20"/>
  <c r="AO15" i="20"/>
  <c r="AQ14" i="20"/>
  <c r="AO14" i="20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Q13" i="20"/>
  <c r="AO13" i="20"/>
  <c r="AO101" i="19"/>
  <c r="AM101" i="19"/>
  <c r="AK101" i="19"/>
  <c r="AJ101" i="19"/>
  <c r="AH101" i="19"/>
  <c r="AG101" i="19"/>
  <c r="AF101" i="19"/>
  <c r="AE101" i="19"/>
  <c r="AD101" i="19"/>
  <c r="AC101" i="19"/>
  <c r="AB101" i="19"/>
  <c r="AA101" i="19"/>
  <c r="Z101" i="19"/>
  <c r="Y101" i="19"/>
  <c r="X101" i="19"/>
  <c r="W101" i="19"/>
  <c r="U101" i="19"/>
  <c r="S101" i="19"/>
  <c r="R101" i="19"/>
  <c r="Q101" i="19"/>
  <c r="P101" i="19"/>
  <c r="N101" i="19"/>
  <c r="M101" i="19"/>
  <c r="L101" i="19"/>
  <c r="K101" i="19"/>
  <c r="AN100" i="19"/>
  <c r="AP99" i="19"/>
  <c r="AN99" i="19"/>
  <c r="AP98" i="19"/>
  <c r="AN98" i="19"/>
  <c r="AN97" i="19"/>
  <c r="AN96" i="19"/>
  <c r="AN95" i="19"/>
  <c r="AP94" i="19"/>
  <c r="AN94" i="19"/>
  <c r="AN93" i="19"/>
  <c r="AP92" i="19"/>
  <c r="AN92" i="19"/>
  <c r="AN91" i="19"/>
  <c r="AN90" i="19"/>
  <c r="AN89" i="19"/>
  <c r="AP88" i="19"/>
  <c r="AN88" i="19"/>
  <c r="AP87" i="19"/>
  <c r="AN87" i="19"/>
  <c r="AN86" i="19"/>
  <c r="AP85" i="19"/>
  <c r="AN85" i="19"/>
  <c r="AN84" i="19"/>
  <c r="AP83" i="19"/>
  <c r="AN83" i="19"/>
  <c r="AP82" i="19"/>
  <c r="AN82" i="19"/>
  <c r="AP81" i="19"/>
  <c r="AN81" i="19"/>
  <c r="AN80" i="19"/>
  <c r="AN79" i="19"/>
  <c r="AP77" i="19"/>
  <c r="AN77" i="19"/>
  <c r="AN76" i="19"/>
  <c r="AP75" i="19"/>
  <c r="AN75" i="19"/>
  <c r="AP74" i="19"/>
  <c r="AN74" i="19"/>
  <c r="AP73" i="19"/>
  <c r="AN73" i="19"/>
  <c r="AP72" i="19"/>
  <c r="AN72" i="19"/>
  <c r="AN71" i="19"/>
  <c r="AP70" i="19"/>
  <c r="AN70" i="19"/>
  <c r="AP69" i="19"/>
  <c r="AN69" i="19"/>
  <c r="AP68" i="19"/>
  <c r="AN68" i="19"/>
  <c r="AP67" i="19"/>
  <c r="AN67" i="19"/>
  <c r="AN66" i="19"/>
  <c r="AN65" i="19"/>
  <c r="AN64" i="19"/>
  <c r="AN63" i="19"/>
  <c r="AN62" i="19"/>
  <c r="AN61" i="19"/>
  <c r="AN60" i="19"/>
  <c r="AP59" i="19"/>
  <c r="AN59" i="19"/>
  <c r="AP58" i="19"/>
  <c r="AN58" i="19"/>
  <c r="AN57" i="19"/>
  <c r="AP56" i="19"/>
  <c r="AN56" i="19"/>
  <c r="AN55" i="19"/>
  <c r="AN54" i="19"/>
  <c r="AP53" i="19"/>
  <c r="AN53" i="19"/>
  <c r="AP52" i="19"/>
  <c r="AN52" i="19"/>
  <c r="AN51" i="19"/>
  <c r="AP50" i="19"/>
  <c r="AN50" i="19"/>
  <c r="AP49" i="19"/>
  <c r="AN49" i="19"/>
  <c r="AP48" i="19"/>
  <c r="AN48" i="19"/>
  <c r="AN47" i="19"/>
  <c r="AN46" i="19"/>
  <c r="AP45" i="19"/>
  <c r="AN45" i="19"/>
  <c r="AN44" i="19"/>
  <c r="AN43" i="19"/>
  <c r="AN42" i="19"/>
  <c r="AN41" i="19"/>
  <c r="AN40" i="19"/>
  <c r="AN39" i="19"/>
  <c r="AP38" i="19"/>
  <c r="AN38" i="19"/>
  <c r="AN37" i="19"/>
  <c r="AP36" i="19"/>
  <c r="AN36" i="19"/>
  <c r="AP35" i="19"/>
  <c r="AN35" i="19"/>
  <c r="AP34" i="19"/>
  <c r="AN34" i="19"/>
  <c r="AP33" i="19"/>
  <c r="AN33" i="19"/>
  <c r="AP32" i="19"/>
  <c r="AN32" i="19"/>
  <c r="AP31" i="19"/>
  <c r="AN31" i="19"/>
  <c r="AP30" i="19"/>
  <c r="AN30" i="19"/>
  <c r="AP29" i="19"/>
  <c r="AN29" i="19"/>
  <c r="AP28" i="19"/>
  <c r="AN28" i="19"/>
  <c r="AN27" i="19"/>
  <c r="AP26" i="19"/>
  <c r="AN26" i="19"/>
  <c r="AP25" i="19"/>
  <c r="AN25" i="19"/>
  <c r="AP24" i="19"/>
  <c r="AN24" i="19"/>
  <c r="AP23" i="19"/>
  <c r="AN23" i="19"/>
  <c r="AP22" i="19"/>
  <c r="AN22" i="19"/>
  <c r="AP21" i="19"/>
  <c r="AN21" i="19"/>
  <c r="AP20" i="19"/>
  <c r="AN20" i="19"/>
  <c r="AP19" i="19"/>
  <c r="AN19" i="19"/>
  <c r="AP18" i="19"/>
  <c r="AN18" i="19"/>
  <c r="AP17" i="19"/>
  <c r="AN17" i="19"/>
  <c r="AP16" i="19"/>
  <c r="AN16" i="19"/>
  <c r="AP15" i="19"/>
  <c r="AN15" i="19"/>
  <c r="AP14" i="19"/>
  <c r="AN14" i="19"/>
  <c r="AP13" i="19"/>
  <c r="AN13" i="19"/>
  <c r="AM97" i="18"/>
  <c r="AK97" i="18"/>
  <c r="AI97" i="18"/>
  <c r="AH97" i="18"/>
  <c r="AG97" i="18"/>
  <c r="AF97" i="18"/>
  <c r="AE97" i="18"/>
  <c r="AD97" i="18"/>
  <c r="AC97" i="18"/>
  <c r="AB97" i="18"/>
  <c r="AA97" i="18"/>
  <c r="Z97" i="18"/>
  <c r="Y97" i="18"/>
  <c r="X97" i="18"/>
  <c r="W97" i="18"/>
  <c r="V97" i="18"/>
  <c r="U97" i="18"/>
  <c r="S97" i="18"/>
  <c r="R97" i="18"/>
  <c r="Q97" i="18"/>
  <c r="P97" i="18"/>
  <c r="N97" i="18"/>
  <c r="M97" i="18"/>
  <c r="L97" i="18"/>
  <c r="K97" i="18"/>
  <c r="AL96" i="18"/>
  <c r="AN95" i="18"/>
  <c r="AL95" i="18"/>
  <c r="AN94" i="18"/>
  <c r="AL94" i="18"/>
  <c r="AL93" i="18"/>
  <c r="AL92" i="18"/>
  <c r="AL91" i="18"/>
  <c r="AN90" i="18"/>
  <c r="AL90" i="18"/>
  <c r="AL89" i="18"/>
  <c r="AL88" i="18"/>
  <c r="AN87" i="18"/>
  <c r="AL87" i="18"/>
  <c r="AN86" i="18"/>
  <c r="AL86" i="18"/>
  <c r="AL85" i="18"/>
  <c r="AN84" i="18"/>
  <c r="AL84" i="18"/>
  <c r="AL83" i="18"/>
  <c r="AN82" i="18"/>
  <c r="AL82" i="18"/>
  <c r="AN81" i="18"/>
  <c r="AL81" i="18"/>
  <c r="AN80" i="18"/>
  <c r="AL80" i="18"/>
  <c r="AL79" i="18"/>
  <c r="AL78" i="18"/>
  <c r="AN77" i="18"/>
  <c r="AL77" i="18"/>
  <c r="AL76" i="18"/>
  <c r="AN75" i="18"/>
  <c r="AL75" i="18"/>
  <c r="AN74" i="18"/>
  <c r="AL74" i="18"/>
  <c r="AN73" i="18"/>
  <c r="AL73" i="18"/>
  <c r="AN72" i="18"/>
  <c r="AL72" i="18"/>
  <c r="AL71" i="18"/>
  <c r="AN70" i="18"/>
  <c r="AL70" i="18"/>
  <c r="AN69" i="18"/>
  <c r="AL69" i="18"/>
  <c r="AN68" i="18"/>
  <c r="AL68" i="18"/>
  <c r="AL67" i="18"/>
  <c r="AL66" i="18"/>
  <c r="AL65" i="18"/>
  <c r="AL64" i="18"/>
  <c r="AL63" i="18"/>
  <c r="AL62" i="18"/>
  <c r="AL61" i="18"/>
  <c r="AN60" i="18"/>
  <c r="AL60" i="18"/>
  <c r="AN59" i="18"/>
  <c r="AL59" i="18"/>
  <c r="AL58" i="18"/>
  <c r="AN57" i="18"/>
  <c r="AL57" i="18"/>
  <c r="AL56" i="18"/>
  <c r="AL55" i="18"/>
  <c r="AN54" i="18"/>
  <c r="AL54" i="18"/>
  <c r="AN53" i="18"/>
  <c r="AL53" i="18"/>
  <c r="AL52" i="18"/>
  <c r="AN51" i="18"/>
  <c r="AL51" i="18"/>
  <c r="AN50" i="18"/>
  <c r="AL50" i="18"/>
  <c r="AN49" i="18"/>
  <c r="AL49" i="18"/>
  <c r="AL48" i="18"/>
  <c r="A48" i="18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L47" i="18"/>
  <c r="AN46" i="18"/>
  <c r="AL46" i="18"/>
  <c r="AL45" i="18"/>
  <c r="AL44" i="18"/>
  <c r="AL43" i="18"/>
  <c r="AL42" i="18"/>
  <c r="AL41" i="18"/>
  <c r="AL40" i="18"/>
  <c r="AN39" i="18"/>
  <c r="AL39" i="18"/>
  <c r="AL38" i="18"/>
  <c r="AN37" i="18"/>
  <c r="AL37" i="18"/>
  <c r="AN36" i="18"/>
  <c r="AL36" i="18"/>
  <c r="AN35" i="18"/>
  <c r="AL35" i="18"/>
  <c r="AN34" i="18"/>
  <c r="AL34" i="18"/>
  <c r="AN33" i="18"/>
  <c r="AL33" i="18"/>
  <c r="AN32" i="18"/>
  <c r="AL32" i="18"/>
  <c r="AN31" i="18"/>
  <c r="AL31" i="18"/>
  <c r="AN30" i="18"/>
  <c r="AL30" i="18"/>
  <c r="AN29" i="18"/>
  <c r="AL29" i="18"/>
  <c r="AN28" i="18"/>
  <c r="AL28" i="18"/>
  <c r="AL27" i="18"/>
  <c r="AN26" i="18"/>
  <c r="AL26" i="18"/>
  <c r="AN25" i="18"/>
  <c r="AL25" i="18"/>
  <c r="AN24" i="18"/>
  <c r="AN23" i="18"/>
  <c r="AL23" i="18"/>
  <c r="AN22" i="18"/>
  <c r="AL22" i="18"/>
  <c r="AN21" i="18"/>
  <c r="AL21" i="18"/>
  <c r="AN20" i="18"/>
  <c r="AL20" i="18"/>
  <c r="A20" i="18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N19" i="18"/>
  <c r="AL19" i="18"/>
  <c r="AN18" i="18"/>
  <c r="AL18" i="18"/>
  <c r="AN17" i="18"/>
  <c r="AL17" i="18"/>
  <c r="AN16" i="18"/>
  <c r="AL16" i="18"/>
  <c r="A16" i="18"/>
  <c r="A17" i="18" s="1"/>
  <c r="A18" i="18" s="1"/>
  <c r="A19" i="18" s="1"/>
  <c r="AN15" i="18"/>
  <c r="AL15" i="18"/>
  <c r="A15" i="18"/>
  <c r="AN14" i="18"/>
  <c r="AL14" i="18"/>
  <c r="A14" i="18"/>
  <c r="AN13" i="18"/>
  <c r="AL13" i="18"/>
  <c r="AM95" i="17"/>
  <c r="AN95" i="17" s="1"/>
  <c r="AK95" i="17"/>
  <c r="AI95" i="17"/>
  <c r="AH95" i="17"/>
  <c r="AG95" i="17"/>
  <c r="AF95" i="17"/>
  <c r="AE95" i="17"/>
  <c r="AD95" i="17"/>
  <c r="AC95" i="17"/>
  <c r="AB95" i="17"/>
  <c r="AA95" i="17"/>
  <c r="Z95" i="17"/>
  <c r="Y95" i="17"/>
  <c r="X95" i="17"/>
  <c r="W95" i="17"/>
  <c r="V95" i="17"/>
  <c r="U95" i="17"/>
  <c r="S95" i="17"/>
  <c r="R95" i="17"/>
  <c r="Q95" i="17"/>
  <c r="P95" i="17"/>
  <c r="N95" i="17"/>
  <c r="M95" i="17"/>
  <c r="L95" i="17"/>
  <c r="K95" i="17"/>
  <c r="AL94" i="17"/>
  <c r="AL93" i="17"/>
  <c r="AL92" i="17"/>
  <c r="AL91" i="17"/>
  <c r="AN90" i="17"/>
  <c r="AL90" i="17"/>
  <c r="AL89" i="17"/>
  <c r="AL88" i="17"/>
  <c r="AN87" i="17"/>
  <c r="AL87" i="17"/>
  <c r="AN86" i="17"/>
  <c r="AL86" i="17"/>
  <c r="AL85" i="17"/>
  <c r="AN84" i="17"/>
  <c r="AL84" i="17"/>
  <c r="AL83" i="17"/>
  <c r="AN82" i="17"/>
  <c r="AL82" i="17"/>
  <c r="AN81" i="17"/>
  <c r="AL81" i="17"/>
  <c r="AN80" i="17"/>
  <c r="AL80" i="17"/>
  <c r="AL79" i="17"/>
  <c r="AL78" i="17"/>
  <c r="AN77" i="17"/>
  <c r="AL77" i="17"/>
  <c r="AN76" i="17"/>
  <c r="AL76" i="17"/>
  <c r="AN75" i="17"/>
  <c r="AL75" i="17"/>
  <c r="AN74" i="17"/>
  <c r="AL74" i="17"/>
  <c r="AN73" i="17"/>
  <c r="AL73" i="17"/>
  <c r="AL72" i="17"/>
  <c r="AN71" i="17"/>
  <c r="AL71" i="17"/>
  <c r="AL70" i="17"/>
  <c r="AL69" i="17"/>
  <c r="AN68" i="17"/>
  <c r="AL68" i="17"/>
  <c r="AL67" i="17"/>
  <c r="AL66" i="17"/>
  <c r="AL65" i="17"/>
  <c r="AL64" i="17"/>
  <c r="AN63" i="17"/>
  <c r="AL63" i="17"/>
  <c r="AN62" i="17"/>
  <c r="AL62" i="17"/>
  <c r="AL61" i="17"/>
  <c r="AN60" i="17"/>
  <c r="AL60" i="17"/>
  <c r="AN59" i="17"/>
  <c r="AL59" i="17"/>
  <c r="AL58" i="17"/>
  <c r="AN57" i="17"/>
  <c r="AL57" i="17"/>
  <c r="AL56" i="17"/>
  <c r="AL55" i="17"/>
  <c r="AL54" i="17"/>
  <c r="AN53" i="17"/>
  <c r="AL53" i="17"/>
  <c r="AL52" i="17"/>
  <c r="AL51" i="17"/>
  <c r="AN50" i="17"/>
  <c r="AL50" i="17"/>
  <c r="AN49" i="17"/>
  <c r="AL49" i="17"/>
  <c r="AL48" i="17"/>
  <c r="AL47" i="17"/>
  <c r="AN46" i="17"/>
  <c r="AL46" i="17"/>
  <c r="AL45" i="17"/>
  <c r="AL44" i="17"/>
  <c r="AN43" i="17"/>
  <c r="AL43" i="17"/>
  <c r="AL42" i="17"/>
  <c r="AL41" i="17"/>
  <c r="AL40" i="17"/>
  <c r="AN39" i="17"/>
  <c r="AL39" i="17"/>
  <c r="AL38" i="17"/>
  <c r="AN37" i="17"/>
  <c r="AL37" i="17"/>
  <c r="AN36" i="17"/>
  <c r="AL36" i="17"/>
  <c r="AN35" i="17"/>
  <c r="AL35" i="17"/>
  <c r="AN34" i="17"/>
  <c r="AL34" i="17"/>
  <c r="AN33" i="17"/>
  <c r="AL33" i="17"/>
  <c r="AN32" i="17"/>
  <c r="AL32" i="17"/>
  <c r="AN31" i="17"/>
  <c r="AL31" i="17"/>
  <c r="AN30" i="17"/>
  <c r="AL30" i="17"/>
  <c r="AN29" i="17"/>
  <c r="AL29" i="17"/>
  <c r="AN28" i="17"/>
  <c r="AL28" i="17"/>
  <c r="AN27" i="17"/>
  <c r="AL27" i="17"/>
  <c r="AN26" i="17"/>
  <c r="AL26" i="17"/>
  <c r="AN25" i="17"/>
  <c r="AL25" i="17"/>
  <c r="AN23" i="17"/>
  <c r="AL23" i="17"/>
  <c r="AN22" i="17"/>
  <c r="AL22" i="17"/>
  <c r="AN21" i="17"/>
  <c r="AL21" i="17"/>
  <c r="AN20" i="17"/>
  <c r="AL20" i="17"/>
  <c r="AN19" i="17"/>
  <c r="AL19" i="17"/>
  <c r="AN18" i="17"/>
  <c r="AL18" i="17"/>
  <c r="AN17" i="17"/>
  <c r="AL17" i="17"/>
  <c r="AL15" i="17"/>
  <c r="A15" i="17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N14" i="17"/>
  <c r="AL14" i="17"/>
  <c r="A14" i="17"/>
  <c r="AN13" i="17"/>
  <c r="AL13" i="17"/>
  <c r="AL94" i="16"/>
  <c r="AJ94" i="16"/>
  <c r="AI94" i="16"/>
  <c r="AH94" i="16"/>
  <c r="AG94" i="16"/>
  <c r="AF94" i="16"/>
  <c r="AE94" i="16"/>
  <c r="AD94" i="16"/>
  <c r="AC94" i="16"/>
  <c r="AB94" i="16"/>
  <c r="AA94" i="16"/>
  <c r="Z94" i="16"/>
  <c r="Y94" i="16"/>
  <c r="X94" i="16"/>
  <c r="W94" i="16"/>
  <c r="V94" i="16"/>
  <c r="U94" i="16"/>
  <c r="S94" i="16"/>
  <c r="R94" i="16"/>
  <c r="Q94" i="16"/>
  <c r="P94" i="16"/>
  <c r="N94" i="16"/>
  <c r="M94" i="16"/>
  <c r="L94" i="16"/>
  <c r="K94" i="16"/>
  <c r="AM94" i="16" s="1"/>
  <c r="AK93" i="16"/>
  <c r="AK92" i="16"/>
  <c r="AK91" i="16"/>
  <c r="AK90" i="16"/>
  <c r="AK89" i="16"/>
  <c r="AM88" i="16"/>
  <c r="AK88" i="16"/>
  <c r="AK87" i="16"/>
  <c r="AK86" i="16"/>
  <c r="AM85" i="16"/>
  <c r="AK85" i="16"/>
  <c r="AM84" i="16"/>
  <c r="AK84" i="16"/>
  <c r="AK83" i="16"/>
  <c r="AM82" i="16"/>
  <c r="AK82" i="16"/>
  <c r="AK81" i="16"/>
  <c r="AM80" i="16"/>
  <c r="AK80" i="16"/>
  <c r="AM79" i="16"/>
  <c r="AK79" i="16"/>
  <c r="AM78" i="16"/>
  <c r="AK78" i="16"/>
  <c r="AK77" i="16"/>
  <c r="AM76" i="16"/>
  <c r="AK76" i="16"/>
  <c r="AM75" i="16"/>
  <c r="AK75" i="16"/>
  <c r="AM74" i="16"/>
  <c r="AK74" i="16"/>
  <c r="AM73" i="16"/>
  <c r="AK73" i="16"/>
  <c r="AM72" i="16"/>
  <c r="AK72" i="16"/>
  <c r="AK71" i="16"/>
  <c r="AM70" i="16"/>
  <c r="AK70" i="16"/>
  <c r="AK69" i="16"/>
  <c r="AK68" i="16"/>
  <c r="AM67" i="16"/>
  <c r="AK67" i="16"/>
  <c r="AK66" i="16"/>
  <c r="AK65" i="16"/>
  <c r="AK64" i="16"/>
  <c r="AK63" i="16"/>
  <c r="AM62" i="16"/>
  <c r="AK62" i="16"/>
  <c r="AM61" i="16"/>
  <c r="AK61" i="16"/>
  <c r="AK60" i="16"/>
  <c r="AM59" i="16"/>
  <c r="AK59" i="16"/>
  <c r="AM58" i="16"/>
  <c r="AK58" i="16"/>
  <c r="AK57" i="16"/>
  <c r="AM56" i="16"/>
  <c r="AK56" i="16"/>
  <c r="AK55" i="16"/>
  <c r="AM54" i="16"/>
  <c r="AK54" i="16"/>
  <c r="AK53" i="16"/>
  <c r="AK52" i="16"/>
  <c r="AM51" i="16"/>
  <c r="AK51" i="16"/>
  <c r="AK50" i="16"/>
  <c r="AK49" i="16"/>
  <c r="AM48" i="16"/>
  <c r="AK48" i="16"/>
  <c r="AM47" i="16"/>
  <c r="AK47" i="16"/>
  <c r="AK46" i="16"/>
  <c r="AK45" i="16"/>
  <c r="AM44" i="16"/>
  <c r="AK44" i="16"/>
  <c r="AK43" i="16"/>
  <c r="AM42" i="16"/>
  <c r="AK42" i="16"/>
  <c r="AK41" i="16"/>
  <c r="AK40" i="16"/>
  <c r="AM39" i="16"/>
  <c r="AK39" i="16"/>
  <c r="AK38" i="16"/>
  <c r="AM37" i="16"/>
  <c r="AK37" i="16"/>
  <c r="AM36" i="16"/>
  <c r="AK36" i="16"/>
  <c r="AM35" i="16"/>
  <c r="AK35" i="16"/>
  <c r="AM34" i="16"/>
  <c r="AK34" i="16"/>
  <c r="AM33" i="16"/>
  <c r="AK33" i="16"/>
  <c r="AM32" i="16"/>
  <c r="AK32" i="16"/>
  <c r="AM31" i="16"/>
  <c r="AK31" i="16"/>
  <c r="AM30" i="16"/>
  <c r="AK30" i="16"/>
  <c r="AM29" i="16"/>
  <c r="AK29" i="16"/>
  <c r="AM28" i="16"/>
  <c r="AK28" i="16"/>
  <c r="A28" i="16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M27" i="16"/>
  <c r="AK27" i="16"/>
  <c r="AM26" i="16"/>
  <c r="AK26" i="16"/>
  <c r="AM25" i="16"/>
  <c r="AK25" i="16"/>
  <c r="AM24" i="16"/>
  <c r="AK24" i="16"/>
  <c r="AM23" i="16"/>
  <c r="AK23" i="16"/>
  <c r="AM22" i="16"/>
  <c r="AK22" i="16"/>
  <c r="AM21" i="16"/>
  <c r="AK21" i="16"/>
  <c r="AM20" i="16"/>
  <c r="AK20" i="16"/>
  <c r="AM19" i="16"/>
  <c r="AK19" i="16"/>
  <c r="AM18" i="16"/>
  <c r="AK18" i="16"/>
  <c r="A18" i="16"/>
  <c r="A19" i="16" s="1"/>
  <c r="A20" i="16" s="1"/>
  <c r="A21" i="16" s="1"/>
  <c r="A22" i="16" s="1"/>
  <c r="A23" i="16" s="1"/>
  <c r="A24" i="16" s="1"/>
  <c r="A25" i="16" s="1"/>
  <c r="A26" i="16" s="1"/>
  <c r="A27" i="16" s="1"/>
  <c r="AM17" i="16"/>
  <c r="AK17" i="16"/>
  <c r="AM16" i="16"/>
  <c r="AK16" i="16"/>
  <c r="A16" i="16"/>
  <c r="A17" i="16" s="1"/>
  <c r="AK15" i="16"/>
  <c r="A15" i="16"/>
  <c r="AM14" i="16"/>
  <c r="AK14" i="16"/>
  <c r="A14" i="16"/>
  <c r="AM13" i="16"/>
  <c r="AK13" i="16"/>
  <c r="AL99" i="15"/>
  <c r="AJ99" i="15"/>
  <c r="AI99" i="15"/>
  <c r="AH99" i="15"/>
  <c r="AG99" i="15"/>
  <c r="AF99" i="15"/>
  <c r="AE99" i="15"/>
  <c r="AD99" i="15"/>
  <c r="AC99" i="15"/>
  <c r="AB99" i="15"/>
  <c r="AA99" i="15"/>
  <c r="Z99" i="15"/>
  <c r="Y99" i="15"/>
  <c r="X99" i="15"/>
  <c r="W99" i="15"/>
  <c r="V99" i="15"/>
  <c r="U99" i="15"/>
  <c r="S99" i="15"/>
  <c r="R99" i="15"/>
  <c r="Q99" i="15"/>
  <c r="P99" i="15"/>
  <c r="N99" i="15"/>
  <c r="M99" i="15"/>
  <c r="L99" i="15"/>
  <c r="K99" i="15"/>
  <c r="AM99" i="15" s="1"/>
  <c r="AK98" i="15"/>
  <c r="AK97" i="15"/>
  <c r="AK96" i="15"/>
  <c r="AK95" i="15"/>
  <c r="AK94" i="15"/>
  <c r="AM93" i="15"/>
  <c r="AK93" i="15"/>
  <c r="AK92" i="15"/>
  <c r="AK91" i="15"/>
  <c r="AM90" i="15"/>
  <c r="AK90" i="15"/>
  <c r="AM89" i="15"/>
  <c r="AK89" i="15"/>
  <c r="AK88" i="15"/>
  <c r="AM87" i="15"/>
  <c r="AK87" i="15"/>
  <c r="AK86" i="15"/>
  <c r="AM85" i="15"/>
  <c r="AK85" i="15"/>
  <c r="AM84" i="15"/>
  <c r="AK84" i="15"/>
  <c r="AM83" i="15"/>
  <c r="AK83" i="15"/>
  <c r="AK82" i="15"/>
  <c r="AM81" i="15"/>
  <c r="AK81" i="15"/>
  <c r="AM80" i="15"/>
  <c r="AK80" i="15"/>
  <c r="AM79" i="15"/>
  <c r="AK79" i="15"/>
  <c r="AM78" i="15"/>
  <c r="AK78" i="15"/>
  <c r="AM77" i="15"/>
  <c r="AK77" i="15"/>
  <c r="AM76" i="15"/>
  <c r="AK76" i="15"/>
  <c r="AK75" i="15"/>
  <c r="AM74" i="15"/>
  <c r="AK74" i="15"/>
  <c r="AM73" i="15"/>
  <c r="AK73" i="15"/>
  <c r="AK72" i="15"/>
  <c r="AM71" i="15"/>
  <c r="AK71" i="15"/>
  <c r="AK70" i="15"/>
  <c r="AK69" i="15"/>
  <c r="AK68" i="15"/>
  <c r="AK67" i="15"/>
  <c r="AK66" i="15"/>
  <c r="AM65" i="15"/>
  <c r="AK65" i="15"/>
  <c r="AM64" i="15"/>
  <c r="AK64" i="15"/>
  <c r="AK63" i="15"/>
  <c r="AM62" i="15"/>
  <c r="AK62" i="15"/>
  <c r="AM61" i="15"/>
  <c r="AK61" i="15"/>
  <c r="AM60" i="15"/>
  <c r="AK60" i="15"/>
  <c r="AM59" i="15"/>
  <c r="AK59" i="15"/>
  <c r="AK58" i="15"/>
  <c r="AM57" i="15"/>
  <c r="AK57" i="15"/>
  <c r="AK56" i="15"/>
  <c r="AK55" i="15"/>
  <c r="AK54" i="15"/>
  <c r="AM53" i="15"/>
  <c r="AK53" i="15"/>
  <c r="AK52" i="15"/>
  <c r="AK51" i="15"/>
  <c r="AK50" i="15"/>
  <c r="AM49" i="15"/>
  <c r="AK49" i="15"/>
  <c r="AM48" i="15"/>
  <c r="AK48" i="15"/>
  <c r="AK47" i="15"/>
  <c r="AK46" i="15"/>
  <c r="AM45" i="15"/>
  <c r="AK45" i="15"/>
  <c r="AK44" i="15"/>
  <c r="AM43" i="15"/>
  <c r="AK43" i="15"/>
  <c r="AK42" i="15"/>
  <c r="AK41" i="15"/>
  <c r="AM40" i="15"/>
  <c r="AK40" i="15"/>
  <c r="AK39" i="15"/>
  <c r="AM38" i="15"/>
  <c r="AK38" i="15"/>
  <c r="AM37" i="15"/>
  <c r="AK37" i="15"/>
  <c r="AM36" i="15"/>
  <c r="AK36" i="15"/>
  <c r="AM35" i="15"/>
  <c r="AK35" i="15"/>
  <c r="AM34" i="15"/>
  <c r="AK34" i="15"/>
  <c r="AM33" i="15"/>
  <c r="AK33" i="15"/>
  <c r="AM32" i="15"/>
  <c r="AK32" i="15"/>
  <c r="AM31" i="15"/>
  <c r="AK31" i="15"/>
  <c r="AM30" i="15"/>
  <c r="AK30" i="15"/>
  <c r="AM29" i="15"/>
  <c r="AK29" i="15"/>
  <c r="AM28" i="15"/>
  <c r="AK28" i="15"/>
  <c r="AM27" i="15"/>
  <c r="AK27" i="15"/>
  <c r="AM26" i="15"/>
  <c r="AK26" i="15"/>
  <c r="AM25" i="15"/>
  <c r="AK25" i="15"/>
  <c r="AM24" i="15"/>
  <c r="AK24" i="15"/>
  <c r="AM23" i="15"/>
  <c r="AK23" i="15"/>
  <c r="AM22" i="15"/>
  <c r="AK22" i="15"/>
  <c r="AM21" i="15"/>
  <c r="AK21" i="15"/>
  <c r="AM20" i="15"/>
  <c r="AK20" i="15"/>
  <c r="AM19" i="15"/>
  <c r="AK19" i="15"/>
  <c r="AM18" i="15"/>
  <c r="AK18" i="15"/>
  <c r="AM17" i="15"/>
  <c r="AK17" i="15"/>
  <c r="AK16" i="15"/>
  <c r="AM15" i="15"/>
  <c r="AK15" i="15"/>
  <c r="A15" i="15"/>
  <c r="A16" i="15" s="1"/>
  <c r="A17" i="15" s="1"/>
  <c r="A18" i="15" s="1"/>
  <c r="A19" i="15" s="1"/>
  <c r="A20" i="15" s="1"/>
  <c r="A21" i="15" s="1"/>
  <c r="A22" i="15" s="1"/>
  <c r="A23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1" i="15" s="1"/>
  <c r="A42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M14" i="15"/>
  <c r="AK14" i="15"/>
  <c r="A14" i="15"/>
  <c r="AK13" i="15"/>
  <c r="AL97" i="14"/>
  <c r="AJ97" i="14"/>
  <c r="AI97" i="14"/>
  <c r="AH97" i="14"/>
  <c r="AG97" i="14"/>
  <c r="AF97" i="14"/>
  <c r="AE97" i="14"/>
  <c r="AD97" i="14"/>
  <c r="AC97" i="14"/>
  <c r="AB97" i="14"/>
  <c r="AA97" i="14"/>
  <c r="Z97" i="14"/>
  <c r="Y97" i="14"/>
  <c r="X97" i="14"/>
  <c r="W97" i="14"/>
  <c r="V97" i="14"/>
  <c r="U97" i="14"/>
  <c r="S97" i="14"/>
  <c r="R97" i="14"/>
  <c r="Q97" i="14"/>
  <c r="P97" i="14"/>
  <c r="N97" i="14"/>
  <c r="M97" i="14"/>
  <c r="L97" i="14"/>
  <c r="AK96" i="14"/>
  <c r="AK95" i="14"/>
  <c r="AM94" i="14"/>
  <c r="AK94" i="14"/>
  <c r="AK93" i="14"/>
  <c r="AK92" i="14"/>
  <c r="AM91" i="14"/>
  <c r="AK91" i="14"/>
  <c r="AK90" i="14"/>
  <c r="AK89" i="14"/>
  <c r="AM88" i="14"/>
  <c r="AK88" i="14"/>
  <c r="AM87" i="14"/>
  <c r="AK87" i="14"/>
  <c r="AK86" i="14"/>
  <c r="AM85" i="14"/>
  <c r="AK85" i="14"/>
  <c r="AM84" i="14"/>
  <c r="AK84" i="14"/>
  <c r="AM83" i="14"/>
  <c r="AK83" i="14"/>
  <c r="AM82" i="14"/>
  <c r="AK82" i="14"/>
  <c r="AM81" i="14"/>
  <c r="AK81" i="14"/>
  <c r="AK80" i="14"/>
  <c r="AM79" i="14"/>
  <c r="AK79" i="14"/>
  <c r="AK78" i="14"/>
  <c r="AM77" i="14"/>
  <c r="AK77" i="14"/>
  <c r="AM76" i="14"/>
  <c r="AK76" i="14"/>
  <c r="AM75" i="14"/>
  <c r="AK75" i="14"/>
  <c r="AM74" i="14"/>
  <c r="AK74" i="14"/>
  <c r="AK73" i="14"/>
  <c r="AM72" i="14"/>
  <c r="AK72" i="14"/>
  <c r="AM71" i="14"/>
  <c r="AK71" i="14"/>
  <c r="AM70" i="14"/>
  <c r="AK70" i="14"/>
  <c r="AM69" i="14"/>
  <c r="AK69" i="14"/>
  <c r="AM68" i="14"/>
  <c r="AK68" i="14"/>
  <c r="AK67" i="14"/>
  <c r="AK66" i="14"/>
  <c r="AM65" i="14"/>
  <c r="AK65" i="14"/>
  <c r="AK64" i="14"/>
  <c r="AM63" i="14"/>
  <c r="AK63" i="14"/>
  <c r="AM62" i="14"/>
  <c r="AK62" i="14"/>
  <c r="AK61" i="14"/>
  <c r="AM60" i="14"/>
  <c r="AK60" i="14"/>
  <c r="AM59" i="14"/>
  <c r="AK59" i="14"/>
  <c r="AK58" i="14"/>
  <c r="AK57" i="14"/>
  <c r="AK56" i="14"/>
  <c r="AM55" i="14"/>
  <c r="AK55" i="14"/>
  <c r="AM54" i="14"/>
  <c r="AK54" i="14"/>
  <c r="AM53" i="14"/>
  <c r="AK53" i="14"/>
  <c r="AM52" i="14"/>
  <c r="AK52" i="14"/>
  <c r="AM51" i="14"/>
  <c r="AK51" i="14"/>
  <c r="AK50" i="14"/>
  <c r="AM49" i="14"/>
  <c r="AK49" i="14"/>
  <c r="AM48" i="14"/>
  <c r="AK48" i="14"/>
  <c r="AM47" i="14"/>
  <c r="AK47" i="14"/>
  <c r="AM46" i="14"/>
  <c r="AK46" i="14"/>
  <c r="AK45" i="14"/>
  <c r="AK44" i="14"/>
  <c r="AM43" i="14"/>
  <c r="AK43" i="14"/>
  <c r="AK42" i="14"/>
  <c r="AK41" i="14"/>
  <c r="AK40" i="14"/>
  <c r="AM39" i="14"/>
  <c r="AK39" i="14"/>
  <c r="AK38" i="14"/>
  <c r="AM37" i="14"/>
  <c r="AK37" i="14"/>
  <c r="K36" i="14"/>
  <c r="AM35" i="14"/>
  <c r="AK35" i="14"/>
  <c r="AM34" i="14"/>
  <c r="AK34" i="14"/>
  <c r="AM33" i="14"/>
  <c r="AK33" i="14"/>
  <c r="AM32" i="14"/>
  <c r="AK32" i="14"/>
  <c r="AM31" i="14"/>
  <c r="AK31" i="14"/>
  <c r="AM30" i="14"/>
  <c r="AK30" i="14"/>
  <c r="AM29" i="14"/>
  <c r="AK29" i="14"/>
  <c r="AM28" i="14"/>
  <c r="AK28" i="14"/>
  <c r="AM27" i="14"/>
  <c r="AK27" i="14"/>
  <c r="AM26" i="14"/>
  <c r="AK26" i="14"/>
  <c r="AM25" i="14"/>
  <c r="AK25" i="14"/>
  <c r="AM24" i="14"/>
  <c r="AK24" i="14"/>
  <c r="AM23" i="14"/>
  <c r="AK23" i="14"/>
  <c r="AM22" i="14"/>
  <c r="AK22" i="14"/>
  <c r="AM21" i="14"/>
  <c r="AK21" i="14"/>
  <c r="AM20" i="14"/>
  <c r="AK20" i="14"/>
  <c r="AM19" i="14"/>
  <c r="AK19" i="14"/>
  <c r="AM18" i="14"/>
  <c r="AK18" i="14"/>
  <c r="AM17" i="14"/>
  <c r="AK17" i="14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M15" i="14"/>
  <c r="AK15" i="14"/>
  <c r="A15" i="14"/>
  <c r="A16" i="14" s="1"/>
  <c r="AM14" i="14"/>
  <c r="AK14" i="14"/>
  <c r="A14" i="14"/>
  <c r="AL98" i="13"/>
  <c r="AK98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R98" i="13"/>
  <c r="Q98" i="13"/>
  <c r="P98" i="13"/>
  <c r="O98" i="13"/>
  <c r="N98" i="13"/>
  <c r="M98" i="13"/>
  <c r="L98" i="13"/>
  <c r="K98" i="13"/>
  <c r="AJ97" i="13"/>
  <c r="AL96" i="13"/>
  <c r="AJ96" i="13"/>
  <c r="AL95" i="13"/>
  <c r="AJ95" i="13"/>
  <c r="AJ94" i="13"/>
  <c r="AJ93" i="13"/>
  <c r="AL92" i="13"/>
  <c r="AJ92" i="13"/>
  <c r="AJ91" i="13"/>
  <c r="AJ90" i="13"/>
  <c r="AL89" i="13"/>
  <c r="AJ89" i="13"/>
  <c r="AL88" i="13"/>
  <c r="AJ88" i="13"/>
  <c r="AL87" i="13"/>
  <c r="AJ87" i="13"/>
  <c r="AL86" i="13"/>
  <c r="AJ86" i="13"/>
  <c r="AL85" i="13"/>
  <c r="AJ85" i="13"/>
  <c r="AL84" i="13"/>
  <c r="AJ84" i="13"/>
  <c r="AL83" i="13"/>
  <c r="AJ83" i="13"/>
  <c r="AL82" i="13"/>
  <c r="AJ82" i="13"/>
  <c r="AL81" i="13"/>
  <c r="AJ81" i="13"/>
  <c r="AJ80" i="13"/>
  <c r="AJ79" i="13"/>
  <c r="AL78" i="13"/>
  <c r="AJ78" i="13"/>
  <c r="AL77" i="13"/>
  <c r="AJ77" i="13"/>
  <c r="AL76" i="13"/>
  <c r="AJ76" i="13"/>
  <c r="AL75" i="13"/>
  <c r="AJ75" i="13"/>
  <c r="AL74" i="13"/>
  <c r="AJ74" i="13"/>
  <c r="AJ73" i="13"/>
  <c r="AL72" i="13"/>
  <c r="AJ72" i="13"/>
  <c r="AL71" i="13"/>
  <c r="AJ71" i="13"/>
  <c r="AL70" i="13"/>
  <c r="AJ70" i="13"/>
  <c r="AL69" i="13"/>
  <c r="AJ69" i="13"/>
  <c r="AJ68" i="13"/>
  <c r="AJ67" i="13"/>
  <c r="AL66" i="13"/>
  <c r="AJ66" i="13"/>
  <c r="AL65" i="13"/>
  <c r="AJ65" i="13"/>
  <c r="AJ64" i="13"/>
  <c r="AJ63" i="13"/>
  <c r="AJ62" i="13"/>
  <c r="AJ61" i="13"/>
  <c r="AL60" i="13"/>
  <c r="AJ60" i="13"/>
  <c r="AL59" i="13"/>
  <c r="AJ59" i="13"/>
  <c r="AJ58" i="13"/>
  <c r="AJ57" i="13"/>
  <c r="AJ56" i="13"/>
  <c r="AL55" i="13"/>
  <c r="AJ55" i="13"/>
  <c r="AL54" i="13"/>
  <c r="AJ54" i="13"/>
  <c r="AJ53" i="13"/>
  <c r="AL52" i="13"/>
  <c r="AJ52" i="13"/>
  <c r="AL51" i="13"/>
  <c r="AJ51" i="13"/>
  <c r="AJ50" i="13"/>
  <c r="AL49" i="13"/>
  <c r="AJ49" i="13"/>
  <c r="AL48" i="13"/>
  <c r="AJ48" i="13"/>
  <c r="AL47" i="13"/>
  <c r="AJ47" i="13"/>
  <c r="AL46" i="13"/>
  <c r="AJ46" i="13"/>
  <c r="AL45" i="13"/>
  <c r="AJ45" i="13"/>
  <c r="AJ44" i="13"/>
  <c r="AL43" i="13"/>
  <c r="AJ43" i="13"/>
  <c r="AJ42" i="13"/>
  <c r="AL41" i="13"/>
  <c r="AJ41" i="13"/>
  <c r="AL40" i="13"/>
  <c r="AJ40" i="13"/>
  <c r="AL39" i="13"/>
  <c r="AJ39" i="13"/>
  <c r="AJ38" i="13"/>
  <c r="AL37" i="13"/>
  <c r="AJ37" i="13"/>
  <c r="AL36" i="13"/>
  <c r="AJ36" i="13"/>
  <c r="AL35" i="13"/>
  <c r="AJ35" i="13"/>
  <c r="AL34" i="13"/>
  <c r="AJ34" i="13"/>
  <c r="AL33" i="13"/>
  <c r="AJ33" i="13"/>
  <c r="AL32" i="13"/>
  <c r="AJ32" i="13"/>
  <c r="AL31" i="13"/>
  <c r="AJ31" i="13"/>
  <c r="AL30" i="13"/>
  <c r="AJ30" i="13"/>
  <c r="AL29" i="13"/>
  <c r="AJ29" i="13"/>
  <c r="AL28" i="13"/>
  <c r="AJ28" i="13"/>
  <c r="AL27" i="13"/>
  <c r="AJ27" i="13"/>
  <c r="AL26" i="13"/>
  <c r="AJ26" i="13"/>
  <c r="AL25" i="13"/>
  <c r="AJ25" i="13"/>
  <c r="AL24" i="13"/>
  <c r="AJ24" i="13"/>
  <c r="AL23" i="13"/>
  <c r="AJ23" i="13"/>
  <c r="AL22" i="13"/>
  <c r="AJ22" i="13"/>
  <c r="AL21" i="13"/>
  <c r="AJ21" i="13"/>
  <c r="AL20" i="13"/>
  <c r="AJ20" i="13"/>
  <c r="AL19" i="13"/>
  <c r="AJ19" i="13"/>
  <c r="AL18" i="13"/>
  <c r="AJ18" i="13"/>
  <c r="AL17" i="13"/>
  <c r="AJ17" i="13"/>
  <c r="AJ16" i="13"/>
  <c r="AL15" i="13"/>
  <c r="AJ15" i="13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L14" i="13"/>
  <c r="AJ14" i="13"/>
  <c r="A14" i="13"/>
  <c r="AL13" i="13"/>
  <c r="AJ13" i="13"/>
  <c r="AJ98" i="13" s="1"/>
  <c r="AJ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AK94" i="12" s="1"/>
  <c r="AK93" i="12"/>
  <c r="AI93" i="12"/>
  <c r="AK92" i="12"/>
  <c r="AI92" i="12"/>
  <c r="AK91" i="12"/>
  <c r="AI91" i="12"/>
  <c r="AK90" i="12"/>
  <c r="AI90" i="12"/>
  <c r="AK89" i="12"/>
  <c r="AI89" i="12"/>
  <c r="AK88" i="12"/>
  <c r="AI88" i="12"/>
  <c r="AK87" i="12"/>
  <c r="AI87" i="12"/>
  <c r="AK86" i="12"/>
  <c r="AI86" i="12"/>
  <c r="AK85" i="12"/>
  <c r="AI85" i="12"/>
  <c r="AK84" i="12"/>
  <c r="AI84" i="12"/>
  <c r="AK83" i="12"/>
  <c r="AI83" i="12"/>
  <c r="AK82" i="12"/>
  <c r="AI82" i="12"/>
  <c r="AK81" i="12"/>
  <c r="AI81" i="12"/>
  <c r="AK80" i="12"/>
  <c r="AI80" i="12"/>
  <c r="AK79" i="12"/>
  <c r="AI79" i="12"/>
  <c r="AK78" i="12"/>
  <c r="AI78" i="12"/>
  <c r="AK77" i="12"/>
  <c r="AI77" i="12"/>
  <c r="AK76" i="12"/>
  <c r="AI76" i="12"/>
  <c r="AK75" i="12"/>
  <c r="AI75" i="12"/>
  <c r="AK74" i="12"/>
  <c r="AI74" i="12"/>
  <c r="AK73" i="12"/>
  <c r="AI73" i="12"/>
  <c r="AK72" i="12"/>
  <c r="AI72" i="12"/>
  <c r="AK71" i="12"/>
  <c r="AI71" i="12"/>
  <c r="AK70" i="12"/>
  <c r="AI70" i="12"/>
  <c r="AK69" i="12"/>
  <c r="AI69" i="12"/>
  <c r="AK68" i="12"/>
  <c r="AI68" i="12"/>
  <c r="AK67" i="12"/>
  <c r="AI67" i="12"/>
  <c r="AK66" i="12"/>
  <c r="AI66" i="12"/>
  <c r="AK65" i="12"/>
  <c r="AI65" i="12"/>
  <c r="AK64" i="12"/>
  <c r="AI64" i="12"/>
  <c r="AK63" i="12"/>
  <c r="AI63" i="12"/>
  <c r="AK62" i="12"/>
  <c r="AI62" i="12"/>
  <c r="AK61" i="12"/>
  <c r="AI61" i="12"/>
  <c r="AK60" i="12"/>
  <c r="AI60" i="12"/>
  <c r="AK59" i="12"/>
  <c r="AI59" i="12"/>
  <c r="AK58" i="12"/>
  <c r="AI58" i="12"/>
  <c r="AK57" i="12"/>
  <c r="AI57" i="12"/>
  <c r="AK56" i="12"/>
  <c r="AI56" i="12"/>
  <c r="AK55" i="12"/>
  <c r="AI55" i="12"/>
  <c r="AK54" i="12"/>
  <c r="AI54" i="12"/>
  <c r="AK53" i="12"/>
  <c r="AI53" i="12"/>
  <c r="AK52" i="12"/>
  <c r="AI52" i="12"/>
  <c r="AK51" i="12"/>
  <c r="AI51" i="12"/>
  <c r="AK50" i="12"/>
  <c r="AI50" i="12"/>
  <c r="AK49" i="12"/>
  <c r="AI49" i="12"/>
  <c r="AK48" i="12"/>
  <c r="AI48" i="12"/>
  <c r="AK47" i="12"/>
  <c r="AI47" i="12"/>
  <c r="AK46" i="12"/>
  <c r="AI46" i="12"/>
  <c r="AK45" i="12"/>
  <c r="AI45" i="12"/>
  <c r="AK44" i="12"/>
  <c r="AI44" i="12"/>
  <c r="AK43" i="12"/>
  <c r="AI43" i="12"/>
  <c r="AK42" i="12"/>
  <c r="AI42" i="12"/>
  <c r="AK41" i="12"/>
  <c r="AI41" i="12"/>
  <c r="AK40" i="12"/>
  <c r="AI40" i="12"/>
  <c r="AK39" i="12"/>
  <c r="AI39" i="12"/>
  <c r="AK38" i="12"/>
  <c r="AI38" i="12"/>
  <c r="AK37" i="12"/>
  <c r="AI37" i="12"/>
  <c r="AK36" i="12"/>
  <c r="AI36" i="12"/>
  <c r="AK35" i="12"/>
  <c r="AI35" i="12"/>
  <c r="AK34" i="12"/>
  <c r="AI34" i="12"/>
  <c r="AK33" i="12"/>
  <c r="AI33" i="12"/>
  <c r="AK32" i="12"/>
  <c r="AI32" i="12"/>
  <c r="AK31" i="12"/>
  <c r="AI31" i="12"/>
  <c r="AK30" i="12"/>
  <c r="AI30" i="12"/>
  <c r="AK29" i="12"/>
  <c r="AI29" i="12"/>
  <c r="AK28" i="12"/>
  <c r="AI28" i="12"/>
  <c r="AK27" i="12"/>
  <c r="AI27" i="12"/>
  <c r="AK26" i="12"/>
  <c r="AI26" i="12"/>
  <c r="AK25" i="12"/>
  <c r="AI25" i="12"/>
  <c r="AK24" i="12"/>
  <c r="AI24" i="12"/>
  <c r="AK23" i="12"/>
  <c r="AI23" i="12"/>
  <c r="AK22" i="12"/>
  <c r="AI22" i="12"/>
  <c r="AK21" i="12"/>
  <c r="AI21" i="12"/>
  <c r="AK20" i="12"/>
  <c r="AI20" i="12"/>
  <c r="AK19" i="12"/>
  <c r="AI19" i="12"/>
  <c r="AK18" i="12"/>
  <c r="AI18" i="12"/>
  <c r="AK17" i="12"/>
  <c r="AI17" i="12"/>
  <c r="AK16" i="12"/>
  <c r="AI16" i="12"/>
  <c r="AK15" i="12"/>
  <c r="AI15" i="12"/>
  <c r="AI94" i="12" s="1"/>
  <c r="AK14" i="12"/>
  <c r="AI14" i="12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K13" i="12"/>
  <c r="AI13" i="12"/>
  <c r="Q130" i="21" l="1"/>
  <c r="AP40" i="21"/>
  <c r="AH130" i="21"/>
  <c r="AP39" i="21"/>
  <c r="N130" i="21"/>
  <c r="M130" i="21"/>
  <c r="AB130" i="21"/>
  <c r="AP41" i="21"/>
  <c r="AP42" i="21"/>
  <c r="AA130" i="21"/>
  <c r="L130" i="21"/>
  <c r="AR11" i="4"/>
  <c r="AF22" i="4"/>
  <c r="AS15" i="4"/>
  <c r="AR20" i="4"/>
  <c r="AP101" i="19"/>
  <c r="AS16" i="4"/>
  <c r="AR17" i="4"/>
  <c r="AS19" i="4"/>
  <c r="AQ104" i="20"/>
  <c r="AS17" i="4"/>
  <c r="AS20" i="4"/>
  <c r="K97" i="14"/>
  <c r="AM97" i="14" s="1"/>
  <c r="AK36" i="14"/>
  <c r="AK97" i="14"/>
  <c r="AK94" i="16"/>
  <c r="AM36" i="14"/>
  <c r="AK99" i="15"/>
  <c r="X131" i="22"/>
  <c r="AR126" i="22"/>
  <c r="AT61" i="22"/>
  <c r="AR61" i="22"/>
  <c r="AT71" i="22"/>
  <c r="AR71" i="22"/>
  <c r="AR86" i="22"/>
  <c r="L131" i="22"/>
  <c r="AR95" i="22"/>
  <c r="AL95" i="17"/>
  <c r="AL97" i="18"/>
  <c r="AH131" i="22"/>
  <c r="AR38" i="22"/>
  <c r="Q131" i="22"/>
  <c r="AR45" i="22"/>
  <c r="K131" i="22"/>
  <c r="AT131" i="22" s="1"/>
  <c r="AR56" i="22"/>
  <c r="AN97" i="18"/>
  <c r="AR72" i="22"/>
  <c r="AT72" i="22"/>
  <c r="AR91" i="22"/>
  <c r="AT91" i="22"/>
  <c r="AR102" i="22"/>
  <c r="AE131" i="22"/>
  <c r="AN101" i="19"/>
  <c r="AO104" i="20"/>
  <c r="AP38" i="21"/>
  <c r="AF130" i="21"/>
  <c r="AC130" i="21"/>
  <c r="R130" i="21"/>
  <c r="AR62" i="22"/>
  <c r="AT62" i="22"/>
  <c r="AR59" i="22"/>
  <c r="AR60" i="22"/>
  <c r="AR81" i="22"/>
  <c r="AR87" i="22"/>
  <c r="AR103" i="22"/>
  <c r="AR106" i="22"/>
  <c r="S130" i="21"/>
  <c r="AJ131" i="22"/>
  <c r="AR39" i="22"/>
  <c r="V131" i="22"/>
  <c r="AR64" i="22"/>
  <c r="AR65" i="22"/>
  <c r="AT75" i="22"/>
  <c r="AR75" i="22"/>
  <c r="AR83" i="22"/>
  <c r="AR89" i="22"/>
  <c r="AR105" i="22"/>
  <c r="AT118" i="22"/>
  <c r="AR118" i="22"/>
  <c r="AB22" i="4"/>
  <c r="AS10" i="4"/>
  <c r="AG22" i="4"/>
  <c r="AS11" i="4"/>
  <c r="AR15" i="4"/>
  <c r="K130" i="21"/>
  <c r="AR130" i="21" s="1"/>
  <c r="AR46" i="22"/>
  <c r="AR67" i="22"/>
  <c r="AR85" i="22"/>
  <c r="AR101" i="22"/>
  <c r="AC22" i="4"/>
  <c r="AR22" i="4" s="1"/>
  <c r="AR10" i="4"/>
  <c r="AR16" i="4"/>
  <c r="AR114" i="22"/>
  <c r="AR117" i="22"/>
  <c r="AR120" i="22"/>
  <c r="AR19" i="4"/>
  <c r="AR82" i="22"/>
  <c r="AR90" i="22"/>
  <c r="AS21" i="4"/>
  <c r="AT21" i="4" s="1"/>
  <c r="J22" i="4"/>
  <c r="AT11" i="4" l="1"/>
  <c r="AT17" i="4"/>
  <c r="AT15" i="4"/>
  <c r="AP130" i="21"/>
  <c r="AR131" i="22"/>
  <c r="AT16" i="4"/>
  <c r="AT20" i="4"/>
  <c r="AS22" i="4"/>
  <c r="AT22" i="4" s="1"/>
  <c r="AT10" i="4"/>
  <c r="AT19" i="4"/>
</calcChain>
</file>

<file path=xl/sharedStrings.xml><?xml version="1.0" encoding="utf-8"?>
<sst xmlns="http://schemas.openxmlformats.org/spreadsheetml/2006/main" count="3766" uniqueCount="496">
  <si>
    <t>AÑO</t>
  </si>
  <si>
    <t>DISA</t>
  </si>
  <si>
    <t>RED</t>
  </si>
  <si>
    <t>DEPARTAMENTO</t>
  </si>
  <si>
    <t>TOTAL</t>
  </si>
  <si>
    <t>MES</t>
  </si>
  <si>
    <t>Visado del Jefe del Personal</t>
  </si>
  <si>
    <t>Firma del Jefe del Servicio</t>
  </si>
  <si>
    <t>Firma del Jefe de Departamento</t>
  </si>
  <si>
    <t>Firma del Director del Hospital o Instituto</t>
  </si>
  <si>
    <t>ANEXO 2. Cuadro resumen referencial de la Programación de los Turnos del Trabajo Médico</t>
  </si>
  <si>
    <t>CATEGORIA</t>
  </si>
  <si>
    <t>Nº</t>
  </si>
  <si>
    <t>APELLIDOS y NOMBRES</t>
  </si>
  <si>
    <t>VMH</t>
  </si>
  <si>
    <t>SOP</t>
  </si>
  <si>
    <t>EMG</t>
  </si>
  <si>
    <t>TEM</t>
  </si>
  <si>
    <t>CAP</t>
  </si>
  <si>
    <t>OBSERVACIONES:</t>
  </si>
  <si>
    <t>CEX:</t>
  </si>
  <si>
    <t>PRO:</t>
  </si>
  <si>
    <t>VMH:</t>
  </si>
  <si>
    <t>SOP:</t>
  </si>
  <si>
    <t>COB:</t>
  </si>
  <si>
    <t>INT:</t>
  </si>
  <si>
    <t>JUN:</t>
  </si>
  <si>
    <t>TEM:</t>
  </si>
  <si>
    <t>CONSULTA EXTERNA</t>
  </si>
  <si>
    <t>PROCED. DIAGNÓSTICOS Y TERAPEUTICOS</t>
  </si>
  <si>
    <t>VISITA MÉDICA EN HOSPITALIZACIÓN</t>
  </si>
  <si>
    <t>SALA DE OPERACIONES</t>
  </si>
  <si>
    <t>CENTRO OBSTETRICO</t>
  </si>
  <si>
    <t>INTERCONSULTA</t>
  </si>
  <si>
    <t>JUNTA MÉDICA</t>
  </si>
  <si>
    <t>TELEMEDICINA</t>
  </si>
  <si>
    <t>AUD:</t>
  </si>
  <si>
    <t>CMT:</t>
  </si>
  <si>
    <t>RYC:</t>
  </si>
  <si>
    <t>SUP:</t>
  </si>
  <si>
    <t>TEG:</t>
  </si>
  <si>
    <t>CAP:</t>
  </si>
  <si>
    <t>AUDITORIA</t>
  </si>
  <si>
    <t>COMITÉ</t>
  </si>
  <si>
    <t>REFERENCIAS Y</t>
  </si>
  <si>
    <t>CONTRAREFERENCIAS</t>
  </si>
  <si>
    <t>SUPERVISIÓN</t>
  </si>
  <si>
    <t>TELEGESTIÓN</t>
  </si>
  <si>
    <t>CAPACITACIÓN</t>
  </si>
  <si>
    <t>IEC:</t>
  </si>
  <si>
    <t>INV:</t>
  </si>
  <si>
    <t>INVESTIGACIÓN</t>
  </si>
  <si>
    <t>COMUNICACIÓN</t>
  </si>
  <si>
    <t>INFORMACIÓN, EDUCACIÓN Y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</si>
  <si>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</si>
  <si>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</si>
  <si>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</si>
  <si>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</si>
  <si>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</si>
  <si>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</si>
  <si>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</si>
  <si>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</si>
  <si>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</si>
  <si>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</si>
  <si>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</si>
  <si>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</si>
  <si>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</si>
  <si>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</si>
  <si>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</si>
  <si>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</si>
  <si>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</si>
  <si>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</si>
  <si>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</si>
  <si>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</si>
  <si>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</si>
  <si>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</si>
  <si>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</si>
  <si>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</si>
  <si>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</si>
  <si>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</si>
  <si>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</si>
  <si>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CEX</t>
  </si>
  <si>
    <t>SUP</t>
  </si>
  <si>
    <t>IEC</t>
  </si>
  <si>
    <t>Valor del
Indicador
Abr</t>
  </si>
  <si>
    <t>Valor del
Indicador  Julio</t>
  </si>
  <si>
    <t>MOYOBAMBA</t>
  </si>
  <si>
    <t>I -3</t>
  </si>
  <si>
    <t>SAN MARTIN</t>
  </si>
  <si>
    <t>REUNION GENEREAL</t>
  </si>
  <si>
    <t>ENERO</t>
  </si>
  <si>
    <t>JEPELACIO</t>
  </si>
  <si>
    <t>LAINEZ VILLACORTA CESAR AUGUSTO</t>
  </si>
  <si>
    <t>YANTALO</t>
  </si>
  <si>
    <t>MEZA RIOS MARIA ESTELA</t>
  </si>
  <si>
    <t>ALVARADO LOBATON ROSULA ELENA</t>
  </si>
  <si>
    <t>ACAPANA ALVA KATHERINE PAOLA</t>
  </si>
  <si>
    <t>I -4</t>
  </si>
  <si>
    <t>SORITOR</t>
  </si>
  <si>
    <t>C.S. CALZADA</t>
  </si>
  <si>
    <t>C.S. JERILLO</t>
  </si>
  <si>
    <t>C.S. LAHUARPIA</t>
  </si>
  <si>
    <t>CALZADA</t>
  </si>
  <si>
    <t>C.S. LLUYLLUCUCHA</t>
  </si>
  <si>
    <t>C.S. ROQUE</t>
  </si>
  <si>
    <t>ALONSO DE ALVARADO</t>
  </si>
  <si>
    <t>ROQUE</t>
  </si>
  <si>
    <t>C.S. YANTALO</t>
  </si>
  <si>
    <t>C.S. PUEBLO LIBRE</t>
  </si>
  <si>
    <t>C.S. SORITOR</t>
  </si>
  <si>
    <t>C.S. JEPELACIO</t>
  </si>
  <si>
    <t>C.S. HABANA</t>
  </si>
  <si>
    <t>I-3</t>
  </si>
  <si>
    <t>HABANA</t>
  </si>
  <si>
    <t>C.S. NUEVO SAN MIGUEL</t>
  </si>
  <si>
    <t>HOSPITAL MOYOBAMBA</t>
  </si>
  <si>
    <t>II-1</t>
  </si>
  <si>
    <t>ALVA ADRIANZEN ALAN STUART EDGAR</t>
  </si>
  <si>
    <t>RED MOYOBAMBA</t>
  </si>
  <si>
    <t>O</t>
  </si>
  <si>
    <t xml:space="preserve">MOLINA SALAZAR JULIO </t>
  </si>
  <si>
    <t>SERRA MORALES ADRIAN</t>
  </si>
  <si>
    <t>MARTINEZ CHUQUIZUTA DIANA</t>
  </si>
  <si>
    <t>VILLARREAL BALBIN FIORELA</t>
  </si>
  <si>
    <t>VILLARREAL BARBARAN ENRIQUE</t>
  </si>
  <si>
    <t>CASTAÑEDA VASQUEZ ROGER</t>
  </si>
  <si>
    <t>PADILLA MOSQUERA JORGE</t>
  </si>
  <si>
    <t>BOCANEGRA VARGAS SPASSKY</t>
  </si>
  <si>
    <t>SEMINARIO MURO MARIA</t>
  </si>
  <si>
    <t>FLORES BEDOYA RICARDO</t>
  </si>
  <si>
    <t>RODRIGUEZ LOZANO OMAR</t>
  </si>
  <si>
    <t>CAPATINTA MAMANI CESAR</t>
  </si>
  <si>
    <t>VALDERRAMA IPANAQUE MARTIN</t>
  </si>
  <si>
    <t>HOSPITAL II-I MOYOBAMBA</t>
  </si>
  <si>
    <t>ANTON SARMIENTO ROSARIO BEATRIZ</t>
  </si>
  <si>
    <t>MECHAN CARDENAS HAROLD JOSUEP</t>
  </si>
  <si>
    <t>LICENCIA SIN GOCE</t>
  </si>
  <si>
    <t>PASANTIA HOSPITAL NACIONAL</t>
  </si>
  <si>
    <t>RIOS NORIEGA MARCIA VIVIANA</t>
  </si>
  <si>
    <t>CORTEZ SALDAÑA ROGER  UBEDELINDO</t>
  </si>
  <si>
    <t>CESIAS LOPEZ JULIO CESAR</t>
  </si>
  <si>
    <t>CORDOVA ROQUE CRISTHIAN EDUARDO</t>
  </si>
  <si>
    <t>YARUPAITAN GALVAN MARCELO DEMETRIO</t>
  </si>
  <si>
    <t>GONZALES MUJICA JORGE LUIS</t>
  </si>
  <si>
    <t>SEGOVIA ESPINO EDWIN ALBERTO</t>
  </si>
  <si>
    <t>ORTIZ BARBOZA JOSE WALTER</t>
  </si>
  <si>
    <t>CARDENAS RENGIFO VICTOR HUGO</t>
  </si>
  <si>
    <t>PILLACA ROCA AUGUSTO FILOMENO</t>
  </si>
  <si>
    <t>VASQUEZ CARBAJAL MARKEL WILLIAM</t>
  </si>
  <si>
    <t>PEREDA SERNA HECTOR</t>
  </si>
  <si>
    <t>HERENCIA GALLEGOS JOSE LUIS</t>
  </si>
  <si>
    <t>CHARAHUA HUERTA JORGE ALBERTO</t>
  </si>
  <si>
    <t>HERRAN ROMERO HUMBERTO HECTOR</t>
  </si>
  <si>
    <t>LENGUA AVALOS MARIA ELENA</t>
  </si>
  <si>
    <t>AGUILAR GUEVARA JORGE VICTOR</t>
  </si>
  <si>
    <t>LIC</t>
  </si>
  <si>
    <t>SAENZ CERNA ALEXANDRA KARINA</t>
  </si>
  <si>
    <t>MARIÑO SIANCAS CHRISTIAN ANDRE</t>
  </si>
  <si>
    <t>PERMISO</t>
  </si>
  <si>
    <t>LICENCIA</t>
  </si>
  <si>
    <t>MERINO COBEÑA ALEXIS XAVIER</t>
  </si>
  <si>
    <t>FER</t>
  </si>
  <si>
    <t>LESLYE FIORELLA CONDE BAZAN</t>
  </si>
  <si>
    <t>PADILLA DIAZ LINDA MAGNELY</t>
  </si>
  <si>
    <t>SANDIGA DOMINGUEZ ANDREA</t>
  </si>
  <si>
    <t>ACOSTA GUEVARA EDDY</t>
  </si>
  <si>
    <t>MANOTUPA DUENAS MIJAEL</t>
  </si>
  <si>
    <t>VELA RIOS MICHAEL COLLINS</t>
  </si>
  <si>
    <t>MINCHOLA VEGA JEFFREY KEVIN</t>
  </si>
  <si>
    <t>MOROTE LAURA EDGAR GOTARDO</t>
  </si>
  <si>
    <t>GONZALES YOUNG CESAR</t>
  </si>
  <si>
    <t>VELA PAREDES BELARMINO</t>
  </si>
  <si>
    <t>SOTOMAYOR SERRUTO EDUARDO</t>
  </si>
  <si>
    <t>TEJADA PANDURO GABRIELA SILVANA</t>
  </si>
  <si>
    <t>TUTAYA EGUSQUIZA DELLANIRA PAMELA</t>
  </si>
  <si>
    <t>C.S. SHUCSHUYACU</t>
  </si>
  <si>
    <t>P.S. PACAYPITE</t>
  </si>
  <si>
    <t>MARTINES CARI AMERICO</t>
  </si>
  <si>
    <t>VELA RAMIREZ RONALD MITSOU YURI</t>
  </si>
  <si>
    <t>CARDENAS ANTON ROSARIO</t>
  </si>
  <si>
    <t>ARISMENDI GONZALES JORGE</t>
  </si>
  <si>
    <t>AGUILAR LOPEZ LUIS</t>
  </si>
  <si>
    <t xml:space="preserve">    ZUNI VAZQUEZ KARLA</t>
  </si>
  <si>
    <t>BUENDIA CASTILLO DARWIN</t>
  </si>
  <si>
    <t>NIETO URETA WENDY ROSARIO</t>
  </si>
  <si>
    <t>VELASCO FIGALLO ANTONIO DAVID</t>
  </si>
  <si>
    <t>C.S HABANA</t>
  </si>
  <si>
    <t xml:space="preserve"> </t>
  </si>
  <si>
    <t>OROPEZA MENDEZ ALEX</t>
  </si>
  <si>
    <t>JHONATAN LUIS PINTADO LABAN</t>
  </si>
  <si>
    <t>GN</t>
  </si>
  <si>
    <t>GD</t>
  </si>
  <si>
    <t>DEL CONDOR ATOCHE ISRRAEL</t>
  </si>
  <si>
    <t>RONDON REQUENA SAUL</t>
  </si>
  <si>
    <t>MUÑOZ TAFUR JAIME</t>
  </si>
  <si>
    <t>FO</t>
  </si>
  <si>
    <t>TORO SILVA EILMER</t>
  </si>
  <si>
    <t>OLIVOS GONZALES JUAN</t>
  </si>
  <si>
    <t>CM</t>
  </si>
  <si>
    <t>FRIAS CORONADO VICTOR</t>
  </si>
  <si>
    <t>PCTM</t>
  </si>
  <si>
    <t>PUENTE HUAMANCAJA IRIS</t>
  </si>
  <si>
    <t>SOTOMAYOR SERRUTO ANDRE</t>
  </si>
  <si>
    <t>EGO</t>
  </si>
  <si>
    <t>HUAMAN HUAMAN JELITZA</t>
  </si>
  <si>
    <t>CASTILLO RIVEROS REYNOLDS</t>
  </si>
  <si>
    <t>DE LA CRUZ ZAÑA SUSANA</t>
  </si>
  <si>
    <t>RAMIREZ ALVARADO TANIA</t>
  </si>
  <si>
    <t>CHAVEZ RENGIFO ALEX</t>
  </si>
  <si>
    <t>PEREDA CELIZ MILAGROS</t>
  </si>
  <si>
    <t>FI</t>
  </si>
  <si>
    <t>HILARIO CHAVEZ FIORELA</t>
  </si>
  <si>
    <t>CQ</t>
  </si>
  <si>
    <t>DELGADO CHAPOÑAN ROBERTO</t>
  </si>
  <si>
    <t>MA</t>
  </si>
  <si>
    <t>RX</t>
  </si>
  <si>
    <t>ALCANTARA  RENGIFO JULIO EDMUNDO</t>
  </si>
  <si>
    <t>MVRBS</t>
  </si>
  <si>
    <t>ENE 2019</t>
  </si>
  <si>
    <t>FEB 2019</t>
  </si>
  <si>
    <t>MAR 2019</t>
  </si>
  <si>
    <t>ABR 2019</t>
  </si>
  <si>
    <t>MAY 2019</t>
  </si>
  <si>
    <t>JUN 2019</t>
  </si>
  <si>
    <t>JUL 2019</t>
  </si>
  <si>
    <t>AGO 2019</t>
  </si>
  <si>
    <t>SET 2019</t>
  </si>
  <si>
    <t>OCT 20119</t>
  </si>
  <si>
    <t>NOV 2019</t>
  </si>
  <si>
    <t>DIC 2019</t>
  </si>
  <si>
    <t>DIRECCION REGIONAL DE SALUD</t>
  </si>
  <si>
    <t>FORMATO1</t>
  </si>
  <si>
    <t>HORAS MEDICO</t>
  </si>
  <si>
    <t>FEBRERO</t>
  </si>
  <si>
    <t>DIAZ CHAÑA ORIEL JHONATAN</t>
  </si>
  <si>
    <t>CMT</t>
  </si>
  <si>
    <t>C</t>
  </si>
  <si>
    <t>V</t>
  </si>
  <si>
    <t>A</t>
  </si>
  <si>
    <t>I</t>
  </si>
  <si>
    <t>N</t>
  </si>
  <si>
    <t>E</t>
  </si>
  <si>
    <t>S</t>
  </si>
  <si>
    <t>PEREZ TAVARA ALEXANDER</t>
  </si>
  <si>
    <t>EYZAGUIRRE FLORES NATALIA</t>
  </si>
  <si>
    <t>PEREZ POSTIGO DENIS</t>
  </si>
  <si>
    <t>MARZO</t>
  </si>
  <si>
    <t>L</t>
  </si>
  <si>
    <t>ZUNI CHAVEZ KARLA XIOMARA</t>
  </si>
  <si>
    <t>BUENDIA CASTILLO DARWIN ALONSO</t>
  </si>
  <si>
    <t>PINTADO LABAN JHONATAN LUIS</t>
  </si>
  <si>
    <t>LOPEZ AGUILAR LUIS ANGEL</t>
  </si>
  <si>
    <t>CASTILLO RIVEROS REYNOLDS GREGORIO</t>
  </si>
  <si>
    <t>CHAVEZ RENGIFO ALEX TERCERO</t>
  </si>
  <si>
    <t>DEL CONDOR ATOCHE ISRAEL</t>
  </si>
  <si>
    <t>EYZAGUIRRE FLORES NATALIA MAFALDA</t>
  </si>
  <si>
    <t>FRIAS CORONADO VICTOR MAGNO</t>
  </si>
  <si>
    <t>HUAMAN HUAMAN JHELITZA MILAGROS</t>
  </si>
  <si>
    <t>MARTINEZ CARI AMERICO</t>
  </si>
  <si>
    <t>MERINO COBEÑAS ALEXIS XAVIER</t>
  </si>
  <si>
    <t>MOLINA SALAZAR JULIO CESAR</t>
  </si>
  <si>
    <t>MOROTE LAURA GOTARDO</t>
  </si>
  <si>
    <t>PEREDA CELIS MILAGROS</t>
  </si>
  <si>
    <t>PEREZ POSTIGO DENNIS LEWIS</t>
  </si>
  <si>
    <t>PUENTE HUAMANCAJA IRIS MODESTA</t>
  </si>
  <si>
    <t>RAMIREZ ALVARADO TANIA NORIS</t>
  </si>
  <si>
    <t>RONDON REQUENA SAUL EDUARDO</t>
  </si>
  <si>
    <t>SEMINARIO MURO MARIA VICTORIA DE FATIMA</t>
  </si>
  <si>
    <t>SERRA MORALES JOSE ADRIAN</t>
  </si>
  <si>
    <t>SOTOMAYOR SERRUTO ANDRE NELSON</t>
  </si>
  <si>
    <t>VILLARREAL BALBIN FIORELLA FABIOLA</t>
  </si>
  <si>
    <t>COB</t>
  </si>
  <si>
    <t xml:space="preserve">F A L T A   I N J US T I F I C A D A </t>
  </si>
  <si>
    <t>FO:</t>
  </si>
  <si>
    <t>FONDO DE OJO</t>
  </si>
  <si>
    <t>RX:</t>
  </si>
  <si>
    <t>LECTURA DE PLACAS RADIOGRAFICAS</t>
  </si>
  <si>
    <t>CQ:</t>
  </si>
  <si>
    <t>CENTRO QUIRURGICO</t>
  </si>
  <si>
    <t>MVRBS:</t>
  </si>
  <si>
    <t>MAÑANA VALIDACION RESULTADOS BANCO SANGRE</t>
  </si>
  <si>
    <t>CM:</t>
  </si>
  <si>
    <t>CAMPAÑA MEDICA</t>
  </si>
  <si>
    <t>MA:</t>
  </si>
  <si>
    <t>MAÑANA ADMINISTRATIVA</t>
  </si>
  <si>
    <t>EGO:</t>
  </si>
  <si>
    <t>ECOGRAFIA GINECOBSTETRICA</t>
  </si>
  <si>
    <t>PCTM:</t>
  </si>
  <si>
    <t>PROGRAMA CONTROL TBC</t>
  </si>
  <si>
    <t>FI:</t>
  </si>
  <si>
    <t>FALTA INJUSTIFICADA</t>
  </si>
  <si>
    <t xml:space="preserve">GD: </t>
  </si>
  <si>
    <t>GUARDIA DIA</t>
  </si>
  <si>
    <t>O:</t>
  </si>
  <si>
    <t>GN:</t>
  </si>
  <si>
    <t>GUARDIA  NOCHE</t>
  </si>
  <si>
    <t>ONOMASTICO</t>
  </si>
  <si>
    <t>ABRIL</t>
  </si>
  <si>
    <t xml:space="preserve">VILLACORTA PACHERRES CESAR </t>
  </si>
  <si>
    <t>ARIAS CONDOR GRACE</t>
  </si>
  <si>
    <t>RENUNCIO</t>
  </si>
  <si>
    <t>VACACIONES</t>
  </si>
  <si>
    <t>MAYO</t>
  </si>
  <si>
    <t>DEJO DE  LABORAR SEGÚN MEMO N° 113-2019 DIRESA-OGESS AM/D</t>
  </si>
  <si>
    <t>V A C A C I O N E S  2 0 1 8</t>
  </si>
  <si>
    <t>F.O.</t>
  </si>
  <si>
    <t>MEDINA CONDE BRYAN BENGHY</t>
  </si>
  <si>
    <t>MENDOZA CAMPOS PEDRO MIGUEL</t>
  </si>
  <si>
    <t>LLIQUE CAMACHO SARA</t>
  </si>
  <si>
    <t>OLAECHEA TERAN RENZO</t>
  </si>
  <si>
    <t>RAFAELLA PALOMA DEL JAZMIN OSORES URDAY</t>
  </si>
  <si>
    <t>WERNER GIANMARCO VIDAL CACHAY</t>
  </si>
  <si>
    <t>CATHERINE VANESSA GONZALES ZAMBRANO</t>
  </si>
  <si>
    <t>AMEGHINO RIVERA ANGELO DAVID</t>
  </si>
  <si>
    <t>PONCE CAMILE ELEONORE</t>
  </si>
  <si>
    <t>BAUER CORDOVA HUGO ELVIDIO</t>
  </si>
  <si>
    <t>USH</t>
  </si>
  <si>
    <t>ALVAREZ NUÑEZ BRANCO</t>
  </si>
  <si>
    <t>L  IC E  N C I A   S  I N   G O C E</t>
  </si>
  <si>
    <t>JULIO</t>
  </si>
  <si>
    <t>JUNIO</t>
  </si>
  <si>
    <t>CHAVEZ IRENE JORGE</t>
  </si>
  <si>
    <t>LICENCIA SIN GOCE DE HABERES</t>
  </si>
  <si>
    <t>VACACIONES(30 DIAS)</t>
  </si>
  <si>
    <t>VACACIONES(14 DIAS)</t>
  </si>
  <si>
    <t>VACACIONES (30 DIAS)</t>
  </si>
  <si>
    <t>SUAREZ ROJAS MARIELA</t>
  </si>
  <si>
    <t>PRADO SUAREZ ROJAS</t>
  </si>
  <si>
    <t>SUAREZ VARILLA BETZABÉ</t>
  </si>
  <si>
    <t>SIFUENTES GONZALES GISELA</t>
  </si>
  <si>
    <t>LOPEZ CONTRERAS ALEX</t>
  </si>
  <si>
    <t>MARCELO YARUPAITAN GALVAN</t>
  </si>
  <si>
    <t>AGOSTO</t>
  </si>
  <si>
    <t>DIAZ CHAÑA ORIEL</t>
  </si>
  <si>
    <t>VACACIONES  15 DIAS(16 AL 30 AGOSTO)</t>
  </si>
  <si>
    <t>VACACIONES 15 DIAS (1 AL 15 AGOSTO)</t>
  </si>
  <si>
    <t>LICENCIA SIN GOCE DE HABER</t>
  </si>
  <si>
    <t>VACACIONES 15 DIAS (01 AL 15 AGOSTO)</t>
  </si>
  <si>
    <t>VACACIONES 15 DIAS(01 AL 15 AGOSTO)</t>
  </si>
  <si>
    <t>MOSCOL IPAQUE ABIGAIL</t>
  </si>
  <si>
    <t>VELA MANZUR NAYDE OTILIA</t>
  </si>
  <si>
    <t>VILLAVERDE VASQUEZ KATHIA</t>
  </si>
  <si>
    <t>SUAREZ ADRIAN</t>
  </si>
  <si>
    <t>AUD</t>
  </si>
  <si>
    <t>RIVA LOPEZ BRAYAN JIM</t>
  </si>
  <si>
    <t>F:</t>
  </si>
  <si>
    <t>FERIADO</t>
  </si>
  <si>
    <t>F</t>
  </si>
  <si>
    <t>RE</t>
  </si>
  <si>
    <t>Re</t>
  </si>
  <si>
    <t>REUNIONES</t>
  </si>
  <si>
    <t>DIAZ LOPEZ RENZO BAGNER</t>
  </si>
  <si>
    <t>PEÑA LOZANO JACK EDWARD</t>
  </si>
  <si>
    <t>VACACIONES 2018(5 DIAS)</t>
  </si>
  <si>
    <t>VACACIONS DEL 2018(15 DIAS)</t>
  </si>
  <si>
    <t>VACACIONES 2019 (16 AL 30 DE AGOSTO)</t>
  </si>
  <si>
    <t>VACACIONES 2019(13 DIAS)</t>
  </si>
  <si>
    <t>CULMINO SUPLENCIA 276</t>
  </si>
  <si>
    <t xml:space="preserve">ENRIQEUZ BALAZAR BREITNER </t>
  </si>
  <si>
    <t>MOSCOL IPANAQUE BRANCO</t>
  </si>
  <si>
    <t>SANTOS CAMACHO LEYDI</t>
  </si>
  <si>
    <t>VELA MANZUR NEYDE OTILIA</t>
  </si>
  <si>
    <t>NO ASISTE A LABAORES</t>
  </si>
  <si>
    <t>SETIEMBRE</t>
  </si>
  <si>
    <t>LOZANO ASCARRUZ CAROL JUDITH</t>
  </si>
  <si>
    <t>ESCALON TUESTAS ENRIQUE</t>
  </si>
  <si>
    <t>JORGE ARISMENDI GONZALES</t>
  </si>
  <si>
    <t xml:space="preserve">SUAREZ ROJAS MARIELA </t>
  </si>
  <si>
    <t xml:space="preserve">BOYER BERMUDEZ ANGEL </t>
  </si>
  <si>
    <t>CHARAHUA HUERTA JORGE</t>
  </si>
  <si>
    <t>AGUILAR GUEVARA JORGE</t>
  </si>
  <si>
    <t>VELA RAMIREZ RONALD</t>
  </si>
  <si>
    <t>FIORELLA SANTOS CAJAHUANCA</t>
  </si>
  <si>
    <t>CORTEZ SALDAÑA ROGER</t>
  </si>
  <si>
    <t>AMERICO MARTINEZ CARI</t>
  </si>
  <si>
    <t>ROJAS FUNG MEILING OSEN</t>
  </si>
  <si>
    <t>ALVA DEL AGUILA PAUL ANDERSSON</t>
  </si>
  <si>
    <t>PRATOLONGO PEREZ MELANIE PAOLA</t>
  </si>
  <si>
    <t>HILARIO CHAVEZ MARI FIORELA</t>
  </si>
  <si>
    <t>LARREA FERNANDEZ ROGDER JHONATHAN</t>
  </si>
  <si>
    <t>CALDERON SANCHEZ CYNTHIA NOEMI</t>
  </si>
  <si>
    <t>SEGOVIA ESPINO EDWIN</t>
  </si>
  <si>
    <t>MALPARTIDA BERAUN NADIA</t>
  </si>
  <si>
    <t>LOPEZ AGUILAR LUIS</t>
  </si>
  <si>
    <t>IRIS PUENTE HUAMANACAJA</t>
  </si>
  <si>
    <t>RAMOS CHOQUE HEBERT</t>
  </si>
  <si>
    <t>HUARCAYA ONTIVEROS ALBERTO</t>
  </si>
  <si>
    <t>ALBERTO HUARCAYA ONTIVEROS</t>
  </si>
  <si>
    <t>WALTER GOMEZ QUESQUEN</t>
  </si>
  <si>
    <t>URSULA HUERTAS ROBLES</t>
  </si>
  <si>
    <t>GISELA SIFUENTES GONZALES</t>
  </si>
  <si>
    <t>ZEGARRA SAAVEDRA MARIA ELENA</t>
  </si>
  <si>
    <t>HUMBERTO HERRAN ROMERO</t>
  </si>
  <si>
    <t>ADRIAN SERRA MORALES</t>
  </si>
  <si>
    <t>CARRERA PATIÑO WENNER</t>
  </si>
  <si>
    <t>VICTOR LOZANO ARAUJO</t>
  </si>
  <si>
    <t>NATALIA EYZAGUIRRE FLORES</t>
  </si>
  <si>
    <t>JULIO MOLINA SALAZAR</t>
  </si>
  <si>
    <t>VICTOR HUGO CARDENAS RENGIFO</t>
  </si>
  <si>
    <t>MARKEL VASQUEZ CARBAJAL</t>
  </si>
  <si>
    <t>ALEXANDER PEREZ TAVARA</t>
  </si>
  <si>
    <t>BETZABE SUAREZ VARILLAS</t>
  </si>
  <si>
    <t>KATHIA VILLAVERDE VASQUEZ</t>
  </si>
  <si>
    <t>DANY DANIEL VILLARREAL MALCA</t>
  </si>
  <si>
    <t>RICHARD ALFREDO SANCHEZ ALVAREZ</t>
  </si>
  <si>
    <t>PATRICIA VICTORIA SINCLAIR REJAS</t>
  </si>
  <si>
    <t>JULIO CESAR CESIAS LOPEZ</t>
  </si>
  <si>
    <t>JAMER FUSTAMANTE OLIVERA</t>
  </si>
  <si>
    <t>MARGOTH TORRES RIOS</t>
  </si>
  <si>
    <t>GOTARDO MOROTE LAURA</t>
  </si>
  <si>
    <t>JOSE MARCELO GASTAÑADUI</t>
  </si>
  <si>
    <t>EDITH TARRILLO BURGA</t>
  </si>
  <si>
    <t>ALFREDO ARAUJO CANO</t>
  </si>
  <si>
    <t>ANTERO E. CONSTANTINO CERNA</t>
  </si>
  <si>
    <t>KENELUIS PUMA TTITO</t>
  </si>
  <si>
    <t>ENRIQUE VILLARREAL BARBARAN</t>
  </si>
  <si>
    <t>DIANA MARTINEZ CHUQUIZUTA</t>
  </si>
  <si>
    <t>ROGER CASTAÑEDA VASQUEZ</t>
  </si>
  <si>
    <t>JORGE PADILLA MOSQUERA</t>
  </si>
  <si>
    <t>ALEXIS MERINO COBEÑA</t>
  </si>
  <si>
    <t>BELARMINO VELA PAREDES</t>
  </si>
  <si>
    <t>ABIGAIL MOSCOL IPANAQUE</t>
  </si>
  <si>
    <t>ADERLY BRAVO GONZALES</t>
  </si>
  <si>
    <t>JULIO ENRIQUEZ LAURENTE</t>
  </si>
  <si>
    <t>MICHEL VALDEZ QUISPE</t>
  </si>
  <si>
    <t>SHINDY JORDAN ARAMBURU</t>
  </si>
  <si>
    <t>ALEX LOPEZ CONTRERAS</t>
  </si>
  <si>
    <t>FERNANDO J. IMAN IZQUIERDO</t>
  </si>
  <si>
    <t>BLADIMIR G. QUISPE BENAVENTE</t>
  </si>
  <si>
    <t>CRISTHIAN CORDOVA ROQUE</t>
  </si>
  <si>
    <t>MARIA LENGUA AVALOS</t>
  </si>
  <si>
    <t>ROSARIO B. ANTON SARMIENTO</t>
  </si>
  <si>
    <t>SPASSKY BOCANEGRA VARGAS</t>
  </si>
  <si>
    <t>MILAGROS PEREDA CELIZ</t>
  </si>
  <si>
    <t>JAKELINA G. PEÑA ESTRELLA</t>
  </si>
  <si>
    <t>NEYDE OTILIA VELA MANZUR</t>
  </si>
  <si>
    <t>LEYDY LAURA SANTOS CAMACHO</t>
  </si>
  <si>
    <t>JORGE ALONSO GOMEZ ARRUE</t>
  </si>
  <si>
    <t>SAUL RONDON REQUENA</t>
  </si>
  <si>
    <t>MARIA V. SEMINARIO MURO</t>
  </si>
  <si>
    <t>FIORELLA VILLARRREAL BALBIN</t>
  </si>
  <si>
    <t>WALTER ORTIZ BARBOZA</t>
  </si>
  <si>
    <t>AUGUSTO PILLACA ROCA</t>
  </si>
  <si>
    <t>RICARDO FLORES BEDOYA</t>
  </si>
  <si>
    <t>JULIO E. ALCANTARA RENGIFO</t>
  </si>
  <si>
    <t>OLGA ESTHER CHUNGA FLORES</t>
  </si>
  <si>
    <t>ROSARIO I.M. CARDENAS ANTON</t>
  </si>
  <si>
    <t>GA</t>
  </si>
  <si>
    <t>GABINETE DE APOYO</t>
  </si>
  <si>
    <t>VACACIONES (03 DÍAS DEL 18 AL 20)</t>
  </si>
  <si>
    <t>VACACIONES (05 DÍAS DEL 14 AL 18)</t>
  </si>
  <si>
    <t>VACACIONES 2018 (15DÍAS)</t>
  </si>
  <si>
    <t>VACACIONES 2018 (30 DÍAS)</t>
  </si>
  <si>
    <t>VACACIONES (10 DÍAS)</t>
  </si>
  <si>
    <t>OCTUBRE</t>
  </si>
  <si>
    <t>NOVIEMBRE</t>
  </si>
  <si>
    <t>HERRAN ROMERO HUMBERTO</t>
  </si>
  <si>
    <t>CHARAHUA HUERTA JORGE A.</t>
  </si>
  <si>
    <t>GONZALES YOUNG CESAR AUGUSTO</t>
  </si>
  <si>
    <t>AGAPITO TITO CECILIA</t>
  </si>
  <si>
    <t>SOTO REATEGUI GISELLE</t>
  </si>
  <si>
    <t>LOPEZ LOLI DIEGO</t>
  </si>
  <si>
    <t>TORRES RIOS FIORELLA MARGOTH</t>
  </si>
  <si>
    <t>ORTIZ CASTILLO JHEIMMY MARIBEL</t>
  </si>
  <si>
    <t>ROSARIO CARDENAS ANTON</t>
  </si>
  <si>
    <t>ZARATE QUISPE CARLOS ALBERTO</t>
  </si>
  <si>
    <t>VACACIONES 2019 (30 DIAS)</t>
  </si>
  <si>
    <t>VACACIONES (5 DIAS)</t>
  </si>
  <si>
    <t>UAMP</t>
  </si>
  <si>
    <t>UAMP:</t>
  </si>
  <si>
    <t>UNIDAD DE ATENCION MEDICA PERIODICA</t>
  </si>
  <si>
    <t>SST</t>
  </si>
  <si>
    <t>SST:</t>
  </si>
  <si>
    <t>SEGURIDAD Y SALUD EN EL TRABAJO</t>
  </si>
  <si>
    <t>ANA BELEN ALVAREZ TUFINIO</t>
  </si>
  <si>
    <t>VACACIONES 2019 (15 DÍAS)</t>
  </si>
  <si>
    <t>VACACIONES 2018 (15 DÍAS)</t>
  </si>
  <si>
    <t>DICIEMBRE</t>
  </si>
  <si>
    <t>FIORELA VILLARREAL BALBIN</t>
  </si>
  <si>
    <t>JOSE C. MARCELO GASTAÑADUI</t>
  </si>
  <si>
    <t>ALFREDO E. ARAUJO CANO</t>
  </si>
  <si>
    <t>ANTERO CONSTANTINO CERNA</t>
  </si>
  <si>
    <t>SAUL E. RONDON REQUENA</t>
  </si>
  <si>
    <t>ALVA DEL AGUILA PAUL ANDERSON</t>
  </si>
  <si>
    <t xml:space="preserve">ALEX LOPEZ CONTRERAS </t>
  </si>
  <si>
    <t>JOSE A. TORRES ZAVALETA</t>
  </si>
  <si>
    <t>GLENDA PEÑA ESTRELA</t>
  </si>
  <si>
    <t>JHON CARDEÑA LOPEZ</t>
  </si>
  <si>
    <t>SAUL ADRIANZEN AGUIRRE</t>
  </si>
  <si>
    <t>CARLOS CABRERA LUNA</t>
  </si>
  <si>
    <t>GIOVANA CUENTAS NUÑEZ DE LA TORRE</t>
  </si>
  <si>
    <t>MARCIAL RUIZ SILVA</t>
  </si>
  <si>
    <t>REFRACCION</t>
  </si>
  <si>
    <t>PEÑA SOLANO JACK EDWARD</t>
  </si>
  <si>
    <t>ACAIR</t>
  </si>
  <si>
    <t>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</si>
</sst>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5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2" fillId="0" borderId="0" xfId="0" applyFont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8" fillId="0" borderId="0" xfId="0" applyFont="1" applyFill="1"/>
    <xf numFmtId="0" fontId="9" fillId="6" borderId="18" xfId="0" applyFont="1" applyFill="1" applyBorder="1" applyAlignment="1">
      <alignment horizontal="center" vertical="center" textRotation="90" wrapText="1"/>
    </xf>
    <xf numFmtId="0" fontId="9" fillId="6" borderId="19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left" wrapText="1" indent="1"/>
    </xf>
    <xf numFmtId="0" fontId="10" fillId="0" borderId="22" xfId="0" applyFont="1" applyFill="1" applyBorder="1"/>
    <xf numFmtId="0" fontId="10" fillId="0" borderId="22" xfId="0" applyFont="1" applyFill="1" applyBorder="1" applyAlignment="1">
      <alignment horizontal="left" wrapText="1" indent="1"/>
    </xf>
    <xf numFmtId="0" fontId="10" fillId="0" borderId="22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left" wrapText="1" indent="1"/>
    </xf>
    <xf numFmtId="0" fontId="10" fillId="0" borderId="23" xfId="0" applyFont="1" applyFill="1" applyBorder="1"/>
    <xf numFmtId="0" fontId="10" fillId="0" borderId="24" xfId="0" applyFont="1" applyFill="1" applyBorder="1"/>
    <xf numFmtId="0" fontId="12" fillId="0" borderId="25" xfId="0" applyFont="1" applyFill="1" applyBorder="1"/>
    <xf numFmtId="0" fontId="12" fillId="0" borderId="26" xfId="0" applyFont="1" applyFill="1" applyBorder="1"/>
    <xf numFmtId="0" fontId="10" fillId="0" borderId="27" xfId="0" applyFont="1" applyFill="1" applyBorder="1" applyAlignment="1">
      <alignment horizontal="left" wrapText="1" inden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 indent="1"/>
    </xf>
    <xf numFmtId="0" fontId="10" fillId="0" borderId="28" xfId="0" applyFont="1" applyFill="1" applyBorder="1"/>
    <xf numFmtId="0" fontId="10" fillId="0" borderId="29" xfId="0" applyFont="1" applyFill="1" applyBorder="1"/>
    <xf numFmtId="0" fontId="12" fillId="0" borderId="30" xfId="0" applyFont="1" applyFill="1" applyBorder="1"/>
    <xf numFmtId="0" fontId="12" fillId="0" borderId="3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41" fontId="1" fillId="2" borderId="1" xfId="0" applyNumberFormat="1" applyFont="1" applyFill="1" applyBorder="1"/>
    <xf numFmtId="0" fontId="0" fillId="0" borderId="0" xfId="0" applyBorder="1" applyAlignment="1">
      <alignment horizontal="centerContinuous"/>
    </xf>
    <xf numFmtId="0" fontId="14" fillId="0" borderId="1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1" fontId="0" fillId="0" borderId="2" xfId="0" applyNumberFormat="1" applyBorder="1"/>
    <xf numFmtId="41" fontId="1" fillId="2" borderId="2" xfId="0" applyNumberFormat="1" applyFont="1" applyFill="1" applyBorder="1"/>
    <xf numFmtId="0" fontId="15" fillId="6" borderId="32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164" fontId="0" fillId="0" borderId="34" xfId="0" applyNumberFormat="1" applyBorder="1"/>
    <xf numFmtId="164" fontId="0" fillId="0" borderId="35" xfId="0" applyNumberFormat="1" applyBorder="1"/>
    <xf numFmtId="0" fontId="2" fillId="5" borderId="0" xfId="0" applyFont="1" applyFill="1"/>
    <xf numFmtId="0" fontId="0" fillId="8" borderId="2" xfId="0" applyFill="1" applyBorder="1" applyAlignment="1">
      <alignment horizontal="left" indent="1"/>
    </xf>
    <xf numFmtId="0" fontId="0" fillId="8" borderId="3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9" borderId="2" xfId="0" applyFill="1" applyBorder="1" applyAlignment="1">
      <alignment horizontal="left" indent="1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10" borderId="2" xfId="0" applyFill="1" applyBorder="1" applyAlignment="1">
      <alignment horizontal="left" indent="1"/>
    </xf>
    <xf numFmtId="0" fontId="0" fillId="10" borderId="3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3" xfId="0" applyFill="1" applyBorder="1" applyAlignment="1">
      <alignment horizontal="left" vertical="top"/>
    </xf>
    <xf numFmtId="0" fontId="0" fillId="12" borderId="2" xfId="0" applyFill="1" applyBorder="1" applyAlignment="1">
      <alignment horizontal="left" vertical="center"/>
    </xf>
    <xf numFmtId="0" fontId="0" fillId="12" borderId="2" xfId="0" applyFill="1" applyBorder="1" applyAlignment="1"/>
    <xf numFmtId="0" fontId="0" fillId="13" borderId="2" xfId="0" applyFill="1" applyBorder="1" applyAlignment="1">
      <alignment horizontal="left" indent="1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0" fillId="14" borderId="2" xfId="0" applyFill="1" applyBorder="1" applyAlignment="1">
      <alignment horizontal="left" indent="1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0" fillId="15" borderId="2" xfId="0" applyFill="1" applyBorder="1" applyAlignment="1">
      <alignment horizontal="left" indent="1"/>
    </xf>
    <xf numFmtId="0" fontId="0" fillId="15" borderId="3" xfId="0" applyFill="1" applyBorder="1" applyAlignment="1">
      <alignment horizontal="left"/>
    </xf>
    <xf numFmtId="0" fontId="0" fillId="15" borderId="4" xfId="0" applyFill="1" applyBorder="1" applyAlignment="1">
      <alignment horizontal="left"/>
    </xf>
    <xf numFmtId="0" fontId="10" fillId="0" borderId="13" xfId="0" applyFont="1" applyFill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/>
    <xf numFmtId="41" fontId="0" fillId="0" borderId="1" xfId="0" applyNumberFormat="1" applyBorder="1"/>
    <xf numFmtId="0" fontId="0" fillId="11" borderId="2" xfId="0" applyFill="1" applyBorder="1" applyAlignment="1"/>
    <xf numFmtId="0" fontId="0" fillId="11" borderId="3" xfId="0" applyFill="1" applyBorder="1" applyAlignment="1"/>
    <xf numFmtId="0" fontId="0" fillId="11" borderId="4" xfId="0" applyFill="1" applyBorder="1" applyAlignment="1"/>
    <xf numFmtId="0" fontId="0" fillId="16" borderId="2" xfId="0" applyFill="1" applyBorder="1" applyAlignment="1">
      <alignment horizontal="left"/>
    </xf>
    <xf numFmtId="0" fontId="0" fillId="16" borderId="3" xfId="0" applyFill="1" applyBorder="1" applyAlignment="1">
      <alignment horizontal="left"/>
    </xf>
    <xf numFmtId="0" fontId="0" fillId="12" borderId="36" xfId="0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0" fontId="0" fillId="12" borderId="37" xfId="0" applyFill="1" applyBorder="1" applyAlignment="1">
      <alignment horizontal="left"/>
    </xf>
    <xf numFmtId="0" fontId="0" fillId="12" borderId="38" xfId="0" applyFill="1" applyBorder="1" applyAlignment="1">
      <alignment horizontal="left"/>
    </xf>
    <xf numFmtId="0" fontId="0" fillId="12" borderId="6" xfId="0" applyFill="1" applyBorder="1" applyAlignment="1"/>
    <xf numFmtId="0" fontId="0" fillId="12" borderId="39" xfId="0" applyFill="1" applyBorder="1" applyAlignment="1">
      <alignment horizontal="left"/>
    </xf>
    <xf numFmtId="0" fontId="0" fillId="16" borderId="4" xfId="0" applyFill="1" applyBorder="1" applyAlignment="1">
      <alignment horizontal="left"/>
    </xf>
    <xf numFmtId="41" fontId="0" fillId="0" borderId="40" xfId="0" applyNumberFormat="1" applyBorder="1"/>
    <xf numFmtId="0" fontId="0" fillId="0" borderId="2" xfId="0" applyBorder="1" applyAlignment="1">
      <alignment horizontal="left"/>
    </xf>
    <xf numFmtId="0" fontId="6" fillId="8" borderId="20" xfId="0" applyFont="1" applyFill="1" applyBorder="1" applyAlignment="1">
      <alignment horizontal="center" vertical="center" textRotation="90" wrapText="1"/>
    </xf>
    <xf numFmtId="164" fontId="11" fillId="8" borderId="2" xfId="0" applyNumberFormat="1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 vertical="center" textRotation="90" wrapText="1"/>
    </xf>
    <xf numFmtId="0" fontId="9" fillId="9" borderId="19" xfId="0" applyFont="1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left" indent="1"/>
    </xf>
    <xf numFmtId="0" fontId="0" fillId="8" borderId="36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8" borderId="38" xfId="0" applyFill="1" applyBorder="1" applyAlignment="1">
      <alignment horizontal="left"/>
    </xf>
    <xf numFmtId="0" fontId="0" fillId="10" borderId="6" xfId="0" applyFill="1" applyBorder="1" applyAlignment="1">
      <alignment horizontal="left" indent="1"/>
    </xf>
    <xf numFmtId="0" fontId="0" fillId="10" borderId="39" xfId="0" applyFill="1" applyBorder="1" applyAlignment="1">
      <alignment horizontal="left"/>
    </xf>
    <xf numFmtId="0" fontId="0" fillId="10" borderId="4" xfId="0" applyFill="1" applyBorder="1" applyAlignment="1">
      <alignment horizontal="left" indent="1"/>
    </xf>
    <xf numFmtId="0" fontId="0" fillId="10" borderId="5" xfId="0" applyFill="1" applyBorder="1" applyAlignment="1">
      <alignment horizontal="left" indent="1"/>
    </xf>
    <xf numFmtId="0" fontId="0" fillId="8" borderId="37" xfId="0" applyFill="1" applyBorder="1" applyAlignment="1">
      <alignment horizontal="left" indent="1"/>
    </xf>
    <xf numFmtId="0" fontId="0" fillId="10" borderId="39" xfId="0" applyFill="1" applyBorder="1" applyAlignment="1">
      <alignment horizontal="left" indent="1"/>
    </xf>
    <xf numFmtId="41" fontId="0" fillId="0" borderId="40" xfId="0" applyNumberFormat="1" applyBorder="1"/>
    <xf numFmtId="0" fontId="1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41" fontId="0" fillId="0" borderId="40" xfId="0" applyNumberFormat="1" applyBorder="1"/>
    <xf numFmtId="41" fontId="0" fillId="0" borderId="4" xfId="0" applyNumberFormat="1" applyBorder="1"/>
    <xf numFmtId="0" fontId="0" fillId="0" borderId="1" xfId="0" applyFont="1" applyFill="1" applyBorder="1" applyAlignment="1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7" fillId="13" borderId="3" xfId="0" applyFont="1" applyFill="1" applyBorder="1" applyAlignment="1">
      <alignment horizontal="left"/>
    </xf>
    <xf numFmtId="0" fontId="17" fillId="13" borderId="4" xfId="0" applyFont="1" applyFill="1" applyBorder="1" applyAlignment="1">
      <alignment horizontal="left"/>
    </xf>
    <xf numFmtId="0" fontId="0" fillId="13" borderId="3" xfId="0" applyFont="1" applyFill="1" applyBorder="1" applyAlignment="1">
      <alignment horizontal="left"/>
    </xf>
    <xf numFmtId="0" fontId="18" fillId="0" borderId="1" xfId="0" applyFont="1" applyBorder="1"/>
    <xf numFmtId="41" fontId="18" fillId="0" borderId="2" xfId="0" applyNumberFormat="1" applyFont="1" applyBorder="1"/>
    <xf numFmtId="0" fontId="0" fillId="10" borderId="2" xfId="0" applyFill="1" applyBorder="1" applyAlignment="1"/>
    <xf numFmtId="0" fontId="0" fillId="9" borderId="2" xfId="0" applyFill="1" applyBorder="1" applyAlignment="1"/>
    <xf numFmtId="0" fontId="0" fillId="9" borderId="3" xfId="0" applyFill="1" applyBorder="1" applyAlignment="1"/>
    <xf numFmtId="0" fontId="0" fillId="8" borderId="2" xfId="0" applyFill="1" applyBorder="1" applyAlignment="1"/>
    <xf numFmtId="0" fontId="0" fillId="8" borderId="3" xfId="0" applyFill="1" applyBorder="1" applyAlignment="1"/>
    <xf numFmtId="0" fontId="0" fillId="8" borderId="37" xfId="0" applyFill="1" applyBorder="1" applyAlignment="1"/>
    <xf numFmtId="0" fontId="0" fillId="8" borderId="36" xfId="0" applyFill="1" applyBorder="1" applyAlignment="1"/>
    <xf numFmtId="0" fontId="0" fillId="10" borderId="6" xfId="0" applyFill="1" applyBorder="1" applyAlignment="1"/>
    <xf numFmtId="0" fontId="0" fillId="10" borderId="5" xfId="0" applyFill="1" applyBorder="1" applyAlignment="1"/>
    <xf numFmtId="0" fontId="0" fillId="10" borderId="3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12" borderId="2" xfId="0" applyFill="1" applyBorder="1" applyAlignment="1">
      <alignment vertical="center"/>
    </xf>
    <xf numFmtId="0" fontId="0" fillId="12" borderId="3" xfId="0" applyFill="1" applyBorder="1" applyAlignment="1">
      <alignment vertical="top"/>
    </xf>
    <xf numFmtId="0" fontId="0" fillId="12" borderId="37" xfId="0" applyFill="1" applyBorder="1" applyAlignment="1"/>
    <xf numFmtId="0" fontId="0" fillId="12" borderId="36" xfId="0" applyFill="1" applyBorder="1" applyAlignment="1"/>
    <xf numFmtId="0" fontId="0" fillId="16" borderId="2" xfId="0" applyFill="1" applyBorder="1" applyAlignment="1"/>
    <xf numFmtId="0" fontId="0" fillId="16" borderId="3" xfId="0" applyFill="1" applyBorder="1" applyAlignment="1"/>
    <xf numFmtId="0" fontId="0" fillId="12" borderId="5" xfId="0" applyFill="1" applyBorder="1" applyAlignment="1"/>
    <xf numFmtId="0" fontId="0" fillId="12" borderId="3" xfId="0" applyFill="1" applyBorder="1" applyAlignment="1"/>
    <xf numFmtId="0" fontId="0" fillId="14" borderId="2" xfId="0" applyFill="1" applyBorder="1" applyAlignment="1"/>
    <xf numFmtId="0" fontId="0" fillId="14" borderId="3" xfId="0" applyFill="1" applyBorder="1" applyAlignment="1"/>
    <xf numFmtId="0" fontId="0" fillId="15" borderId="2" xfId="0" applyFill="1" applyBorder="1" applyAlignment="1"/>
    <xf numFmtId="0" fontId="0" fillId="15" borderId="3" xfId="0" applyFill="1" applyBorder="1" applyAlignment="1"/>
    <xf numFmtId="0" fontId="0" fillId="13" borderId="2" xfId="0" applyFill="1" applyBorder="1" applyAlignment="1"/>
    <xf numFmtId="0" fontId="0" fillId="13" borderId="3" xfId="0" applyFill="1" applyBorder="1" applyAlignment="1"/>
    <xf numFmtId="0" fontId="0" fillId="13" borderId="2" xfId="0" applyFont="1" applyFill="1" applyBorder="1" applyAlignment="1"/>
    <xf numFmtId="0" fontId="0" fillId="13" borderId="3" xfId="0" applyFont="1" applyFill="1" applyBorder="1" applyAlignment="1"/>
    <xf numFmtId="0" fontId="17" fillId="13" borderId="3" xfId="0" applyFont="1" applyFill="1" applyBorder="1" applyAlignment="1"/>
    <xf numFmtId="0" fontId="0" fillId="10" borderId="36" xfId="0" applyFill="1" applyBorder="1" applyAlignment="1"/>
    <xf numFmtId="0" fontId="0" fillId="10" borderId="36" xfId="0" applyFill="1" applyBorder="1" applyAlignment="1">
      <alignment horizontal="left" indent="1"/>
    </xf>
    <xf numFmtId="164" fontId="10" fillId="0" borderId="1" xfId="0" applyNumberFormat="1" applyFont="1" applyFill="1" applyBorder="1"/>
    <xf numFmtId="0" fontId="10" fillId="7" borderId="23" xfId="0" applyFont="1" applyFill="1" applyBorder="1"/>
    <xf numFmtId="0" fontId="10" fillId="7" borderId="24" xfId="0" applyFont="1" applyFill="1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/>
    </xf>
    <xf numFmtId="0" fontId="17" fillId="0" borderId="0" xfId="0" applyFont="1"/>
    <xf numFmtId="0" fontId="2" fillId="18" borderId="3" xfId="0" applyFont="1" applyFill="1" applyBorder="1" applyAlignment="1">
      <alignment horizontal="left"/>
    </xf>
    <xf numFmtId="0" fontId="3" fillId="13" borderId="2" xfId="0" applyFont="1" applyFill="1" applyBorder="1" applyAlignment="1"/>
    <xf numFmtId="0" fontId="3" fillId="13" borderId="3" xfId="0" applyFont="1" applyFill="1" applyBorder="1" applyAlignment="1"/>
    <xf numFmtId="0" fontId="3" fillId="13" borderId="3" xfId="0" applyFont="1" applyFill="1" applyBorder="1" applyAlignment="1">
      <alignment horizontal="left"/>
    </xf>
    <xf numFmtId="0" fontId="3" fillId="0" borderId="1" xfId="0" applyFont="1" applyBorder="1"/>
    <xf numFmtId="41" fontId="3" fillId="0" borderId="2" xfId="0" applyNumberFormat="1" applyFont="1" applyBorder="1"/>
    <xf numFmtId="164" fontId="3" fillId="0" borderId="34" xfId="0" applyNumberFormat="1" applyFont="1" applyBorder="1"/>
    <xf numFmtId="0" fontId="3" fillId="0" borderId="0" xfId="0" applyFont="1"/>
    <xf numFmtId="0" fontId="0" fillId="5" borderId="0" xfId="0" applyFill="1"/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8" xfId="0" applyFill="1" applyBorder="1" applyAlignment="1"/>
    <xf numFmtId="41" fontId="0" fillId="0" borderId="2" xfId="0" applyNumberFormat="1" applyFill="1" applyBorder="1"/>
    <xf numFmtId="41" fontId="0" fillId="0" borderId="40" xfId="0" applyNumberFormat="1" applyFill="1" applyBorder="1"/>
    <xf numFmtId="164" fontId="0" fillId="0" borderId="34" xfId="0" applyNumberFormat="1" applyFill="1" applyBorder="1"/>
    <xf numFmtId="0" fontId="0" fillId="0" borderId="0" xfId="0" applyFill="1"/>
    <xf numFmtId="0" fontId="17" fillId="0" borderId="1" xfId="0" applyFont="1" applyBorder="1" applyAlignment="1"/>
    <xf numFmtId="0" fontId="0" fillId="0" borderId="1" xfId="0" applyFont="1" applyBorder="1" applyAlignment="1"/>
    <xf numFmtId="0" fontId="0" fillId="17" borderId="0" xfId="0" applyFill="1"/>
    <xf numFmtId="0" fontId="15" fillId="17" borderId="32" xfId="0" applyFont="1" applyFill="1" applyBorder="1" applyAlignment="1">
      <alignment horizontal="center" vertical="center" wrapText="1"/>
    </xf>
    <xf numFmtId="41" fontId="0" fillId="0" borderId="1" xfId="0" applyNumberFormat="1" applyFill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18" borderId="6" xfId="0" applyFont="1" applyFill="1" applyBorder="1" applyAlignment="1"/>
    <xf numFmtId="0" fontId="2" fillId="18" borderId="37" xfId="0" applyFont="1" applyFill="1" applyBorder="1" applyAlignment="1"/>
    <xf numFmtId="0" fontId="2" fillId="18" borderId="1" xfId="0" applyFont="1" applyFill="1" applyBorder="1" applyAlignment="1"/>
    <xf numFmtId="0" fontId="2" fillId="18" borderId="2" xfId="0" applyFont="1" applyFill="1" applyBorder="1" applyAlignment="1"/>
    <xf numFmtId="0" fontId="2" fillId="18" borderId="22" xfId="0" applyFont="1" applyFill="1" applyBorder="1" applyAlignment="1"/>
    <xf numFmtId="0" fontId="0" fillId="0" borderId="11" xfId="0" applyBorder="1"/>
    <xf numFmtId="41" fontId="1" fillId="2" borderId="22" xfId="0" applyNumberFormat="1" applyFont="1" applyFill="1" applyBorder="1"/>
    <xf numFmtId="0" fontId="0" fillId="0" borderId="1" xfId="0" applyFill="1" applyBorder="1" applyAlignment="1"/>
    <xf numFmtId="0" fontId="2" fillId="18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0" fillId="18" borderId="0" xfId="0" applyFont="1" applyFill="1" applyBorder="1" applyAlignment="1">
      <alignment horizontal="left"/>
    </xf>
    <xf numFmtId="0" fontId="13" fillId="2" borderId="3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0" fillId="0" borderId="4" xfId="0" applyBorder="1"/>
    <xf numFmtId="0" fontId="2" fillId="18" borderId="0" xfId="0" applyFont="1" applyFill="1" applyAlignment="1">
      <alignment horizontal="center"/>
    </xf>
    <xf numFmtId="0" fontId="2" fillId="18" borderId="0" xfId="0" applyFont="1" applyFill="1" applyAlignment="1">
      <alignment horizontal="left"/>
    </xf>
    <xf numFmtId="0" fontId="20" fillId="18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2" fillId="18" borderId="0" xfId="0" applyFont="1" applyFill="1" applyAlignment="1">
      <alignment horizontal="left"/>
    </xf>
    <xf numFmtId="0" fontId="21" fillId="0" borderId="1" xfId="0" applyFont="1" applyFill="1" applyBorder="1" applyAlignment="1">
      <alignment vertical="center"/>
    </xf>
    <xf numFmtId="0" fontId="2" fillId="18" borderId="1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0" fillId="0" borderId="2" xfId="0" applyBorder="1"/>
    <xf numFmtId="0" fontId="0" fillId="0" borderId="4" xfId="0" applyBorder="1"/>
    <xf numFmtId="0" fontId="22" fillId="0" borderId="42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/>
    </xf>
    <xf numFmtId="0" fontId="17" fillId="17" borderId="3" xfId="0" applyFont="1" applyFill="1" applyBorder="1" applyAlignment="1">
      <alignment horizontal="center"/>
    </xf>
    <xf numFmtId="0" fontId="17" fillId="17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" fillId="18" borderId="2" xfId="0" applyFont="1" applyFill="1" applyBorder="1" applyAlignment="1">
      <alignment horizontal="left"/>
    </xf>
    <xf numFmtId="0" fontId="2" fillId="18" borderId="3" xfId="0" applyFont="1" applyFill="1" applyBorder="1" applyAlignment="1">
      <alignment horizontal="left"/>
    </xf>
    <xf numFmtId="0" fontId="2" fillId="18" borderId="41" xfId="0" applyFont="1" applyFill="1" applyBorder="1" applyAlignment="1">
      <alignment horizontal="left"/>
    </xf>
    <xf numFmtId="0" fontId="2" fillId="19" borderId="2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left"/>
    </xf>
    <xf numFmtId="0" fontId="2" fillId="18" borderId="0" xfId="0" applyFont="1" applyFill="1" applyBorder="1" applyAlignment="1">
      <alignment horizontal="left"/>
    </xf>
    <xf numFmtId="17" fontId="7" fillId="4" borderId="13" xfId="0" quotePrefix="1" applyNumberFormat="1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/>
    </xf>
    <xf numFmtId="0" fontId="6" fillId="9" borderId="14" xfId="0" applyFont="1" applyFill="1" applyBorder="1" applyAlignment="1">
      <alignment horizontal="center" vertical="top"/>
    </xf>
    <xf numFmtId="0" fontId="0" fillId="0" borderId="4" xfId="0" applyFill="1" applyBorder="1"/>
    <xf numFmtId="0" fontId="0" fillId="0" borderId="2" xfId="0" applyFill="1" applyBorder="1"/>
  </cellXfs>
  <cellStyles count="1">
    <cellStyle name="Normal" xfId="0" builtinId="0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116"/>
  <sheetViews>
    <sheetView showGridLines="0" topLeftCell="A4" zoomScale="90" zoomScaleNormal="90" workbookViewId="0">
      <pane ySplit="9" topLeftCell="A13" activePane="bottomLeft" state="frozen"/>
      <selection activeCell="A4" sqref="A4"/>
      <selection pane="bottomLeft" activeCell="AC24" sqref="AC24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5" width="5.33203125" customWidth="1"/>
    <col min="16" max="16" width="7.44140625" customWidth="1"/>
    <col min="17" max="26" width="5.33203125" customWidth="1"/>
    <col min="27" max="27" width="7.44140625" customWidth="1"/>
    <col min="28" max="29" width="5.33203125" customWidth="1"/>
    <col min="30" max="30" width="7.33203125" customWidth="1"/>
    <col min="31" max="34" width="5.33203125" customWidth="1"/>
    <col min="35" max="35" width="9.5546875" customWidth="1"/>
    <col min="36" max="36" width="8.5546875" customWidth="1"/>
    <col min="37" max="37" width="9.44140625" customWidth="1"/>
  </cols>
  <sheetData>
    <row r="2" spans="1:38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5" spans="1:38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O5" s="19" t="s">
        <v>3</v>
      </c>
      <c r="P5" s="12"/>
      <c r="Q5" s="12"/>
      <c r="R5" s="13"/>
      <c r="S5" s="110" t="s">
        <v>88</v>
      </c>
      <c r="T5" s="9"/>
      <c r="U5" s="9"/>
      <c r="V5" s="9"/>
      <c r="W5" s="9"/>
      <c r="X5" s="9"/>
      <c r="Y5" s="9"/>
      <c r="Z5" s="9"/>
      <c r="AA5" s="8"/>
      <c r="AB5" s="47"/>
      <c r="AC5" s="47"/>
      <c r="AD5" s="47"/>
      <c r="AE5" s="47"/>
      <c r="AF5" s="47"/>
      <c r="AG5" s="47"/>
      <c r="AH5" s="47"/>
    </row>
    <row r="6" spans="1:38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O6" s="19" t="s">
        <v>187</v>
      </c>
      <c r="P6" s="12"/>
      <c r="Q6" s="12"/>
      <c r="R6" s="13"/>
      <c r="S6" s="7"/>
      <c r="T6" s="9"/>
      <c r="U6" s="9"/>
      <c r="V6" s="9"/>
      <c r="W6" s="9"/>
      <c r="X6" s="9"/>
      <c r="Y6" s="9"/>
      <c r="Z6" s="9"/>
      <c r="AA6" s="8"/>
      <c r="AB6" s="47"/>
      <c r="AC6" s="47"/>
      <c r="AD6" s="47"/>
      <c r="AE6" s="47"/>
      <c r="AF6" s="47"/>
      <c r="AG6" s="47"/>
      <c r="AH6" s="47"/>
    </row>
    <row r="7" spans="1:38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O7" s="19" t="s">
        <v>187</v>
      </c>
      <c r="P7" s="12" t="s">
        <v>187</v>
      </c>
      <c r="Q7" s="12"/>
      <c r="R7" s="13"/>
      <c r="S7" s="7"/>
      <c r="T7" s="9"/>
      <c r="U7" s="9"/>
      <c r="V7" s="9"/>
      <c r="W7" s="9"/>
      <c r="X7" s="9"/>
      <c r="Y7" s="9"/>
      <c r="Z7" s="9"/>
      <c r="AA7" s="8"/>
      <c r="AB7" s="47"/>
      <c r="AC7" s="47"/>
      <c r="AD7" s="47"/>
      <c r="AE7" s="47"/>
      <c r="AF7" s="47"/>
      <c r="AG7" s="47"/>
      <c r="AH7" s="47"/>
    </row>
    <row r="8" spans="1:38" x14ac:dyDescent="0.3">
      <c r="A8" s="85"/>
      <c r="O8" s="20"/>
      <c r="P8" s="5"/>
      <c r="Q8" s="5"/>
      <c r="R8" s="5"/>
    </row>
    <row r="9" spans="1:38" x14ac:dyDescent="0.3">
      <c r="A9" s="87" t="s">
        <v>0</v>
      </c>
      <c r="B9" s="10"/>
      <c r="C9" s="11"/>
      <c r="D9" s="7">
        <v>2019</v>
      </c>
      <c r="E9" s="9"/>
      <c r="F9" s="9"/>
      <c r="G9" s="8"/>
      <c r="O9" s="19" t="s">
        <v>5</v>
      </c>
      <c r="P9" s="12"/>
      <c r="Q9" s="12"/>
      <c r="R9" s="13"/>
      <c r="S9" s="7" t="s">
        <v>90</v>
      </c>
      <c r="T9" s="9"/>
      <c r="U9" s="9"/>
      <c r="V9" s="9"/>
      <c r="W9" s="8"/>
    </row>
    <row r="11" spans="1:38" ht="5.25" customHeight="1" thickBot="1" x14ac:dyDescent="0.35"/>
    <row r="12" spans="1:38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215</v>
      </c>
      <c r="P12" s="45" t="s">
        <v>16</v>
      </c>
      <c r="Q12" s="45" t="s">
        <v>212</v>
      </c>
      <c r="R12" s="45" t="s">
        <v>217</v>
      </c>
      <c r="S12" s="45" t="s">
        <v>17</v>
      </c>
      <c r="T12" s="45" t="s">
        <v>214</v>
      </c>
      <c r="U12" s="45" t="s">
        <v>198</v>
      </c>
      <c r="V12" s="45" t="s">
        <v>203</v>
      </c>
      <c r="W12" s="45" t="s">
        <v>45</v>
      </c>
      <c r="X12" s="45" t="s">
        <v>82</v>
      </c>
      <c r="Y12" s="45" t="s">
        <v>200</v>
      </c>
      <c r="Z12" s="45" t="s">
        <v>18</v>
      </c>
      <c r="AA12" s="45" t="s">
        <v>80</v>
      </c>
      <c r="AB12" s="48" t="s">
        <v>83</v>
      </c>
      <c r="AC12" s="48" t="s">
        <v>210</v>
      </c>
      <c r="AD12" s="18" t="s">
        <v>190</v>
      </c>
      <c r="AE12" s="18" t="s">
        <v>119</v>
      </c>
      <c r="AF12" s="18" t="s">
        <v>191</v>
      </c>
      <c r="AG12" s="18" t="s">
        <v>161</v>
      </c>
      <c r="AH12" s="18" t="s">
        <v>155</v>
      </c>
      <c r="AI12" s="49" t="s">
        <v>76</v>
      </c>
      <c r="AJ12" s="52" t="s">
        <v>63</v>
      </c>
      <c r="AK12" s="53" t="s">
        <v>77</v>
      </c>
    </row>
    <row r="13" spans="1:38" ht="20.100000000000001" customHeight="1" x14ac:dyDescent="0.3">
      <c r="A13" s="88">
        <v>1</v>
      </c>
      <c r="B13" s="60" t="s">
        <v>163</v>
      </c>
      <c r="C13" s="61"/>
      <c r="D13" s="61"/>
      <c r="E13" s="61"/>
      <c r="F13" s="61"/>
      <c r="G13" s="61"/>
      <c r="H13" s="61"/>
      <c r="I13" s="61"/>
      <c r="J13" s="62"/>
      <c r="K13" s="1">
        <v>30</v>
      </c>
      <c r="L13" s="1"/>
      <c r="M13" s="1"/>
      <c r="N13" s="1"/>
      <c r="O13" s="1"/>
      <c r="P13" s="1">
        <v>24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0">
        <f>SUM(K13:AH13)</f>
        <v>54</v>
      </c>
      <c r="AJ13" s="94">
        <v>80</v>
      </c>
      <c r="AK13" s="54">
        <f>+AJ13/K13</f>
        <v>2.6666666666666665</v>
      </c>
      <c r="AL13" t="s">
        <v>99</v>
      </c>
    </row>
    <row r="14" spans="1:38" ht="20.100000000000001" customHeight="1" x14ac:dyDescent="0.3">
      <c r="A14" s="88">
        <f>+A13+1</f>
        <v>2</v>
      </c>
      <c r="B14" s="60" t="s">
        <v>165</v>
      </c>
      <c r="C14" s="61"/>
      <c r="D14" s="61"/>
      <c r="E14" s="61"/>
      <c r="F14" s="61"/>
      <c r="G14" s="61"/>
      <c r="H14" s="61"/>
      <c r="I14" s="61"/>
      <c r="J14" s="62"/>
      <c r="K14" s="1">
        <v>120</v>
      </c>
      <c r="L14" s="1"/>
      <c r="M14" s="1"/>
      <c r="N14" s="1"/>
      <c r="O14" s="1"/>
      <c r="P14" s="1">
        <v>60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0">
        <f t="shared" ref="AI14:AI84" si="0">SUM(K14:AH14)</f>
        <v>180</v>
      </c>
      <c r="AJ14" s="94">
        <v>193</v>
      </c>
      <c r="AK14" s="54">
        <f t="shared" ref="AK14:AK94" si="1">+AJ14/K14</f>
        <v>1.6083333333333334</v>
      </c>
      <c r="AL14" t="s">
        <v>99</v>
      </c>
    </row>
    <row r="15" spans="1:38" ht="20.100000000000001" customHeight="1" x14ac:dyDescent="0.3">
      <c r="A15" s="88">
        <f t="shared" ref="A15:A83" si="2">+A14+1</f>
        <v>3</v>
      </c>
      <c r="B15" s="57" t="s">
        <v>157</v>
      </c>
      <c r="C15" s="58"/>
      <c r="D15" s="58"/>
      <c r="E15" s="58"/>
      <c r="F15" s="58"/>
      <c r="G15" s="58"/>
      <c r="H15" s="58"/>
      <c r="I15" s="58"/>
      <c r="J15" s="59"/>
      <c r="K15" s="1">
        <v>120</v>
      </c>
      <c r="L15" s="1"/>
      <c r="M15" s="1"/>
      <c r="N15" s="1"/>
      <c r="O15" s="1"/>
      <c r="P15" s="1">
        <v>30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0">
        <f t="shared" si="0"/>
        <v>150</v>
      </c>
      <c r="AJ15" s="94">
        <v>305</v>
      </c>
      <c r="AK15" s="54">
        <f t="shared" si="1"/>
        <v>2.5416666666666665</v>
      </c>
      <c r="AL15" t="s">
        <v>100</v>
      </c>
    </row>
    <row r="16" spans="1:38" ht="20.100000000000001" customHeight="1" x14ac:dyDescent="0.3">
      <c r="A16" s="88">
        <f t="shared" si="2"/>
        <v>4</v>
      </c>
      <c r="B16" s="57" t="s">
        <v>135</v>
      </c>
      <c r="C16" s="58"/>
      <c r="D16" s="58"/>
      <c r="E16" s="58"/>
      <c r="F16" s="58"/>
      <c r="G16" s="58"/>
      <c r="H16" s="58"/>
      <c r="I16" s="58"/>
      <c r="J16" s="59"/>
      <c r="K16" s="1">
        <v>102</v>
      </c>
      <c r="L16" s="1"/>
      <c r="M16" s="1"/>
      <c r="N16" s="1"/>
      <c r="O16" s="1"/>
      <c r="P16" s="1">
        <v>48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0">
        <f t="shared" si="0"/>
        <v>150</v>
      </c>
      <c r="AJ16" s="94">
        <v>144</v>
      </c>
      <c r="AK16" s="54">
        <f t="shared" si="1"/>
        <v>1.411764705882353</v>
      </c>
      <c r="AL16" t="s">
        <v>101</v>
      </c>
    </row>
    <row r="17" spans="1:38" ht="20.100000000000001" customHeight="1" x14ac:dyDescent="0.3">
      <c r="A17" s="88">
        <f t="shared" si="2"/>
        <v>5</v>
      </c>
      <c r="B17" s="66" t="s">
        <v>92</v>
      </c>
      <c r="C17" s="67"/>
      <c r="D17" s="67"/>
      <c r="E17" s="67"/>
      <c r="F17" s="67"/>
      <c r="G17" s="67"/>
      <c r="H17" s="67"/>
      <c r="I17" s="67"/>
      <c r="J17" s="68"/>
      <c r="K17" s="1">
        <v>120</v>
      </c>
      <c r="L17" s="1"/>
      <c r="M17" s="1"/>
      <c r="N17" s="1"/>
      <c r="O17" s="1"/>
      <c r="P17" s="1">
        <v>15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v>15</v>
      </c>
      <c r="AB17" s="1"/>
      <c r="AC17" s="1"/>
      <c r="AD17" s="1"/>
      <c r="AE17" s="1"/>
      <c r="AF17" s="1"/>
      <c r="AG17" s="1"/>
      <c r="AH17" s="1"/>
      <c r="AI17" s="50">
        <f t="shared" si="0"/>
        <v>150</v>
      </c>
      <c r="AJ17" s="94">
        <v>417</v>
      </c>
      <c r="AK17" s="54">
        <f t="shared" si="1"/>
        <v>3.4750000000000001</v>
      </c>
      <c r="AL17" t="s">
        <v>110</v>
      </c>
    </row>
    <row r="18" spans="1:38" ht="20.100000000000001" customHeight="1" x14ac:dyDescent="0.3">
      <c r="A18" s="88">
        <f t="shared" si="2"/>
        <v>6</v>
      </c>
      <c r="B18" s="66" t="s">
        <v>156</v>
      </c>
      <c r="C18" s="67"/>
      <c r="D18" s="67"/>
      <c r="E18" s="67"/>
      <c r="F18" s="67"/>
      <c r="G18" s="67"/>
      <c r="H18" s="67"/>
      <c r="I18" s="67"/>
      <c r="J18" s="68"/>
      <c r="K18" s="1">
        <v>120</v>
      </c>
      <c r="L18" s="1"/>
      <c r="M18" s="1"/>
      <c r="N18" s="1"/>
      <c r="O18" s="1"/>
      <c r="P18" s="1">
        <v>15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>
        <v>15</v>
      </c>
      <c r="AB18" s="1"/>
      <c r="AC18" s="1"/>
      <c r="AD18" s="1"/>
      <c r="AE18" s="1"/>
      <c r="AF18" s="1"/>
      <c r="AG18" s="1"/>
      <c r="AH18" s="1"/>
      <c r="AI18" s="50">
        <f t="shared" si="0"/>
        <v>150</v>
      </c>
      <c r="AJ18" s="94">
        <v>161</v>
      </c>
      <c r="AK18" s="54">
        <f t="shared" si="1"/>
        <v>1.3416666666666666</v>
      </c>
      <c r="AL18" t="s">
        <v>114</v>
      </c>
    </row>
    <row r="19" spans="1:38" ht="20.100000000000001" customHeight="1" x14ac:dyDescent="0.3">
      <c r="A19" s="88">
        <f t="shared" si="2"/>
        <v>7</v>
      </c>
      <c r="B19" s="66" t="s">
        <v>173</v>
      </c>
      <c r="C19" s="67"/>
      <c r="D19" s="67"/>
      <c r="E19" s="67"/>
      <c r="F19" s="67"/>
      <c r="G19" s="67"/>
      <c r="H19" s="67"/>
      <c r="I19" s="67"/>
      <c r="J19" s="68"/>
      <c r="K19" s="1">
        <v>120</v>
      </c>
      <c r="L19" s="1"/>
      <c r="M19" s="1"/>
      <c r="N19" s="1"/>
      <c r="O19" s="1"/>
      <c r="P19" s="1">
        <v>15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>
        <v>15</v>
      </c>
      <c r="AB19" s="1"/>
      <c r="AC19" s="1"/>
      <c r="AD19" s="1"/>
      <c r="AE19" s="1"/>
      <c r="AF19" s="1"/>
      <c r="AG19" s="1"/>
      <c r="AH19" s="1"/>
      <c r="AI19" s="50">
        <f t="shared" si="0"/>
        <v>150</v>
      </c>
      <c r="AJ19" s="94">
        <v>203</v>
      </c>
      <c r="AK19" s="54">
        <f t="shared" si="1"/>
        <v>1.6916666666666667</v>
      </c>
      <c r="AL19" t="s">
        <v>175</v>
      </c>
    </row>
    <row r="20" spans="1:38" ht="20.100000000000001" customHeight="1" x14ac:dyDescent="0.3">
      <c r="A20" s="88">
        <f t="shared" si="2"/>
        <v>8</v>
      </c>
      <c r="B20" s="66" t="s">
        <v>174</v>
      </c>
      <c r="C20" s="67"/>
      <c r="D20" s="67"/>
      <c r="E20" s="67"/>
      <c r="F20" s="67"/>
      <c r="G20" s="67"/>
      <c r="H20" s="67"/>
      <c r="I20" s="67"/>
      <c r="J20" s="68"/>
      <c r="K20" s="1">
        <v>120</v>
      </c>
      <c r="L20" s="1"/>
      <c r="M20" s="1"/>
      <c r="N20" s="1"/>
      <c r="O20" s="1"/>
      <c r="P20" s="1">
        <v>15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>
        <v>15</v>
      </c>
      <c r="AB20" s="1"/>
      <c r="AC20" s="1"/>
      <c r="AD20" s="1"/>
      <c r="AE20" s="1"/>
      <c r="AF20" s="1"/>
      <c r="AG20" s="1"/>
      <c r="AH20" s="1"/>
      <c r="AI20" s="50">
        <f t="shared" si="0"/>
        <v>150</v>
      </c>
      <c r="AJ20" s="94">
        <v>137</v>
      </c>
      <c r="AK20" s="54">
        <f t="shared" si="1"/>
        <v>1.1416666666666666</v>
      </c>
      <c r="AL20" t="s">
        <v>176</v>
      </c>
    </row>
    <row r="21" spans="1:38" ht="20.100000000000001" customHeight="1" x14ac:dyDescent="0.3">
      <c r="A21" s="88">
        <f t="shared" si="2"/>
        <v>9</v>
      </c>
      <c r="B21" s="63" t="s">
        <v>164</v>
      </c>
      <c r="C21" s="64"/>
      <c r="D21" s="64"/>
      <c r="E21" s="64"/>
      <c r="F21" s="64"/>
      <c r="G21" s="64"/>
      <c r="H21" s="64"/>
      <c r="I21" s="64"/>
      <c r="J21" s="65"/>
      <c r="K21" s="94">
        <v>66</v>
      </c>
      <c r="L21" s="94"/>
      <c r="M21" s="94"/>
      <c r="N21" s="94"/>
      <c r="O21" s="94"/>
      <c r="P21" s="94">
        <v>60</v>
      </c>
      <c r="Q21" s="94"/>
      <c r="R21" s="94"/>
      <c r="S21" s="94"/>
      <c r="T21" s="94"/>
      <c r="U21" s="94">
        <v>6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50">
        <f t="shared" si="0"/>
        <v>132</v>
      </c>
      <c r="AJ21" s="94">
        <v>287</v>
      </c>
      <c r="AK21" s="54">
        <f t="shared" si="1"/>
        <v>4.3484848484848486</v>
      </c>
      <c r="AL21" t="s">
        <v>107</v>
      </c>
    </row>
    <row r="22" spans="1:38" ht="20.100000000000001" customHeight="1" x14ac:dyDescent="0.3">
      <c r="A22" s="88">
        <f t="shared" si="2"/>
        <v>10</v>
      </c>
      <c r="B22" s="63" t="s">
        <v>162</v>
      </c>
      <c r="C22" s="64"/>
      <c r="D22" s="64"/>
      <c r="E22" s="64"/>
      <c r="F22" s="64"/>
      <c r="G22" s="64"/>
      <c r="H22" s="64"/>
      <c r="I22" s="64"/>
      <c r="J22" s="65"/>
      <c r="K22" s="94">
        <v>144</v>
      </c>
      <c r="L22" s="94"/>
      <c r="M22" s="94"/>
      <c r="N22" s="94"/>
      <c r="O22" s="94"/>
      <c r="P22" s="94"/>
      <c r="Q22" s="94"/>
      <c r="R22" s="94"/>
      <c r="S22" s="94"/>
      <c r="T22" s="94"/>
      <c r="U22" s="94">
        <v>6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0">
        <f t="shared" si="0"/>
        <v>150</v>
      </c>
      <c r="AJ22" s="94">
        <v>169</v>
      </c>
      <c r="AK22" s="54">
        <f t="shared" si="1"/>
        <v>1.1736111111111112</v>
      </c>
      <c r="AL22" t="s">
        <v>107</v>
      </c>
    </row>
    <row r="23" spans="1:38" ht="20.100000000000001" customHeight="1" x14ac:dyDescent="0.3">
      <c r="A23" s="88">
        <f t="shared" si="2"/>
        <v>11</v>
      </c>
      <c r="B23" s="97" t="s">
        <v>182</v>
      </c>
      <c r="C23" s="98"/>
      <c r="D23" s="98"/>
      <c r="E23" s="98"/>
      <c r="F23" s="98"/>
      <c r="G23" s="98"/>
      <c r="H23" s="98"/>
      <c r="I23" s="98"/>
      <c r="J23" s="99"/>
      <c r="K23" s="94">
        <v>90</v>
      </c>
      <c r="L23" s="94"/>
      <c r="M23" s="94"/>
      <c r="N23" s="94"/>
      <c r="O23" s="94"/>
      <c r="P23" s="94">
        <v>60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0">
        <f t="shared" si="0"/>
        <v>150</v>
      </c>
      <c r="AJ23" s="94">
        <v>243</v>
      </c>
      <c r="AK23" s="54">
        <f>+AJ23/K23</f>
        <v>2.7</v>
      </c>
      <c r="AL23" t="s">
        <v>108</v>
      </c>
    </row>
    <row r="24" spans="1:38" ht="20.100000000000001" customHeight="1" x14ac:dyDescent="0.3">
      <c r="A24" s="88">
        <f t="shared" si="2"/>
        <v>12</v>
      </c>
      <c r="B24" s="72" t="s">
        <v>96</v>
      </c>
      <c r="C24" s="71"/>
      <c r="D24" s="69"/>
      <c r="E24" s="69"/>
      <c r="F24" s="69"/>
      <c r="G24" s="69"/>
      <c r="H24" s="69"/>
      <c r="I24" s="69"/>
      <c r="J24" s="70"/>
      <c r="K24" s="94">
        <v>78</v>
      </c>
      <c r="L24" s="94"/>
      <c r="M24" s="94"/>
      <c r="N24" s="94"/>
      <c r="O24" s="94"/>
      <c r="P24" s="94">
        <v>66</v>
      </c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>
        <v>66</v>
      </c>
      <c r="AB24" s="1"/>
      <c r="AC24" s="1"/>
      <c r="AD24" s="1"/>
      <c r="AE24" s="1"/>
      <c r="AF24" s="1"/>
      <c r="AG24" s="1"/>
      <c r="AH24" s="1"/>
      <c r="AI24" s="50">
        <f t="shared" si="0"/>
        <v>210</v>
      </c>
      <c r="AJ24" s="109">
        <v>328</v>
      </c>
      <c r="AK24" s="54">
        <f t="shared" si="1"/>
        <v>4.2051282051282053</v>
      </c>
      <c r="AL24" t="s">
        <v>109</v>
      </c>
    </row>
    <row r="25" spans="1:38" ht="20.100000000000001" customHeight="1" x14ac:dyDescent="0.3">
      <c r="A25" s="88">
        <f t="shared" si="2"/>
        <v>13</v>
      </c>
      <c r="B25" s="104" t="s">
        <v>95</v>
      </c>
      <c r="C25" s="102"/>
      <c r="D25" s="102"/>
      <c r="E25" s="102"/>
      <c r="F25" s="102"/>
      <c r="G25" s="102"/>
      <c r="H25" s="102"/>
      <c r="I25" s="102"/>
      <c r="J25" s="105"/>
      <c r="K25" s="94">
        <v>36</v>
      </c>
      <c r="L25" s="94"/>
      <c r="M25" s="94"/>
      <c r="N25" s="94"/>
      <c r="O25" s="94"/>
      <c r="P25" s="94">
        <v>18</v>
      </c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>
        <v>18</v>
      </c>
      <c r="AB25" s="1"/>
      <c r="AC25" s="1"/>
      <c r="AD25" s="1"/>
      <c r="AE25" s="1"/>
      <c r="AF25" s="1"/>
      <c r="AG25" s="1"/>
      <c r="AH25" s="1"/>
      <c r="AI25" s="50">
        <f t="shared" si="0"/>
        <v>72</v>
      </c>
      <c r="AJ25" s="109">
        <v>60</v>
      </c>
      <c r="AK25" s="54">
        <f t="shared" si="1"/>
        <v>1.6666666666666667</v>
      </c>
      <c r="AL25" t="s">
        <v>109</v>
      </c>
    </row>
    <row r="26" spans="1:38" ht="20.100000000000001" customHeight="1" x14ac:dyDescent="0.3">
      <c r="A26" s="88">
        <f t="shared" si="2"/>
        <v>14</v>
      </c>
      <c r="B26" s="100" t="s">
        <v>183</v>
      </c>
      <c r="C26" s="101"/>
      <c r="D26" s="101"/>
      <c r="E26" s="101"/>
      <c r="F26" s="101"/>
      <c r="G26" s="101"/>
      <c r="H26" s="101"/>
      <c r="I26" s="101"/>
      <c r="J26" s="108"/>
      <c r="K26" s="94">
        <v>90</v>
      </c>
      <c r="L26" s="94"/>
      <c r="M26" s="94"/>
      <c r="N26" s="94"/>
      <c r="O26" s="94"/>
      <c r="P26" s="94">
        <v>30</v>
      </c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>
        <v>30</v>
      </c>
      <c r="AB26" s="94"/>
      <c r="AC26" s="94"/>
      <c r="AD26" s="94"/>
      <c r="AE26" s="94"/>
      <c r="AF26" s="94"/>
      <c r="AG26" s="94"/>
      <c r="AH26" s="94"/>
      <c r="AI26" s="50">
        <f t="shared" si="0"/>
        <v>150</v>
      </c>
      <c r="AJ26" s="109">
        <v>185</v>
      </c>
      <c r="AK26" s="54">
        <f t="shared" si="1"/>
        <v>2.0555555555555554</v>
      </c>
      <c r="AL26" t="s">
        <v>186</v>
      </c>
    </row>
    <row r="27" spans="1:38" ht="20.100000000000001" customHeight="1" x14ac:dyDescent="0.3">
      <c r="A27" s="88">
        <f t="shared" si="2"/>
        <v>15</v>
      </c>
      <c r="B27" s="106" t="s">
        <v>166</v>
      </c>
      <c r="C27" s="103"/>
      <c r="D27" s="103"/>
      <c r="E27" s="103"/>
      <c r="F27" s="103"/>
      <c r="G27" s="103"/>
      <c r="H27" s="103"/>
      <c r="I27" s="103"/>
      <c r="J27" s="107"/>
      <c r="K27" s="94">
        <v>102</v>
      </c>
      <c r="L27" s="94"/>
      <c r="M27" s="94"/>
      <c r="N27" s="94"/>
      <c r="O27" s="94"/>
      <c r="P27" s="94">
        <v>24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>
        <v>24</v>
      </c>
      <c r="AB27" s="1"/>
      <c r="AC27" s="1"/>
      <c r="AD27" s="1"/>
      <c r="AE27" s="1"/>
      <c r="AF27" s="1"/>
      <c r="AG27" s="1"/>
      <c r="AH27" s="1"/>
      <c r="AI27" s="50">
        <f t="shared" si="0"/>
        <v>150</v>
      </c>
      <c r="AJ27" s="109">
        <v>202</v>
      </c>
      <c r="AK27" s="54">
        <f t="shared" si="1"/>
        <v>1.9803921568627452</v>
      </c>
      <c r="AL27" t="s">
        <v>109</v>
      </c>
    </row>
    <row r="28" spans="1:38" ht="20.100000000000001" customHeight="1" x14ac:dyDescent="0.3">
      <c r="A28" s="88">
        <f t="shared" si="2"/>
        <v>16</v>
      </c>
      <c r="B28" s="73" t="s">
        <v>94</v>
      </c>
      <c r="C28" s="69"/>
      <c r="D28" s="69"/>
      <c r="E28" s="69"/>
      <c r="F28" s="69"/>
      <c r="G28" s="69"/>
      <c r="H28" s="69"/>
      <c r="I28" s="69"/>
      <c r="J28" s="70"/>
      <c r="K28" s="94">
        <v>72</v>
      </c>
      <c r="L28" s="94"/>
      <c r="M28" s="94"/>
      <c r="N28" s="94"/>
      <c r="O28" s="94"/>
      <c r="P28" s="94">
        <v>69</v>
      </c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>
        <v>69</v>
      </c>
      <c r="AB28" s="1"/>
      <c r="AC28" s="1"/>
      <c r="AD28" s="1"/>
      <c r="AE28" s="1"/>
      <c r="AF28" s="1"/>
      <c r="AG28" s="1"/>
      <c r="AH28" s="1"/>
      <c r="AI28" s="50">
        <f t="shared" si="0"/>
        <v>210</v>
      </c>
      <c r="AJ28" s="109">
        <v>157</v>
      </c>
      <c r="AK28" s="54">
        <f t="shared" si="1"/>
        <v>2.1805555555555554</v>
      </c>
      <c r="AL28" t="s">
        <v>109</v>
      </c>
    </row>
    <row r="29" spans="1:38" ht="20.100000000000001" customHeight="1" x14ac:dyDescent="0.3">
      <c r="A29" s="88">
        <f t="shared" si="2"/>
        <v>17</v>
      </c>
      <c r="B29" s="73" t="s">
        <v>184</v>
      </c>
      <c r="C29" s="69"/>
      <c r="D29" s="69"/>
      <c r="E29" s="69"/>
      <c r="F29" s="69"/>
      <c r="G29" s="69"/>
      <c r="H29" s="69"/>
      <c r="I29" s="69"/>
      <c r="J29" s="70"/>
      <c r="K29" s="94">
        <v>90</v>
      </c>
      <c r="L29" s="94"/>
      <c r="M29" s="94"/>
      <c r="N29" s="94"/>
      <c r="O29" s="94"/>
      <c r="P29" s="94">
        <v>30</v>
      </c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>
        <v>30</v>
      </c>
      <c r="AB29" s="94"/>
      <c r="AC29" s="94"/>
      <c r="AD29" s="94"/>
      <c r="AE29" s="94"/>
      <c r="AF29" s="94"/>
      <c r="AG29" s="94"/>
      <c r="AH29" s="94"/>
      <c r="AI29" s="50">
        <f t="shared" si="0"/>
        <v>150</v>
      </c>
      <c r="AJ29" s="109">
        <v>212</v>
      </c>
      <c r="AK29" s="54">
        <f t="shared" si="1"/>
        <v>2.3555555555555556</v>
      </c>
      <c r="AL29" t="s">
        <v>109</v>
      </c>
    </row>
    <row r="30" spans="1:38" ht="20.100000000000001" customHeight="1" x14ac:dyDescent="0.3">
      <c r="A30" s="88">
        <f t="shared" si="2"/>
        <v>18</v>
      </c>
      <c r="B30" s="73" t="s">
        <v>185</v>
      </c>
      <c r="C30" s="69"/>
      <c r="D30" s="69"/>
      <c r="E30" s="69"/>
      <c r="F30" s="69"/>
      <c r="G30" s="69"/>
      <c r="H30" s="69"/>
      <c r="I30" s="69"/>
      <c r="J30" s="70"/>
      <c r="K30" s="94">
        <v>78</v>
      </c>
      <c r="L30" s="94"/>
      <c r="M30" s="94"/>
      <c r="N30" s="94"/>
      <c r="O30" s="94"/>
      <c r="P30" s="94">
        <v>36</v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>
        <v>36</v>
      </c>
      <c r="AB30" s="94"/>
      <c r="AC30" s="94"/>
      <c r="AD30" s="94"/>
      <c r="AE30" s="94"/>
      <c r="AF30" s="94"/>
      <c r="AG30" s="94"/>
      <c r="AH30" s="94"/>
      <c r="AI30" s="50">
        <f t="shared" si="0"/>
        <v>150</v>
      </c>
      <c r="AJ30" s="109">
        <v>209</v>
      </c>
      <c r="AK30" s="54">
        <f t="shared" si="1"/>
        <v>2.6794871794871793</v>
      </c>
      <c r="AL30" t="s">
        <v>109</v>
      </c>
    </row>
    <row r="31" spans="1:38" ht="20.100000000000001" customHeight="1" x14ac:dyDescent="0.3">
      <c r="A31" s="88">
        <f t="shared" si="2"/>
        <v>19</v>
      </c>
      <c r="B31" s="77" t="s">
        <v>138</v>
      </c>
      <c r="C31" s="78"/>
      <c r="D31" s="78"/>
      <c r="E31" s="78"/>
      <c r="F31" s="78"/>
      <c r="G31" s="78"/>
      <c r="H31" s="78"/>
      <c r="I31" s="78"/>
      <c r="J31" s="79"/>
      <c r="K31" s="94">
        <v>120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>
        <v>30</v>
      </c>
      <c r="AA31" s="1"/>
      <c r="AB31" s="1"/>
      <c r="AC31" s="1"/>
      <c r="AD31" s="1"/>
      <c r="AE31" s="1"/>
      <c r="AF31" s="1"/>
      <c r="AG31" s="1"/>
      <c r="AH31" s="1"/>
      <c r="AI31" s="50">
        <f t="shared" si="0"/>
        <v>150</v>
      </c>
      <c r="AJ31" s="109">
        <v>186</v>
      </c>
      <c r="AK31" s="54">
        <f t="shared" si="1"/>
        <v>1.55</v>
      </c>
      <c r="AL31" t="s">
        <v>103</v>
      </c>
    </row>
    <row r="32" spans="1:38" ht="20.100000000000001" customHeight="1" x14ac:dyDescent="0.3">
      <c r="A32" s="88">
        <f t="shared" si="2"/>
        <v>20</v>
      </c>
      <c r="B32" s="77" t="s">
        <v>167</v>
      </c>
      <c r="C32" s="78"/>
      <c r="D32" s="78"/>
      <c r="E32" s="78"/>
      <c r="F32" s="78"/>
      <c r="G32" s="78"/>
      <c r="H32" s="78"/>
      <c r="I32" s="78"/>
      <c r="J32" s="79"/>
      <c r="K32" s="94">
        <v>150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50">
        <f t="shared" si="0"/>
        <v>150</v>
      </c>
      <c r="AJ32" s="109">
        <v>211</v>
      </c>
      <c r="AK32" s="54">
        <f t="shared" si="1"/>
        <v>1.4066666666666667</v>
      </c>
      <c r="AL32" t="s">
        <v>103</v>
      </c>
    </row>
    <row r="33" spans="1:39" ht="20.100000000000001" customHeight="1" x14ac:dyDescent="0.3">
      <c r="A33" s="88">
        <f t="shared" si="2"/>
        <v>21</v>
      </c>
      <c r="B33" s="77" t="s">
        <v>188</v>
      </c>
      <c r="C33" s="78"/>
      <c r="D33" s="78"/>
      <c r="E33" s="78"/>
      <c r="F33" s="78"/>
      <c r="G33" s="78"/>
      <c r="H33" s="78"/>
      <c r="I33" s="78"/>
      <c r="J33" s="79"/>
      <c r="K33" s="94">
        <v>150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50">
        <f t="shared" si="0"/>
        <v>150</v>
      </c>
      <c r="AJ33" s="109">
        <v>418</v>
      </c>
      <c r="AK33" s="54">
        <f t="shared" si="1"/>
        <v>2.7866666666666666</v>
      </c>
      <c r="AL33" t="s">
        <v>103</v>
      </c>
    </row>
    <row r="34" spans="1:39" ht="20.100000000000001" customHeight="1" x14ac:dyDescent="0.3">
      <c r="A34" s="88">
        <f t="shared" si="2"/>
        <v>22</v>
      </c>
      <c r="B34" s="77" t="s">
        <v>189</v>
      </c>
      <c r="C34" s="78"/>
      <c r="D34" s="78"/>
      <c r="E34" s="78"/>
      <c r="F34" s="78"/>
      <c r="G34" s="78"/>
      <c r="H34" s="78"/>
      <c r="I34" s="78"/>
      <c r="J34" s="79"/>
      <c r="K34" s="94">
        <v>150</v>
      </c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50">
        <f t="shared" si="0"/>
        <v>150</v>
      </c>
      <c r="AJ34" s="109">
        <v>338</v>
      </c>
      <c r="AK34" s="54">
        <f t="shared" si="1"/>
        <v>2.2533333333333334</v>
      </c>
      <c r="AL34" t="s">
        <v>103</v>
      </c>
    </row>
    <row r="35" spans="1:39" ht="20.100000000000001" customHeight="1" x14ac:dyDescent="0.3">
      <c r="A35" s="88">
        <f t="shared" si="2"/>
        <v>23</v>
      </c>
      <c r="B35" s="80" t="s">
        <v>117</v>
      </c>
      <c r="C35" s="81"/>
      <c r="D35" s="81"/>
      <c r="E35" s="81"/>
      <c r="F35" s="81"/>
      <c r="G35" s="81"/>
      <c r="H35" s="81"/>
      <c r="I35" s="81"/>
      <c r="J35" s="82"/>
      <c r="K35" s="94">
        <v>90</v>
      </c>
      <c r="L35" s="94"/>
      <c r="M35" s="94"/>
      <c r="N35" s="94"/>
      <c r="O35" s="94"/>
      <c r="P35" s="94">
        <v>60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0">
        <f t="shared" si="0"/>
        <v>150</v>
      </c>
      <c r="AJ35" s="109">
        <v>108</v>
      </c>
      <c r="AK35" s="54">
        <f t="shared" si="1"/>
        <v>1.2</v>
      </c>
      <c r="AL35" t="s">
        <v>104</v>
      </c>
    </row>
    <row r="36" spans="1:39" ht="20.100000000000001" customHeight="1" x14ac:dyDescent="0.3">
      <c r="A36" s="88">
        <f t="shared" si="2"/>
        <v>24</v>
      </c>
      <c r="B36" s="80" t="s">
        <v>168</v>
      </c>
      <c r="C36" s="81"/>
      <c r="D36" s="81"/>
      <c r="E36" s="81"/>
      <c r="F36" s="81"/>
      <c r="G36" s="81"/>
      <c r="H36" s="81"/>
      <c r="I36" s="81"/>
      <c r="J36" s="82"/>
      <c r="K36" s="94">
        <v>120</v>
      </c>
      <c r="L36" s="94"/>
      <c r="M36" s="94"/>
      <c r="N36" s="94"/>
      <c r="O36" s="94"/>
      <c r="P36" s="94">
        <v>30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50">
        <f t="shared" si="0"/>
        <v>150</v>
      </c>
      <c r="AJ36" s="109">
        <v>352</v>
      </c>
      <c r="AK36" s="54">
        <f t="shared" si="1"/>
        <v>2.9333333333333331</v>
      </c>
      <c r="AL36" t="s">
        <v>104</v>
      </c>
    </row>
    <row r="37" spans="1:39" ht="20.100000000000001" customHeight="1" x14ac:dyDescent="0.3">
      <c r="A37" s="88">
        <f t="shared" si="2"/>
        <v>25</v>
      </c>
      <c r="B37" s="74" t="s">
        <v>154</v>
      </c>
      <c r="C37" s="75"/>
      <c r="D37" s="75"/>
      <c r="E37" s="75"/>
      <c r="F37" s="75"/>
      <c r="G37" s="75"/>
      <c r="H37" s="75"/>
      <c r="I37" s="75"/>
      <c r="J37" s="7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>
        <v>12</v>
      </c>
      <c r="AE37" s="1"/>
      <c r="AF37" s="1">
        <v>132</v>
      </c>
      <c r="AG37" s="1">
        <v>6</v>
      </c>
      <c r="AH37" s="1"/>
      <c r="AI37" s="50">
        <f t="shared" si="0"/>
        <v>150</v>
      </c>
      <c r="AJ37" s="94">
        <v>0</v>
      </c>
      <c r="AK37" s="54" t="e">
        <f t="shared" si="1"/>
        <v>#DIV/0!</v>
      </c>
      <c r="AL37" t="s">
        <v>133</v>
      </c>
    </row>
    <row r="38" spans="1:39" ht="20.100000000000001" customHeight="1" x14ac:dyDescent="0.3">
      <c r="A38" s="88">
        <f t="shared" si="2"/>
        <v>26</v>
      </c>
      <c r="B38" s="74" t="s">
        <v>181</v>
      </c>
      <c r="C38" s="75"/>
      <c r="D38" s="75"/>
      <c r="E38" s="75"/>
      <c r="F38" s="75"/>
      <c r="G38" s="75"/>
      <c r="H38" s="75"/>
      <c r="I38" s="75"/>
      <c r="J38" s="76"/>
      <c r="K38" s="1">
        <v>78</v>
      </c>
      <c r="L38" s="1"/>
      <c r="M38" s="1">
        <v>6</v>
      </c>
      <c r="N38" s="1"/>
      <c r="O38" s="1"/>
      <c r="P38" s="1"/>
      <c r="Q38" s="1"/>
      <c r="R38" s="1"/>
      <c r="S38" s="1"/>
      <c r="T38" s="1"/>
      <c r="U38" s="1">
        <v>12</v>
      </c>
      <c r="V38" s="1"/>
      <c r="W38" s="1"/>
      <c r="X38" s="1"/>
      <c r="Y38" s="1">
        <v>30</v>
      </c>
      <c r="Z38" s="1"/>
      <c r="AA38" s="1"/>
      <c r="AB38" s="1"/>
      <c r="AC38" s="1"/>
      <c r="AD38" s="1">
        <v>24</v>
      </c>
      <c r="AE38" s="1"/>
      <c r="AF38" s="1"/>
      <c r="AG38" s="1"/>
      <c r="AH38" s="1"/>
      <c r="AI38" s="50">
        <f t="shared" si="0"/>
        <v>150</v>
      </c>
      <c r="AJ38" s="94">
        <v>97</v>
      </c>
      <c r="AK38" s="54">
        <f t="shared" si="1"/>
        <v>1.2435897435897436</v>
      </c>
      <c r="AL38" t="s">
        <v>133</v>
      </c>
    </row>
    <row r="39" spans="1:39" ht="20.100000000000001" customHeight="1" x14ac:dyDescent="0.3">
      <c r="A39" s="88">
        <f t="shared" si="2"/>
        <v>27</v>
      </c>
      <c r="B39" s="74" t="s">
        <v>216</v>
      </c>
      <c r="C39" s="75"/>
      <c r="D39" s="75"/>
      <c r="E39" s="75"/>
      <c r="F39" s="75"/>
      <c r="G39" s="75"/>
      <c r="H39" s="75"/>
      <c r="I39" s="75"/>
      <c r="J39" s="76"/>
      <c r="K39" s="1"/>
      <c r="L39" s="1"/>
      <c r="M39" s="1"/>
      <c r="N39" s="1"/>
      <c r="O39" s="1"/>
      <c r="P39" s="1"/>
      <c r="Q39" s="1"/>
      <c r="R39" s="1">
        <v>78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>
        <v>60</v>
      </c>
      <c r="AE39" s="1">
        <v>6</v>
      </c>
      <c r="AF39" s="1"/>
      <c r="AG39" s="1">
        <v>6</v>
      </c>
      <c r="AH39" s="1"/>
      <c r="AI39" s="50">
        <f t="shared" si="0"/>
        <v>150</v>
      </c>
      <c r="AJ39" s="94">
        <v>0</v>
      </c>
      <c r="AK39" s="54" t="e">
        <f t="shared" si="1"/>
        <v>#DIV/0!</v>
      </c>
      <c r="AL39" t="s">
        <v>133</v>
      </c>
    </row>
    <row r="40" spans="1:39" ht="20.100000000000001" customHeight="1" x14ac:dyDescent="0.3">
      <c r="A40" s="88">
        <f t="shared" si="2"/>
        <v>28</v>
      </c>
      <c r="B40" s="74" t="s">
        <v>134</v>
      </c>
      <c r="C40" s="75"/>
      <c r="D40" s="75"/>
      <c r="E40" s="75"/>
      <c r="F40" s="75"/>
      <c r="G40" s="75"/>
      <c r="H40" s="75"/>
      <c r="I40" s="75"/>
      <c r="J40" s="76"/>
      <c r="K40" s="1"/>
      <c r="L40" s="1"/>
      <c r="M40" s="1"/>
      <c r="N40" s="1"/>
      <c r="O40" s="1"/>
      <c r="P40" s="1">
        <v>12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>
        <v>24</v>
      </c>
      <c r="AE40" s="1"/>
      <c r="AF40" s="1">
        <v>36</v>
      </c>
      <c r="AG40" s="1"/>
      <c r="AH40" s="1"/>
      <c r="AI40" s="50">
        <f t="shared" si="0"/>
        <v>72</v>
      </c>
      <c r="AJ40" s="95">
        <v>0</v>
      </c>
      <c r="AK40" s="54" t="e">
        <f t="shared" si="1"/>
        <v>#DIV/0!</v>
      </c>
      <c r="AL40" t="s">
        <v>133</v>
      </c>
    </row>
    <row r="41" spans="1:39" ht="20.100000000000001" customHeight="1" x14ac:dyDescent="0.3">
      <c r="A41" s="88">
        <f t="shared" si="2"/>
        <v>29</v>
      </c>
      <c r="B41" s="74" t="s">
        <v>180</v>
      </c>
      <c r="C41" s="75"/>
      <c r="D41" s="75"/>
      <c r="E41" s="75"/>
      <c r="F41" s="75"/>
      <c r="G41" s="75"/>
      <c r="H41" s="75"/>
      <c r="I41" s="75"/>
      <c r="J41" s="7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>
        <v>12</v>
      </c>
      <c r="AE41" s="1"/>
      <c r="AF41" s="1">
        <v>132</v>
      </c>
      <c r="AG41" s="1">
        <v>6</v>
      </c>
      <c r="AH41" s="1"/>
      <c r="AI41" s="50">
        <f t="shared" si="0"/>
        <v>150</v>
      </c>
      <c r="AJ41" s="94">
        <v>0</v>
      </c>
      <c r="AK41" s="54" t="e">
        <f t="shared" si="1"/>
        <v>#DIV/0!</v>
      </c>
      <c r="AL41" t="s">
        <v>133</v>
      </c>
    </row>
    <row r="42" spans="1:39" ht="20.100000000000001" customHeight="1" x14ac:dyDescent="0.3">
      <c r="A42" s="88">
        <f t="shared" si="2"/>
        <v>30</v>
      </c>
      <c r="B42" s="74" t="s">
        <v>127</v>
      </c>
      <c r="C42" s="75"/>
      <c r="D42" s="75"/>
      <c r="E42" s="75"/>
      <c r="F42" s="75"/>
      <c r="G42" s="75"/>
      <c r="H42" s="75"/>
      <c r="I42" s="75"/>
      <c r="J42" s="76"/>
      <c r="K42" s="1">
        <v>12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>
        <v>60</v>
      </c>
      <c r="AB42" s="1"/>
      <c r="AC42" s="1"/>
      <c r="AD42" s="1">
        <v>72</v>
      </c>
      <c r="AE42" s="1"/>
      <c r="AF42" s="1"/>
      <c r="AG42" s="1">
        <v>6</v>
      </c>
      <c r="AH42" s="1"/>
      <c r="AI42" s="50">
        <f t="shared" si="0"/>
        <v>150</v>
      </c>
      <c r="AJ42" s="94">
        <v>36</v>
      </c>
      <c r="AK42" s="54">
        <f t="shared" si="1"/>
        <v>3</v>
      </c>
      <c r="AL42" t="s">
        <v>133</v>
      </c>
    </row>
    <row r="43" spans="1:39" ht="20.100000000000001" customHeight="1" x14ac:dyDescent="0.3">
      <c r="A43" s="88">
        <f t="shared" si="2"/>
        <v>31</v>
      </c>
      <c r="B43" s="74" t="s">
        <v>131</v>
      </c>
      <c r="C43" s="75"/>
      <c r="D43" s="75"/>
      <c r="E43" s="75"/>
      <c r="F43" s="75"/>
      <c r="G43" s="75"/>
      <c r="H43" s="75"/>
      <c r="I43" s="75"/>
      <c r="J43" s="7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>
        <v>24</v>
      </c>
      <c r="AD43" s="1">
        <v>48</v>
      </c>
      <c r="AE43" s="1"/>
      <c r="AF43" s="1">
        <v>72</v>
      </c>
      <c r="AG43" s="1">
        <v>6</v>
      </c>
      <c r="AH43" s="1"/>
      <c r="AI43" s="50">
        <f t="shared" si="0"/>
        <v>150</v>
      </c>
      <c r="AJ43" s="94">
        <v>0</v>
      </c>
      <c r="AK43" s="54" t="e">
        <f t="shared" si="1"/>
        <v>#DIV/0!</v>
      </c>
      <c r="AL43" t="s">
        <v>133</v>
      </c>
    </row>
    <row r="44" spans="1:39" ht="20.100000000000001" customHeight="1" x14ac:dyDescent="0.3">
      <c r="A44" s="88">
        <f t="shared" si="2"/>
        <v>32</v>
      </c>
      <c r="B44" s="74" t="s">
        <v>179</v>
      </c>
      <c r="C44" s="75"/>
      <c r="D44" s="75"/>
      <c r="E44" s="75"/>
      <c r="F44" s="75"/>
      <c r="G44" s="75"/>
      <c r="H44" s="75"/>
      <c r="I44" s="75"/>
      <c r="J44" s="76"/>
      <c r="K44" s="1"/>
      <c r="L44" s="1"/>
      <c r="M44" s="1"/>
      <c r="N44" s="1">
        <v>6</v>
      </c>
      <c r="O44" s="1"/>
      <c r="P44" s="1">
        <v>18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>
        <v>120</v>
      </c>
      <c r="AE44" s="1">
        <v>6</v>
      </c>
      <c r="AF44" s="1"/>
      <c r="AG44" s="1"/>
      <c r="AH44" s="1"/>
      <c r="AI44" s="50">
        <f t="shared" si="0"/>
        <v>150</v>
      </c>
      <c r="AJ44" s="94">
        <v>0</v>
      </c>
      <c r="AK44" s="54" t="e">
        <f t="shared" si="1"/>
        <v>#DIV/0!</v>
      </c>
      <c r="AL44" t="s">
        <v>133</v>
      </c>
    </row>
    <row r="45" spans="1:39" ht="20.100000000000001" customHeight="1" x14ac:dyDescent="0.3">
      <c r="A45" s="88">
        <f t="shared" si="2"/>
        <v>33</v>
      </c>
      <c r="B45" s="74" t="s">
        <v>146</v>
      </c>
      <c r="C45" s="75"/>
      <c r="D45" s="75"/>
      <c r="E45" s="75"/>
      <c r="F45" s="75"/>
      <c r="G45" s="75"/>
      <c r="H45" s="75"/>
      <c r="I45" s="75"/>
      <c r="J45" s="76"/>
      <c r="K45" s="93">
        <v>24</v>
      </c>
      <c r="L45" s="93"/>
      <c r="M45" s="93"/>
      <c r="N45" s="93">
        <v>24</v>
      </c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>
        <v>24</v>
      </c>
      <c r="AB45" s="93"/>
      <c r="AC45" s="93"/>
      <c r="AD45" s="93">
        <v>72</v>
      </c>
      <c r="AE45" s="93"/>
      <c r="AF45" s="93"/>
      <c r="AG45" s="93">
        <v>6</v>
      </c>
      <c r="AH45" s="93"/>
      <c r="AI45" s="50">
        <f t="shared" si="0"/>
        <v>150</v>
      </c>
      <c r="AJ45" s="94">
        <v>38</v>
      </c>
      <c r="AK45" s="54">
        <f t="shared" si="1"/>
        <v>1.5833333333333333</v>
      </c>
      <c r="AL45" t="s">
        <v>133</v>
      </c>
      <c r="AM45" t="s">
        <v>137</v>
      </c>
    </row>
    <row r="46" spans="1:39" ht="20.100000000000001" customHeight="1" x14ac:dyDescent="0.3">
      <c r="A46" s="88">
        <f t="shared" si="2"/>
        <v>34</v>
      </c>
      <c r="B46" s="74" t="s">
        <v>125</v>
      </c>
      <c r="C46" s="75"/>
      <c r="D46" s="75"/>
      <c r="E46" s="75"/>
      <c r="F46" s="75"/>
      <c r="G46" s="75"/>
      <c r="H46" s="75"/>
      <c r="I46" s="75"/>
      <c r="J46" s="76"/>
      <c r="K46" s="1">
        <v>24</v>
      </c>
      <c r="L46" s="1"/>
      <c r="M46" s="1"/>
      <c r="N46" s="1">
        <v>18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>
        <v>84</v>
      </c>
      <c r="AE46" s="1"/>
      <c r="AF46" s="1"/>
      <c r="AG46" s="1">
        <v>6</v>
      </c>
      <c r="AH46" s="1"/>
      <c r="AI46" s="50">
        <f t="shared" si="0"/>
        <v>132</v>
      </c>
      <c r="AJ46" s="94">
        <v>61</v>
      </c>
      <c r="AK46" s="54">
        <f t="shared" si="1"/>
        <v>2.5416666666666665</v>
      </c>
      <c r="AL46" t="s">
        <v>133</v>
      </c>
    </row>
    <row r="47" spans="1:39" ht="20.100000000000001" customHeight="1" x14ac:dyDescent="0.3">
      <c r="A47" s="88">
        <f t="shared" si="2"/>
        <v>35</v>
      </c>
      <c r="B47" s="74" t="s">
        <v>205</v>
      </c>
      <c r="C47" s="75"/>
      <c r="D47" s="75"/>
      <c r="E47" s="75"/>
      <c r="F47" s="75"/>
      <c r="G47" s="75"/>
      <c r="H47" s="75"/>
      <c r="I47" s="75"/>
      <c r="J47" s="76"/>
      <c r="K47" s="94">
        <v>36</v>
      </c>
      <c r="L47" s="94"/>
      <c r="M47" s="94"/>
      <c r="N47" s="94"/>
      <c r="O47" s="94"/>
      <c r="P47" s="94">
        <v>24</v>
      </c>
      <c r="Q47" s="94"/>
      <c r="R47" s="94"/>
      <c r="S47" s="94"/>
      <c r="T47" s="94"/>
      <c r="U47" s="94"/>
      <c r="V47" s="94">
        <v>18</v>
      </c>
      <c r="W47" s="94"/>
      <c r="X47" s="94"/>
      <c r="Y47" s="94"/>
      <c r="Z47" s="94"/>
      <c r="AA47" s="94">
        <v>12</v>
      </c>
      <c r="AB47" s="94"/>
      <c r="AC47" s="94"/>
      <c r="AD47" s="94">
        <v>36</v>
      </c>
      <c r="AE47" s="94"/>
      <c r="AF47" s="94">
        <v>24</v>
      </c>
      <c r="AG47" s="94"/>
      <c r="AH47" s="94"/>
      <c r="AI47" s="50">
        <f t="shared" si="0"/>
        <v>150</v>
      </c>
      <c r="AJ47" s="94">
        <v>0</v>
      </c>
      <c r="AK47" s="54">
        <f t="shared" si="1"/>
        <v>0</v>
      </c>
      <c r="AL47" t="s">
        <v>133</v>
      </c>
    </row>
    <row r="48" spans="1:39" ht="20.100000000000001" customHeight="1" x14ac:dyDescent="0.3">
      <c r="A48" s="88">
        <f t="shared" si="2"/>
        <v>36</v>
      </c>
      <c r="B48" s="74" t="s">
        <v>140</v>
      </c>
      <c r="C48" s="75"/>
      <c r="D48" s="75"/>
      <c r="E48" s="75"/>
      <c r="F48" s="75"/>
      <c r="G48" s="75"/>
      <c r="H48" s="75"/>
      <c r="I48" s="75"/>
      <c r="J48" s="76"/>
      <c r="K48" s="1">
        <v>96</v>
      </c>
      <c r="L48" s="1">
        <v>18</v>
      </c>
      <c r="M48" s="1"/>
      <c r="N48" s="1">
        <v>30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v>6</v>
      </c>
      <c r="AH48" s="1"/>
      <c r="AI48" s="50">
        <f t="shared" si="0"/>
        <v>150</v>
      </c>
      <c r="AJ48" s="94">
        <v>243</v>
      </c>
      <c r="AK48" s="54">
        <f t="shared" si="1"/>
        <v>2.53125</v>
      </c>
      <c r="AL48" t="s">
        <v>133</v>
      </c>
    </row>
    <row r="49" spans="1:40" ht="20.100000000000001" customHeight="1" x14ac:dyDescent="0.3">
      <c r="A49" s="88">
        <f t="shared" si="2"/>
        <v>37</v>
      </c>
      <c r="B49" s="74" t="s">
        <v>151</v>
      </c>
      <c r="C49" s="75"/>
      <c r="D49" s="75"/>
      <c r="E49" s="75"/>
      <c r="F49" s="75"/>
      <c r="G49" s="75"/>
      <c r="H49" s="75"/>
      <c r="I49" s="75"/>
      <c r="J49" s="76"/>
      <c r="K49" s="1"/>
      <c r="L49" s="1"/>
      <c r="M49" s="1"/>
      <c r="N49" s="1"/>
      <c r="O49" s="1"/>
      <c r="P49" s="1">
        <v>6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50">
        <f t="shared" si="0"/>
        <v>6</v>
      </c>
      <c r="AJ49" s="94">
        <v>0</v>
      </c>
      <c r="AK49" s="54" t="e">
        <f t="shared" si="1"/>
        <v>#DIV/0!</v>
      </c>
      <c r="AL49" t="s">
        <v>133</v>
      </c>
    </row>
    <row r="50" spans="1:40" ht="20.100000000000001" customHeight="1" x14ac:dyDescent="0.3">
      <c r="A50" s="88">
        <f t="shared" si="2"/>
        <v>38</v>
      </c>
      <c r="B50" s="74" t="s">
        <v>208</v>
      </c>
      <c r="C50" s="75"/>
      <c r="D50" s="75"/>
      <c r="E50" s="75"/>
      <c r="F50" s="75"/>
      <c r="G50" s="75"/>
      <c r="H50" s="75"/>
      <c r="I50" s="75"/>
      <c r="J50" s="76"/>
      <c r="K50" s="94"/>
      <c r="L50" s="94"/>
      <c r="M50" s="94"/>
      <c r="N50" s="94"/>
      <c r="O50" s="94"/>
      <c r="P50" s="94">
        <v>18</v>
      </c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>
        <v>42</v>
      </c>
      <c r="AB50" s="94"/>
      <c r="AC50" s="94"/>
      <c r="AD50" s="94">
        <v>36</v>
      </c>
      <c r="AE50" s="94"/>
      <c r="AF50" s="94">
        <v>48</v>
      </c>
      <c r="AG50" s="94">
        <v>6</v>
      </c>
      <c r="AH50" s="94"/>
      <c r="AI50" s="50">
        <f t="shared" si="0"/>
        <v>150</v>
      </c>
      <c r="AJ50" s="94">
        <v>0</v>
      </c>
      <c r="AK50" s="54" t="e">
        <f t="shared" si="1"/>
        <v>#DIV/0!</v>
      </c>
      <c r="AL50" t="s">
        <v>133</v>
      </c>
    </row>
    <row r="51" spans="1:40" ht="20.100000000000001" customHeight="1" x14ac:dyDescent="0.3">
      <c r="A51" s="88">
        <f t="shared" si="2"/>
        <v>39</v>
      </c>
      <c r="B51" s="74" t="s">
        <v>141</v>
      </c>
      <c r="C51" s="75"/>
      <c r="D51" s="75"/>
      <c r="E51" s="75"/>
      <c r="F51" s="75"/>
      <c r="G51" s="75"/>
      <c r="H51" s="75"/>
      <c r="I51" s="75"/>
      <c r="J51" s="76"/>
      <c r="K51" s="1">
        <v>96</v>
      </c>
      <c r="L51" s="1"/>
      <c r="M51" s="1"/>
      <c r="N51" s="1">
        <v>48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6</v>
      </c>
      <c r="AH51" s="1"/>
      <c r="AI51" s="50">
        <f t="shared" si="0"/>
        <v>150</v>
      </c>
      <c r="AJ51" s="94">
        <v>185</v>
      </c>
      <c r="AK51" s="54">
        <f t="shared" si="1"/>
        <v>1.9270833333333333</v>
      </c>
      <c r="AL51" t="s">
        <v>133</v>
      </c>
      <c r="AN51" t="s">
        <v>136</v>
      </c>
    </row>
    <row r="52" spans="1:40" ht="20.100000000000001" customHeight="1" x14ac:dyDescent="0.3">
      <c r="A52" s="88">
        <f t="shared" si="2"/>
        <v>40</v>
      </c>
      <c r="B52" s="74" t="s">
        <v>139</v>
      </c>
      <c r="C52" s="75"/>
      <c r="D52" s="75"/>
      <c r="E52" s="75"/>
      <c r="F52" s="75"/>
      <c r="G52" s="75"/>
      <c r="H52" s="75"/>
      <c r="I52" s="75"/>
      <c r="J52" s="76"/>
      <c r="K52" s="1"/>
      <c r="L52" s="1"/>
      <c r="M52" s="1"/>
      <c r="N52" s="1"/>
      <c r="O52" s="1"/>
      <c r="P52" s="1">
        <v>6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>
        <v>36</v>
      </c>
      <c r="AE52" s="1"/>
      <c r="AF52" s="1">
        <v>36</v>
      </c>
      <c r="AG52" s="1"/>
      <c r="AH52" s="1"/>
      <c r="AI52" s="50">
        <f t="shared" si="0"/>
        <v>78</v>
      </c>
      <c r="AJ52" s="94">
        <v>0</v>
      </c>
      <c r="AK52" s="54" t="e">
        <f t="shared" si="1"/>
        <v>#DIV/0!</v>
      </c>
      <c r="AL52" t="s">
        <v>133</v>
      </c>
    </row>
    <row r="53" spans="1:40" ht="20.100000000000001" customHeight="1" x14ac:dyDescent="0.3">
      <c r="A53" s="88">
        <f t="shared" si="2"/>
        <v>41</v>
      </c>
      <c r="B53" s="74" t="s">
        <v>206</v>
      </c>
      <c r="C53" s="75"/>
      <c r="D53" s="75"/>
      <c r="E53" s="75"/>
      <c r="F53" s="75"/>
      <c r="G53" s="75"/>
      <c r="H53" s="75"/>
      <c r="I53" s="75"/>
      <c r="J53" s="76"/>
      <c r="K53" s="94">
        <v>54</v>
      </c>
      <c r="L53" s="94"/>
      <c r="M53" s="94"/>
      <c r="N53" s="94"/>
      <c r="O53" s="94"/>
      <c r="P53" s="94">
        <v>18</v>
      </c>
      <c r="Q53" s="94"/>
      <c r="R53" s="94"/>
      <c r="S53" s="94"/>
      <c r="T53" s="94"/>
      <c r="U53" s="94"/>
      <c r="V53" s="94">
        <v>36</v>
      </c>
      <c r="W53" s="94"/>
      <c r="X53" s="94"/>
      <c r="Y53" s="94"/>
      <c r="Z53" s="94"/>
      <c r="AA53" s="94">
        <v>24</v>
      </c>
      <c r="AB53" s="94"/>
      <c r="AC53" s="94"/>
      <c r="AD53" s="94"/>
      <c r="AE53" s="94"/>
      <c r="AF53" s="94">
        <v>12</v>
      </c>
      <c r="AG53" s="94">
        <v>6</v>
      </c>
      <c r="AH53" s="94"/>
      <c r="AI53" s="50">
        <f t="shared" si="0"/>
        <v>150</v>
      </c>
      <c r="AJ53" s="94">
        <v>0</v>
      </c>
      <c r="AK53" s="54">
        <f t="shared" si="1"/>
        <v>0</v>
      </c>
      <c r="AL53" t="s">
        <v>133</v>
      </c>
    </row>
    <row r="54" spans="1:40" ht="20.100000000000001" customHeight="1" x14ac:dyDescent="0.3">
      <c r="A54" s="88">
        <f t="shared" si="2"/>
        <v>42</v>
      </c>
      <c r="B54" s="74" t="s">
        <v>192</v>
      </c>
      <c r="C54" s="75"/>
      <c r="D54" s="75"/>
      <c r="E54" s="75"/>
      <c r="F54" s="75"/>
      <c r="G54" s="75"/>
      <c r="H54" s="75"/>
      <c r="I54" s="75"/>
      <c r="J54" s="76"/>
      <c r="K54" s="94">
        <v>48</v>
      </c>
      <c r="L54" s="94"/>
      <c r="M54" s="94"/>
      <c r="N54" s="94">
        <v>18</v>
      </c>
      <c r="O54" s="94"/>
      <c r="P54" s="94">
        <v>6</v>
      </c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>
        <v>18</v>
      </c>
      <c r="AB54" s="94"/>
      <c r="AC54" s="94"/>
      <c r="AD54" s="94">
        <v>24</v>
      </c>
      <c r="AE54" s="94"/>
      <c r="AF54" s="94">
        <v>36</v>
      </c>
      <c r="AG54" s="94"/>
      <c r="AH54" s="94"/>
      <c r="AI54" s="50">
        <f t="shared" si="0"/>
        <v>150</v>
      </c>
      <c r="AJ54" s="94">
        <v>0</v>
      </c>
      <c r="AK54" s="54">
        <f t="shared" si="1"/>
        <v>0</v>
      </c>
      <c r="AL54" t="s">
        <v>133</v>
      </c>
    </row>
    <row r="55" spans="1:40" ht="20.100000000000001" customHeight="1" x14ac:dyDescent="0.3">
      <c r="A55" s="88">
        <f t="shared" si="2"/>
        <v>43</v>
      </c>
      <c r="B55" s="74" t="s">
        <v>213</v>
      </c>
      <c r="C55" s="75"/>
      <c r="D55" s="75"/>
      <c r="E55" s="75"/>
      <c r="F55" s="75"/>
      <c r="G55" s="75"/>
      <c r="H55" s="75"/>
      <c r="I55" s="75"/>
      <c r="J55" s="76"/>
      <c r="K55" s="94"/>
      <c r="L55" s="94"/>
      <c r="M55" s="94"/>
      <c r="N55" s="94"/>
      <c r="O55" s="94"/>
      <c r="P55" s="94"/>
      <c r="Q55" s="94">
        <v>6</v>
      </c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>
        <v>72</v>
      </c>
      <c r="AE55" s="94"/>
      <c r="AF55" s="94">
        <v>72</v>
      </c>
      <c r="AG55" s="94"/>
      <c r="AH55" s="94"/>
      <c r="AI55" s="50">
        <f t="shared" si="0"/>
        <v>150</v>
      </c>
      <c r="AJ55" s="94">
        <v>0</v>
      </c>
      <c r="AK55" s="54" t="e">
        <f t="shared" si="1"/>
        <v>#DIV/0!</v>
      </c>
      <c r="AL55" t="s">
        <v>133</v>
      </c>
    </row>
    <row r="56" spans="1:40" ht="20.100000000000001" customHeight="1" x14ac:dyDescent="0.3">
      <c r="A56" s="88">
        <f t="shared" si="2"/>
        <v>44</v>
      </c>
      <c r="B56" s="74" t="s">
        <v>129</v>
      </c>
      <c r="C56" s="75"/>
      <c r="D56" s="75"/>
      <c r="E56" s="75"/>
      <c r="F56" s="75"/>
      <c r="G56" s="75"/>
      <c r="H56" s="75"/>
      <c r="I56" s="75"/>
      <c r="J56" s="76"/>
      <c r="K56" s="1"/>
      <c r="L56" s="1"/>
      <c r="M56" s="1"/>
      <c r="N56" s="1"/>
      <c r="O56" s="1">
        <v>18</v>
      </c>
      <c r="P56" s="1"/>
      <c r="Q56" s="1"/>
      <c r="R56" s="1"/>
      <c r="S56" s="1"/>
      <c r="T56" s="1"/>
      <c r="U56" s="1"/>
      <c r="V56" s="1">
        <v>18</v>
      </c>
      <c r="W56" s="1"/>
      <c r="X56" s="1"/>
      <c r="Y56" s="1"/>
      <c r="Z56" s="1"/>
      <c r="AA56" s="1"/>
      <c r="AB56" s="1"/>
      <c r="AC56" s="1"/>
      <c r="AD56" s="1">
        <v>12</v>
      </c>
      <c r="AE56" s="1"/>
      <c r="AF56" s="1">
        <v>24</v>
      </c>
      <c r="AG56" s="1"/>
      <c r="AH56" s="1"/>
      <c r="AI56" s="50">
        <f t="shared" si="0"/>
        <v>72</v>
      </c>
      <c r="AJ56" s="94">
        <v>28</v>
      </c>
      <c r="AK56" s="54" t="e">
        <f t="shared" si="1"/>
        <v>#DIV/0!</v>
      </c>
      <c r="AL56" t="s">
        <v>133</v>
      </c>
    </row>
    <row r="57" spans="1:40" ht="20.100000000000001" customHeight="1" x14ac:dyDescent="0.3">
      <c r="A57" s="88">
        <f t="shared" si="2"/>
        <v>45</v>
      </c>
      <c r="B57" s="74" t="s">
        <v>199</v>
      </c>
      <c r="C57" s="75"/>
      <c r="D57" s="75"/>
      <c r="E57" s="75"/>
      <c r="F57" s="75"/>
      <c r="G57" s="75"/>
      <c r="H57" s="75"/>
      <c r="I57" s="75"/>
      <c r="J57" s="76"/>
      <c r="K57" s="94">
        <v>132</v>
      </c>
      <c r="L57" s="94"/>
      <c r="M57" s="94"/>
      <c r="N57" s="94"/>
      <c r="O57" s="94"/>
      <c r="P57" s="94"/>
      <c r="Q57" s="94"/>
      <c r="R57" s="94"/>
      <c r="S57" s="94"/>
      <c r="T57" s="94"/>
      <c r="U57" s="94">
        <v>12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>
        <v>6</v>
      </c>
      <c r="AH57" s="94"/>
      <c r="AI57" s="50">
        <f t="shared" si="0"/>
        <v>150</v>
      </c>
      <c r="AJ57" s="94">
        <v>72</v>
      </c>
      <c r="AK57" s="54">
        <f t="shared" si="1"/>
        <v>0.54545454545454541</v>
      </c>
      <c r="AL57" t="s">
        <v>133</v>
      </c>
    </row>
    <row r="58" spans="1:40" ht="20.100000000000001" customHeight="1" x14ac:dyDescent="0.3">
      <c r="A58" s="88">
        <f t="shared" si="2"/>
        <v>46</v>
      </c>
      <c r="B58" s="74" t="s">
        <v>143</v>
      </c>
      <c r="C58" s="75"/>
      <c r="D58" s="75"/>
      <c r="E58" s="75"/>
      <c r="F58" s="75"/>
      <c r="G58" s="75"/>
      <c r="H58" s="75"/>
      <c r="I58" s="75"/>
      <c r="J58" s="76"/>
      <c r="K58" s="1">
        <v>78</v>
      </c>
      <c r="L58" s="1"/>
      <c r="M58" s="1">
        <v>18</v>
      </c>
      <c r="N58" s="1"/>
      <c r="O58" s="1"/>
      <c r="P58" s="1"/>
      <c r="Q58" s="1"/>
      <c r="R58" s="1"/>
      <c r="S58" s="1"/>
      <c r="T58" s="1"/>
      <c r="U58" s="1">
        <v>12</v>
      </c>
      <c r="V58" s="1"/>
      <c r="W58" s="1"/>
      <c r="X58" s="1"/>
      <c r="Y58" s="1"/>
      <c r="Z58" s="1"/>
      <c r="AA58" s="1"/>
      <c r="AB58" s="1"/>
      <c r="AC58" s="1"/>
      <c r="AD58" s="1">
        <v>36</v>
      </c>
      <c r="AE58" s="1"/>
      <c r="AF58" s="1"/>
      <c r="AG58" s="1">
        <v>6</v>
      </c>
      <c r="AH58" s="1"/>
      <c r="AI58" s="50">
        <f t="shared" si="0"/>
        <v>150</v>
      </c>
      <c r="AJ58" s="94">
        <v>75</v>
      </c>
      <c r="AK58" s="54">
        <f t="shared" si="1"/>
        <v>0.96153846153846156</v>
      </c>
      <c r="AL58" t="s">
        <v>133</v>
      </c>
    </row>
    <row r="59" spans="1:40" ht="20.100000000000001" customHeight="1" x14ac:dyDescent="0.3">
      <c r="A59" s="88">
        <f t="shared" si="2"/>
        <v>47</v>
      </c>
      <c r="B59" s="74" t="s">
        <v>170</v>
      </c>
      <c r="C59" s="75"/>
      <c r="D59" s="75"/>
      <c r="E59" s="75"/>
      <c r="F59" s="75"/>
      <c r="G59" s="75"/>
      <c r="H59" s="75"/>
      <c r="I59" s="75"/>
      <c r="J59" s="7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>
        <v>60</v>
      </c>
      <c r="AE59" s="1"/>
      <c r="AF59" s="1">
        <v>84</v>
      </c>
      <c r="AG59" s="1">
        <v>6</v>
      </c>
      <c r="AH59" s="1"/>
      <c r="AI59" s="50">
        <f t="shared" si="0"/>
        <v>150</v>
      </c>
      <c r="AJ59" s="94">
        <v>0</v>
      </c>
      <c r="AK59" s="54" t="e">
        <f t="shared" si="1"/>
        <v>#DIV/0!</v>
      </c>
      <c r="AL59" t="s">
        <v>133</v>
      </c>
    </row>
    <row r="60" spans="1:40" ht="20.100000000000001" customHeight="1" x14ac:dyDescent="0.3">
      <c r="A60" s="88">
        <f t="shared" si="2"/>
        <v>48</v>
      </c>
      <c r="B60" s="74" t="s">
        <v>150</v>
      </c>
      <c r="C60" s="75"/>
      <c r="D60" s="75"/>
      <c r="E60" s="75"/>
      <c r="F60" s="75"/>
      <c r="G60" s="75"/>
      <c r="H60" s="75"/>
      <c r="I60" s="75"/>
      <c r="J60" s="76"/>
      <c r="K60" s="1">
        <v>30</v>
      </c>
      <c r="L60" s="1"/>
      <c r="M60" s="1"/>
      <c r="N60" s="1">
        <v>18</v>
      </c>
      <c r="O60" s="1"/>
      <c r="P60" s="1">
        <v>6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>
        <v>30</v>
      </c>
      <c r="AB60" s="1"/>
      <c r="AC60" s="1"/>
      <c r="AD60" s="1">
        <v>36</v>
      </c>
      <c r="AE60" s="1"/>
      <c r="AF60" s="1">
        <v>24</v>
      </c>
      <c r="AG60" s="1">
        <v>6</v>
      </c>
      <c r="AH60" s="1"/>
      <c r="AI60" s="50">
        <f t="shared" si="0"/>
        <v>150</v>
      </c>
      <c r="AJ60" s="94">
        <v>52</v>
      </c>
      <c r="AK60" s="54">
        <f t="shared" si="1"/>
        <v>1.7333333333333334</v>
      </c>
      <c r="AL60" t="s">
        <v>133</v>
      </c>
    </row>
    <row r="61" spans="1:40" ht="20.100000000000001" customHeight="1" x14ac:dyDescent="0.3">
      <c r="A61" s="88">
        <f t="shared" si="2"/>
        <v>49</v>
      </c>
      <c r="B61" s="74" t="s">
        <v>152</v>
      </c>
      <c r="C61" s="75"/>
      <c r="D61" s="75"/>
      <c r="E61" s="75"/>
      <c r="F61" s="75"/>
      <c r="G61" s="75"/>
      <c r="H61" s="75"/>
      <c r="I61" s="75"/>
      <c r="J61" s="76"/>
      <c r="K61" s="1">
        <v>36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>
        <v>36</v>
      </c>
      <c r="AB61" s="1"/>
      <c r="AC61" s="1"/>
      <c r="AD61" s="1"/>
      <c r="AE61" s="1"/>
      <c r="AF61" s="1">
        <v>72</v>
      </c>
      <c r="AG61" s="1">
        <v>6</v>
      </c>
      <c r="AH61" s="1"/>
      <c r="AI61" s="50">
        <f t="shared" si="0"/>
        <v>150</v>
      </c>
      <c r="AJ61" s="94">
        <v>135</v>
      </c>
      <c r="AK61" s="54">
        <f t="shared" si="1"/>
        <v>3.75</v>
      </c>
      <c r="AL61" t="s">
        <v>133</v>
      </c>
    </row>
    <row r="62" spans="1:40" ht="20.100000000000001" customHeight="1" x14ac:dyDescent="0.3">
      <c r="A62" s="88">
        <f t="shared" si="2"/>
        <v>50</v>
      </c>
      <c r="B62" s="74" t="s">
        <v>211</v>
      </c>
      <c r="C62" s="75"/>
      <c r="D62" s="75"/>
      <c r="E62" s="75"/>
      <c r="F62" s="75"/>
      <c r="G62" s="75"/>
      <c r="H62" s="75"/>
      <c r="I62" s="75"/>
      <c r="J62" s="76"/>
      <c r="K62" s="1"/>
      <c r="L62" s="1"/>
      <c r="M62" s="1"/>
      <c r="N62" s="1"/>
      <c r="O62" s="1"/>
      <c r="P62" s="1"/>
      <c r="Q62" s="1">
        <v>6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>
        <v>60</v>
      </c>
      <c r="AE62" s="1"/>
      <c r="AF62" s="1">
        <v>84</v>
      </c>
      <c r="AG62" s="1"/>
      <c r="AH62" s="1"/>
      <c r="AI62" s="50">
        <f t="shared" si="0"/>
        <v>150</v>
      </c>
      <c r="AJ62" s="94">
        <v>0</v>
      </c>
      <c r="AK62" s="54" t="e">
        <f t="shared" si="1"/>
        <v>#DIV/0!</v>
      </c>
      <c r="AL62" t="s">
        <v>133</v>
      </c>
    </row>
    <row r="63" spans="1:40" ht="20.100000000000001" customHeight="1" x14ac:dyDescent="0.3">
      <c r="A63" s="88">
        <f t="shared" si="2"/>
        <v>51</v>
      </c>
      <c r="B63" s="74" t="s">
        <v>204</v>
      </c>
      <c r="C63" s="75"/>
      <c r="D63" s="75"/>
      <c r="E63" s="75"/>
      <c r="F63" s="75"/>
      <c r="G63" s="75"/>
      <c r="H63" s="75"/>
      <c r="I63" s="75"/>
      <c r="J63" s="76"/>
      <c r="K63" s="94">
        <v>18</v>
      </c>
      <c r="L63" s="94"/>
      <c r="M63" s="94"/>
      <c r="N63" s="94"/>
      <c r="O63" s="94"/>
      <c r="P63" s="94">
        <v>6</v>
      </c>
      <c r="Q63" s="94"/>
      <c r="R63" s="94"/>
      <c r="S63" s="94"/>
      <c r="T63" s="94"/>
      <c r="U63" s="94"/>
      <c r="V63" s="94">
        <v>12</v>
      </c>
      <c r="W63" s="94"/>
      <c r="X63" s="94"/>
      <c r="Y63" s="94"/>
      <c r="Z63" s="94"/>
      <c r="AA63" s="94">
        <v>36</v>
      </c>
      <c r="AB63" s="94"/>
      <c r="AC63" s="94"/>
      <c r="AD63" s="94">
        <v>36</v>
      </c>
      <c r="AE63" s="94"/>
      <c r="AF63" s="94">
        <v>36</v>
      </c>
      <c r="AG63" s="94">
        <v>6</v>
      </c>
      <c r="AH63" s="94"/>
      <c r="AI63" s="50">
        <f t="shared" si="0"/>
        <v>150</v>
      </c>
      <c r="AJ63" s="94">
        <v>0</v>
      </c>
      <c r="AK63" s="54">
        <f t="shared" si="1"/>
        <v>0</v>
      </c>
      <c r="AL63" t="s">
        <v>133</v>
      </c>
    </row>
    <row r="64" spans="1:40" ht="20.100000000000001" customHeight="1" x14ac:dyDescent="0.3">
      <c r="A64" s="88">
        <f t="shared" si="2"/>
        <v>52</v>
      </c>
      <c r="B64" s="74" t="s">
        <v>153</v>
      </c>
      <c r="C64" s="75"/>
      <c r="D64" s="75"/>
      <c r="E64" s="75"/>
      <c r="F64" s="75"/>
      <c r="G64" s="75"/>
      <c r="H64" s="75"/>
      <c r="I64" s="75"/>
      <c r="J64" s="76"/>
      <c r="K64" s="1"/>
      <c r="L64" s="1"/>
      <c r="M64" s="1"/>
      <c r="N64" s="1"/>
      <c r="O64" s="1"/>
      <c r="P64" s="1">
        <v>6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50">
        <f t="shared" si="0"/>
        <v>6</v>
      </c>
      <c r="AJ64" s="94">
        <v>0</v>
      </c>
      <c r="AK64" s="54" t="e">
        <f t="shared" si="1"/>
        <v>#DIV/0!</v>
      </c>
      <c r="AL64" t="s">
        <v>133</v>
      </c>
    </row>
    <row r="65" spans="1:38" ht="20.100000000000001" customHeight="1" x14ac:dyDescent="0.3">
      <c r="A65" s="88">
        <f t="shared" si="2"/>
        <v>53</v>
      </c>
      <c r="B65" s="74" t="s">
        <v>177</v>
      </c>
      <c r="C65" s="75"/>
      <c r="D65" s="75"/>
      <c r="E65" s="75"/>
      <c r="F65" s="75"/>
      <c r="G65" s="75"/>
      <c r="H65" s="75"/>
      <c r="I65" s="75"/>
      <c r="J65" s="7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>
        <v>60</v>
      </c>
      <c r="AE65" s="1"/>
      <c r="AF65" s="1">
        <v>84</v>
      </c>
      <c r="AG65" s="1">
        <v>6</v>
      </c>
      <c r="AH65" s="1"/>
      <c r="AI65" s="50">
        <f t="shared" si="0"/>
        <v>150</v>
      </c>
      <c r="AJ65" s="94">
        <v>0</v>
      </c>
      <c r="AK65" s="54" t="e">
        <f t="shared" si="1"/>
        <v>#DIV/0!</v>
      </c>
      <c r="AL65" t="s">
        <v>133</v>
      </c>
    </row>
    <row r="66" spans="1:38" ht="20.100000000000001" customHeight="1" x14ac:dyDescent="0.3">
      <c r="A66" s="88">
        <f t="shared" si="2"/>
        <v>54</v>
      </c>
      <c r="B66" s="74" t="s">
        <v>122</v>
      </c>
      <c r="C66" s="75"/>
      <c r="D66" s="75"/>
      <c r="E66" s="75"/>
      <c r="F66" s="75"/>
      <c r="G66" s="75"/>
      <c r="H66" s="75"/>
      <c r="I66" s="75"/>
      <c r="J66" s="7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>
        <v>48</v>
      </c>
      <c r="AE66" s="1"/>
      <c r="AF66" s="1">
        <v>24</v>
      </c>
      <c r="AG66" s="1"/>
      <c r="AH66" s="1"/>
      <c r="AI66" s="50">
        <f t="shared" si="0"/>
        <v>72</v>
      </c>
      <c r="AJ66" s="94">
        <v>0</v>
      </c>
      <c r="AK66" s="54" t="e">
        <f t="shared" si="1"/>
        <v>#DIV/0!</v>
      </c>
      <c r="AL66" t="s">
        <v>133</v>
      </c>
    </row>
    <row r="67" spans="1:38" ht="20.100000000000001" customHeight="1" x14ac:dyDescent="0.3">
      <c r="A67" s="88">
        <f t="shared" si="2"/>
        <v>55</v>
      </c>
      <c r="B67" s="74" t="s">
        <v>160</v>
      </c>
      <c r="C67" s="75"/>
      <c r="D67" s="75"/>
      <c r="E67" s="75"/>
      <c r="F67" s="75"/>
      <c r="G67" s="75"/>
      <c r="H67" s="75"/>
      <c r="I67" s="75"/>
      <c r="J67" s="7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>
        <v>6</v>
      </c>
      <c r="AB67" s="1"/>
      <c r="AC67" s="1"/>
      <c r="AD67" s="1"/>
      <c r="AE67" s="1"/>
      <c r="AF67" s="1"/>
      <c r="AG67" s="1"/>
      <c r="AH67" s="1"/>
      <c r="AI67" s="50">
        <f t="shared" si="0"/>
        <v>6</v>
      </c>
      <c r="AJ67" s="94">
        <v>0</v>
      </c>
      <c r="AK67" s="54" t="e">
        <f t="shared" si="1"/>
        <v>#DIV/0!</v>
      </c>
      <c r="AL67" t="s">
        <v>133</v>
      </c>
    </row>
    <row r="68" spans="1:38" ht="20.100000000000001" customHeight="1" x14ac:dyDescent="0.3">
      <c r="A68" s="88">
        <f t="shared" si="2"/>
        <v>56</v>
      </c>
      <c r="B68" s="74" t="s">
        <v>120</v>
      </c>
      <c r="C68" s="75"/>
      <c r="D68" s="75"/>
      <c r="E68" s="75"/>
      <c r="F68" s="75"/>
      <c r="G68" s="75"/>
      <c r="H68" s="75"/>
      <c r="I68" s="75"/>
      <c r="J68" s="76"/>
      <c r="K68" s="1"/>
      <c r="L68" s="1"/>
      <c r="M68" s="1"/>
      <c r="N68" s="1"/>
      <c r="O68" s="1"/>
      <c r="P68" s="1">
        <v>30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>
        <v>48</v>
      </c>
      <c r="AE68" s="1"/>
      <c r="AF68" s="1">
        <v>72</v>
      </c>
      <c r="AG68" s="1"/>
      <c r="AH68" s="1"/>
      <c r="AI68" s="50">
        <f t="shared" si="0"/>
        <v>150</v>
      </c>
      <c r="AJ68" s="94">
        <v>0</v>
      </c>
      <c r="AK68" s="54" t="e">
        <f t="shared" si="1"/>
        <v>#DIV/0!</v>
      </c>
      <c r="AL68" t="s">
        <v>133</v>
      </c>
    </row>
    <row r="69" spans="1:38" ht="20.100000000000001" customHeight="1" x14ac:dyDescent="0.3">
      <c r="A69" s="88">
        <f t="shared" si="2"/>
        <v>57</v>
      </c>
      <c r="B69" s="74" t="s">
        <v>169</v>
      </c>
      <c r="C69" s="75"/>
      <c r="D69" s="75"/>
      <c r="E69" s="75"/>
      <c r="F69" s="75"/>
      <c r="G69" s="75"/>
      <c r="H69" s="75"/>
      <c r="I69" s="75"/>
      <c r="J69" s="76"/>
      <c r="K69" s="1">
        <v>30</v>
      </c>
      <c r="L69" s="1"/>
      <c r="M69" s="1">
        <v>36</v>
      </c>
      <c r="N69" s="1">
        <v>18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>
        <v>60</v>
      </c>
      <c r="AE69" s="1"/>
      <c r="AF69" s="1"/>
      <c r="AG69" s="1">
        <v>6</v>
      </c>
      <c r="AH69" s="1"/>
      <c r="AI69" s="50">
        <f t="shared" si="0"/>
        <v>150</v>
      </c>
      <c r="AJ69" s="94">
        <v>120</v>
      </c>
      <c r="AK69" s="54">
        <f t="shared" si="1"/>
        <v>4</v>
      </c>
      <c r="AL69" t="s">
        <v>133</v>
      </c>
    </row>
    <row r="70" spans="1:38" ht="20.100000000000001" customHeight="1" x14ac:dyDescent="0.3">
      <c r="A70" s="88">
        <f t="shared" si="2"/>
        <v>58</v>
      </c>
      <c r="B70" s="74" t="s">
        <v>194</v>
      </c>
      <c r="C70" s="75"/>
      <c r="D70" s="75"/>
      <c r="E70" s="75"/>
      <c r="F70" s="75"/>
      <c r="G70" s="75"/>
      <c r="H70" s="75"/>
      <c r="I70" s="75"/>
      <c r="J70" s="76"/>
      <c r="K70" s="94">
        <v>24</v>
      </c>
      <c r="L70" s="94"/>
      <c r="M70" s="94">
        <v>48</v>
      </c>
      <c r="N70" s="94">
        <v>12</v>
      </c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>
        <v>60</v>
      </c>
      <c r="AE70" s="94"/>
      <c r="AF70" s="94"/>
      <c r="AG70" s="94">
        <v>6</v>
      </c>
      <c r="AH70" s="94"/>
      <c r="AI70" s="50">
        <f t="shared" si="0"/>
        <v>150</v>
      </c>
      <c r="AJ70" s="94">
        <v>109</v>
      </c>
      <c r="AK70" s="54">
        <f t="shared" si="1"/>
        <v>4.541666666666667</v>
      </c>
      <c r="AL70" t="s">
        <v>133</v>
      </c>
    </row>
    <row r="71" spans="1:38" ht="20.100000000000001" customHeight="1" x14ac:dyDescent="0.3">
      <c r="A71" s="88">
        <f t="shared" si="2"/>
        <v>59</v>
      </c>
      <c r="B71" s="74" t="s">
        <v>197</v>
      </c>
      <c r="C71" s="75"/>
      <c r="D71" s="75"/>
      <c r="E71" s="75"/>
      <c r="F71" s="75"/>
      <c r="G71" s="75"/>
      <c r="H71" s="75"/>
      <c r="I71" s="75"/>
      <c r="J71" s="76"/>
      <c r="K71" s="94"/>
      <c r="L71" s="94"/>
      <c r="M71" s="94"/>
      <c r="N71" s="94"/>
      <c r="O71" s="94"/>
      <c r="P71" s="94">
        <v>6</v>
      </c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>
        <v>24</v>
      </c>
      <c r="AE71" s="94"/>
      <c r="AF71" s="94">
        <v>120</v>
      </c>
      <c r="AG71" s="94"/>
      <c r="AH71" s="94"/>
      <c r="AI71" s="50">
        <f t="shared" si="0"/>
        <v>150</v>
      </c>
      <c r="AJ71" s="94">
        <v>0</v>
      </c>
      <c r="AK71" s="54" t="e">
        <f t="shared" si="1"/>
        <v>#DIV/0!</v>
      </c>
      <c r="AL71" t="s">
        <v>133</v>
      </c>
    </row>
    <row r="72" spans="1:38" ht="20.100000000000001" customHeight="1" x14ac:dyDescent="0.3">
      <c r="A72" s="88">
        <f t="shared" si="2"/>
        <v>60</v>
      </c>
      <c r="B72" s="74" t="s">
        <v>145</v>
      </c>
      <c r="C72" s="75"/>
      <c r="D72" s="75"/>
      <c r="E72" s="75"/>
      <c r="F72" s="75"/>
      <c r="G72" s="75"/>
      <c r="H72" s="75"/>
      <c r="I72" s="75"/>
      <c r="J72" s="76"/>
      <c r="K72" s="93">
        <v>60</v>
      </c>
      <c r="L72" s="93"/>
      <c r="M72" s="93"/>
      <c r="N72" s="93"/>
      <c r="O72" s="93"/>
      <c r="P72" s="93">
        <v>12</v>
      </c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>
        <v>72</v>
      </c>
      <c r="AE72" s="93"/>
      <c r="AF72" s="93"/>
      <c r="AG72" s="93">
        <v>6</v>
      </c>
      <c r="AH72" s="93"/>
      <c r="AI72" s="50">
        <f t="shared" si="0"/>
        <v>150</v>
      </c>
      <c r="AJ72" s="94">
        <v>25</v>
      </c>
      <c r="AK72" s="54">
        <f t="shared" si="1"/>
        <v>0.41666666666666669</v>
      </c>
      <c r="AL72" t="s">
        <v>133</v>
      </c>
    </row>
    <row r="73" spans="1:38" ht="20.100000000000001" customHeight="1" x14ac:dyDescent="0.3">
      <c r="A73" s="88">
        <f t="shared" si="2"/>
        <v>61</v>
      </c>
      <c r="B73" s="74" t="s">
        <v>126</v>
      </c>
      <c r="C73" s="75"/>
      <c r="D73" s="75"/>
      <c r="E73" s="75"/>
      <c r="F73" s="75"/>
      <c r="G73" s="75"/>
      <c r="H73" s="75"/>
      <c r="I73" s="75"/>
      <c r="J73" s="76"/>
      <c r="K73" s="1">
        <v>30</v>
      </c>
      <c r="L73" s="1"/>
      <c r="M73" s="1"/>
      <c r="N73" s="1">
        <v>18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>
        <v>96</v>
      </c>
      <c r="AE73" s="1"/>
      <c r="AF73" s="1"/>
      <c r="AG73" s="1">
        <v>6</v>
      </c>
      <c r="AH73" s="1"/>
      <c r="AI73" s="50">
        <f t="shared" si="0"/>
        <v>150</v>
      </c>
      <c r="AJ73" s="94">
        <v>47</v>
      </c>
      <c r="AK73" s="54">
        <f t="shared" si="1"/>
        <v>1.5666666666666667</v>
      </c>
      <c r="AL73" t="s">
        <v>133</v>
      </c>
    </row>
    <row r="74" spans="1:38" ht="20.100000000000001" customHeight="1" x14ac:dyDescent="0.3">
      <c r="A74" s="88">
        <f t="shared" si="2"/>
        <v>62</v>
      </c>
      <c r="B74" s="74" t="s">
        <v>209</v>
      </c>
      <c r="C74" s="75"/>
      <c r="D74" s="75"/>
      <c r="E74" s="75"/>
      <c r="F74" s="75"/>
      <c r="G74" s="75"/>
      <c r="H74" s="75"/>
      <c r="I74" s="75"/>
      <c r="J74" s="76"/>
      <c r="K74" s="94">
        <v>24</v>
      </c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>
        <v>102</v>
      </c>
      <c r="AB74" s="94"/>
      <c r="AC74" s="94"/>
      <c r="AD74" s="94">
        <v>12</v>
      </c>
      <c r="AE74" s="94"/>
      <c r="AF74" s="94">
        <v>12</v>
      </c>
      <c r="AG74" s="94"/>
      <c r="AH74" s="94"/>
      <c r="AI74" s="50">
        <f t="shared" si="0"/>
        <v>150</v>
      </c>
      <c r="AJ74" s="94">
        <v>59</v>
      </c>
      <c r="AK74" s="54">
        <f t="shared" si="1"/>
        <v>2.4583333333333335</v>
      </c>
      <c r="AL74" t="s">
        <v>133</v>
      </c>
    </row>
    <row r="75" spans="1:38" ht="20.100000000000001" customHeight="1" x14ac:dyDescent="0.3">
      <c r="A75" s="88">
        <f t="shared" si="2"/>
        <v>63</v>
      </c>
      <c r="B75" s="74" t="s">
        <v>149</v>
      </c>
      <c r="C75" s="75"/>
      <c r="D75" s="75"/>
      <c r="E75" s="75"/>
      <c r="F75" s="75"/>
      <c r="G75" s="75"/>
      <c r="H75" s="75"/>
      <c r="I75" s="75"/>
      <c r="J75" s="76"/>
      <c r="K75" s="1">
        <v>48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>
        <v>96</v>
      </c>
      <c r="AB75" s="1"/>
      <c r="AC75" s="1"/>
      <c r="AD75" s="1"/>
      <c r="AE75" s="1"/>
      <c r="AF75" s="1"/>
      <c r="AG75" s="1">
        <v>6</v>
      </c>
      <c r="AH75" s="1"/>
      <c r="AI75" s="50">
        <f t="shared" si="0"/>
        <v>150</v>
      </c>
      <c r="AJ75" s="94">
        <v>142</v>
      </c>
      <c r="AK75" s="54">
        <f t="shared" si="1"/>
        <v>2.9583333333333335</v>
      </c>
      <c r="AL75" t="s">
        <v>133</v>
      </c>
    </row>
    <row r="76" spans="1:38" ht="20.100000000000001" customHeight="1" x14ac:dyDescent="0.3">
      <c r="A76" s="88">
        <f t="shared" si="2"/>
        <v>64</v>
      </c>
      <c r="B76" s="74" t="s">
        <v>147</v>
      </c>
      <c r="C76" s="75"/>
      <c r="D76" s="75"/>
      <c r="E76" s="75"/>
      <c r="F76" s="75"/>
      <c r="G76" s="75"/>
      <c r="H76" s="75"/>
      <c r="I76" s="75"/>
      <c r="J76" s="76"/>
      <c r="K76" s="1"/>
      <c r="L76" s="1"/>
      <c r="M76" s="1"/>
      <c r="N76" s="1"/>
      <c r="O76" s="1"/>
      <c r="P76" s="1"/>
      <c r="Q76" s="93"/>
      <c r="R76" s="93"/>
      <c r="S76" s="93"/>
      <c r="T76" s="93">
        <v>12</v>
      </c>
      <c r="U76" s="93"/>
      <c r="V76" s="93">
        <v>78</v>
      </c>
      <c r="W76" s="93"/>
      <c r="X76" s="93"/>
      <c r="Y76" s="93"/>
      <c r="Z76" s="93"/>
      <c r="AA76" s="1"/>
      <c r="AB76" s="1"/>
      <c r="AC76" s="1"/>
      <c r="AD76" s="1">
        <v>60</v>
      </c>
      <c r="AE76" s="1"/>
      <c r="AF76" s="1"/>
      <c r="AG76" s="1"/>
      <c r="AH76" s="1"/>
      <c r="AI76" s="50">
        <f t="shared" si="0"/>
        <v>150</v>
      </c>
      <c r="AJ76" s="94">
        <v>149</v>
      </c>
      <c r="AK76" s="54" t="e">
        <f t="shared" si="1"/>
        <v>#DIV/0!</v>
      </c>
      <c r="AL76" t="s">
        <v>133</v>
      </c>
    </row>
    <row r="77" spans="1:38" ht="20.100000000000001" customHeight="1" x14ac:dyDescent="0.3">
      <c r="A77" s="88">
        <f t="shared" si="2"/>
        <v>65</v>
      </c>
      <c r="B77" s="74" t="s">
        <v>201</v>
      </c>
      <c r="C77" s="75"/>
      <c r="D77" s="75"/>
      <c r="E77" s="75"/>
      <c r="F77" s="75"/>
      <c r="G77" s="75"/>
      <c r="H77" s="75"/>
      <c r="I77" s="75"/>
      <c r="J77" s="76"/>
      <c r="K77" s="94">
        <v>66</v>
      </c>
      <c r="L77" s="94"/>
      <c r="M77" s="94">
        <v>18</v>
      </c>
      <c r="N77" s="94"/>
      <c r="O77" s="94"/>
      <c r="P77" s="94"/>
      <c r="Q77" s="93"/>
      <c r="R77" s="93"/>
      <c r="S77" s="93"/>
      <c r="T77" s="93"/>
      <c r="U77" s="93">
        <v>18</v>
      </c>
      <c r="V77" s="93"/>
      <c r="W77" s="93"/>
      <c r="X77" s="93"/>
      <c r="Y77" s="93">
        <v>18</v>
      </c>
      <c r="Z77" s="93"/>
      <c r="AA77" s="94"/>
      <c r="AB77" s="94"/>
      <c r="AC77" s="94"/>
      <c r="AD77" s="94">
        <v>24</v>
      </c>
      <c r="AE77" s="94"/>
      <c r="AF77" s="94"/>
      <c r="AG77" s="94">
        <v>6</v>
      </c>
      <c r="AH77" s="94"/>
      <c r="AI77" s="50">
        <f t="shared" si="0"/>
        <v>150</v>
      </c>
      <c r="AJ77" s="94">
        <v>83</v>
      </c>
      <c r="AK77" s="54">
        <f t="shared" si="1"/>
        <v>1.2575757575757576</v>
      </c>
      <c r="AL77" t="s">
        <v>133</v>
      </c>
    </row>
    <row r="78" spans="1:38" ht="20.100000000000001" customHeight="1" x14ac:dyDescent="0.3">
      <c r="A78" s="88">
        <f t="shared" si="2"/>
        <v>66</v>
      </c>
      <c r="B78" s="74" t="s">
        <v>207</v>
      </c>
      <c r="C78" s="75"/>
      <c r="D78" s="75"/>
      <c r="E78" s="75"/>
      <c r="F78" s="75"/>
      <c r="G78" s="75"/>
      <c r="H78" s="75"/>
      <c r="I78" s="75"/>
      <c r="J78" s="76"/>
      <c r="K78" s="94">
        <v>54</v>
      </c>
      <c r="L78" s="94"/>
      <c r="M78" s="94"/>
      <c r="N78" s="94"/>
      <c r="O78" s="94"/>
      <c r="P78" s="94">
        <v>42</v>
      </c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4">
        <v>48</v>
      </c>
      <c r="AB78" s="94"/>
      <c r="AC78" s="94"/>
      <c r="AD78" s="94"/>
      <c r="AE78" s="94"/>
      <c r="AF78" s="94"/>
      <c r="AG78" s="94">
        <v>6</v>
      </c>
      <c r="AH78" s="94"/>
      <c r="AI78" s="50">
        <f t="shared" si="0"/>
        <v>150</v>
      </c>
      <c r="AJ78" s="94">
        <v>52</v>
      </c>
      <c r="AK78" s="54">
        <f t="shared" si="1"/>
        <v>0.96296296296296291</v>
      </c>
      <c r="AL78" t="s">
        <v>133</v>
      </c>
    </row>
    <row r="79" spans="1:38" ht="20.100000000000001" customHeight="1" x14ac:dyDescent="0.3">
      <c r="A79" s="88">
        <f t="shared" si="2"/>
        <v>67</v>
      </c>
      <c r="B79" s="74" t="s">
        <v>130</v>
      </c>
      <c r="C79" s="75"/>
      <c r="D79" s="75"/>
      <c r="E79" s="75"/>
      <c r="F79" s="75"/>
      <c r="G79" s="75"/>
      <c r="H79" s="75"/>
      <c r="I79" s="75"/>
      <c r="J79" s="76"/>
      <c r="K79" s="1">
        <v>66</v>
      </c>
      <c r="L79" s="1"/>
      <c r="M79" s="1">
        <v>18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>
        <v>60</v>
      </c>
      <c r="AE79" s="1"/>
      <c r="AF79" s="1"/>
      <c r="AG79" s="1">
        <v>6</v>
      </c>
      <c r="AH79" s="1"/>
      <c r="AI79" s="50">
        <f t="shared" si="0"/>
        <v>150</v>
      </c>
      <c r="AJ79" s="94">
        <v>87</v>
      </c>
      <c r="AK79" s="54">
        <f t="shared" si="1"/>
        <v>1.3181818181818181</v>
      </c>
      <c r="AL79" t="s">
        <v>133</v>
      </c>
    </row>
    <row r="80" spans="1:38" ht="20.100000000000001" customHeight="1" x14ac:dyDescent="0.3">
      <c r="A80" s="88">
        <f t="shared" si="2"/>
        <v>68</v>
      </c>
      <c r="B80" s="74" t="s">
        <v>193</v>
      </c>
      <c r="C80" s="75"/>
      <c r="D80" s="75"/>
      <c r="E80" s="75"/>
      <c r="F80" s="75"/>
      <c r="G80" s="75"/>
      <c r="H80" s="75"/>
      <c r="I80" s="75"/>
      <c r="J80" s="76"/>
      <c r="K80" s="1"/>
      <c r="L80" s="1"/>
      <c r="M80" s="1"/>
      <c r="N80" s="1"/>
      <c r="O80" s="1"/>
      <c r="P80" s="1">
        <v>18</v>
      </c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>
        <v>60</v>
      </c>
      <c r="AE80" s="1"/>
      <c r="AF80" s="1">
        <v>72</v>
      </c>
      <c r="AG80" s="1">
        <v>6</v>
      </c>
      <c r="AH80" s="1"/>
      <c r="AI80" s="50">
        <f t="shared" si="0"/>
        <v>156</v>
      </c>
      <c r="AJ80" s="94">
        <v>0</v>
      </c>
      <c r="AK80" s="54" t="e">
        <f t="shared" si="1"/>
        <v>#DIV/0!</v>
      </c>
      <c r="AL80" t="s">
        <v>133</v>
      </c>
    </row>
    <row r="81" spans="1:38" ht="20.100000000000001" customHeight="1" x14ac:dyDescent="0.3">
      <c r="A81" s="88">
        <f t="shared" si="2"/>
        <v>69</v>
      </c>
      <c r="B81" s="74" t="s">
        <v>144</v>
      </c>
      <c r="C81" s="75"/>
      <c r="D81" s="75"/>
      <c r="E81" s="75"/>
      <c r="F81" s="75"/>
      <c r="G81" s="75"/>
      <c r="H81" s="75"/>
      <c r="I81" s="75"/>
      <c r="J81" s="76"/>
      <c r="K81" s="1">
        <v>78</v>
      </c>
      <c r="L81" s="1"/>
      <c r="M81" s="1">
        <v>18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>
        <v>48</v>
      </c>
      <c r="AE81" s="1"/>
      <c r="AF81" s="1"/>
      <c r="AG81" s="1">
        <v>6</v>
      </c>
      <c r="AH81" s="1"/>
      <c r="AI81" s="50">
        <f t="shared" si="0"/>
        <v>150</v>
      </c>
      <c r="AJ81" s="94">
        <v>127</v>
      </c>
      <c r="AK81" s="54">
        <f t="shared" si="1"/>
        <v>1.6282051282051282</v>
      </c>
      <c r="AL81" t="s">
        <v>133</v>
      </c>
    </row>
    <row r="82" spans="1:38" ht="20.100000000000001" customHeight="1" x14ac:dyDescent="0.3">
      <c r="A82" s="88">
        <f t="shared" si="2"/>
        <v>70</v>
      </c>
      <c r="B82" s="74" t="s">
        <v>128</v>
      </c>
      <c r="C82" s="75"/>
      <c r="D82" s="75"/>
      <c r="E82" s="75"/>
      <c r="F82" s="75"/>
      <c r="G82" s="75"/>
      <c r="H82" s="75"/>
      <c r="I82" s="75"/>
      <c r="J82" s="76"/>
      <c r="K82" s="1"/>
      <c r="L82" s="1"/>
      <c r="M82" s="1"/>
      <c r="N82" s="1"/>
      <c r="O82" s="1"/>
      <c r="P82" s="1">
        <v>30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>
        <v>72</v>
      </c>
      <c r="AE82" s="1"/>
      <c r="AF82" s="1">
        <v>48</v>
      </c>
      <c r="AG82" s="1">
        <v>6</v>
      </c>
      <c r="AH82" s="1"/>
      <c r="AI82" s="50">
        <f t="shared" si="0"/>
        <v>156</v>
      </c>
      <c r="AJ82" s="94">
        <v>0</v>
      </c>
      <c r="AK82" s="54" t="e">
        <f t="shared" si="1"/>
        <v>#DIV/0!</v>
      </c>
      <c r="AL82" t="s">
        <v>133</v>
      </c>
    </row>
    <row r="83" spans="1:38" ht="20.100000000000001" customHeight="1" x14ac:dyDescent="0.3">
      <c r="A83" s="88">
        <f t="shared" si="2"/>
        <v>71</v>
      </c>
      <c r="B83" s="74" t="s">
        <v>121</v>
      </c>
      <c r="C83" s="75"/>
      <c r="D83" s="75"/>
      <c r="E83" s="75"/>
      <c r="F83" s="75"/>
      <c r="G83" s="75"/>
      <c r="H83" s="75"/>
      <c r="I83" s="75"/>
      <c r="J83" s="76"/>
      <c r="K83" s="1">
        <v>6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50">
        <f t="shared" si="0"/>
        <v>6</v>
      </c>
      <c r="AJ83" s="94">
        <v>0</v>
      </c>
      <c r="AK83" s="54">
        <f t="shared" si="1"/>
        <v>0</v>
      </c>
      <c r="AL83" t="s">
        <v>133</v>
      </c>
    </row>
    <row r="84" spans="1:38" ht="20.100000000000001" customHeight="1" x14ac:dyDescent="0.3">
      <c r="A84" s="88">
        <f t="shared" ref="A84:A93" si="3">+A83+1</f>
        <v>72</v>
      </c>
      <c r="B84" s="74" t="s">
        <v>202</v>
      </c>
      <c r="C84" s="75"/>
      <c r="D84" s="75"/>
      <c r="E84" s="75"/>
      <c r="F84" s="75"/>
      <c r="G84" s="75"/>
      <c r="H84" s="75"/>
      <c r="I84" s="75"/>
      <c r="J84" s="76"/>
      <c r="K84" s="94">
        <v>102</v>
      </c>
      <c r="L84" s="94"/>
      <c r="M84" s="94">
        <v>12</v>
      </c>
      <c r="N84" s="94"/>
      <c r="O84" s="94"/>
      <c r="P84" s="94"/>
      <c r="Q84" s="94"/>
      <c r="R84" s="94"/>
      <c r="S84" s="94"/>
      <c r="T84" s="94"/>
      <c r="U84" s="94">
        <v>18</v>
      </c>
      <c r="V84" s="94"/>
      <c r="W84" s="94"/>
      <c r="X84" s="94"/>
      <c r="Y84" s="94"/>
      <c r="Z84" s="94"/>
      <c r="AA84" s="94"/>
      <c r="AB84" s="94"/>
      <c r="AC84" s="94"/>
      <c r="AD84" s="94">
        <v>12</v>
      </c>
      <c r="AE84" s="94"/>
      <c r="AF84" s="94"/>
      <c r="AG84" s="94">
        <v>6</v>
      </c>
      <c r="AH84" s="94"/>
      <c r="AI84" s="50">
        <f t="shared" si="0"/>
        <v>150</v>
      </c>
      <c r="AJ84" s="94">
        <v>172</v>
      </c>
      <c r="AK84" s="54">
        <f t="shared" si="1"/>
        <v>1.6862745098039216</v>
      </c>
      <c r="AL84" t="s">
        <v>133</v>
      </c>
    </row>
    <row r="85" spans="1:38" ht="20.100000000000001" customHeight="1" x14ac:dyDescent="0.3">
      <c r="A85" s="88">
        <f t="shared" si="3"/>
        <v>73</v>
      </c>
      <c r="B85" s="74" t="s">
        <v>172</v>
      </c>
      <c r="C85" s="75"/>
      <c r="D85" s="75"/>
      <c r="E85" s="75"/>
      <c r="F85" s="75"/>
      <c r="G85" s="75"/>
      <c r="H85" s="75"/>
      <c r="I85" s="75"/>
      <c r="J85" s="76"/>
      <c r="K85" s="1">
        <v>36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>
        <v>66</v>
      </c>
      <c r="AB85" s="1"/>
      <c r="AC85" s="1"/>
      <c r="AD85" s="1"/>
      <c r="AE85" s="1"/>
      <c r="AF85" s="1">
        <v>48</v>
      </c>
      <c r="AG85" s="1"/>
      <c r="AH85" s="1"/>
      <c r="AI85" s="50">
        <f t="shared" ref="AI85:AI93" si="4">SUM(K85:AH85)</f>
        <v>150</v>
      </c>
      <c r="AJ85" s="94">
        <v>147</v>
      </c>
      <c r="AK85" s="54">
        <f t="shared" si="1"/>
        <v>4.083333333333333</v>
      </c>
      <c r="AL85" t="s">
        <v>133</v>
      </c>
    </row>
    <row r="86" spans="1:38" ht="20.100000000000001" customHeight="1" x14ac:dyDescent="0.3">
      <c r="A86" s="88">
        <f t="shared" si="3"/>
        <v>74</v>
      </c>
      <c r="B86" s="74" t="s">
        <v>196</v>
      </c>
      <c r="C86" s="75"/>
      <c r="D86" s="75"/>
      <c r="E86" s="75"/>
      <c r="F86" s="75"/>
      <c r="G86" s="75"/>
      <c r="H86" s="75"/>
      <c r="I86" s="75"/>
      <c r="J86" s="76"/>
      <c r="K86" s="1"/>
      <c r="L86" s="1"/>
      <c r="M86" s="1"/>
      <c r="N86" s="1"/>
      <c r="O86" s="1"/>
      <c r="P86" s="1">
        <v>6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>
        <v>24</v>
      </c>
      <c r="AE86" s="1"/>
      <c r="AF86" s="1">
        <v>120</v>
      </c>
      <c r="AG86" s="1"/>
      <c r="AH86" s="1"/>
      <c r="AI86" s="50">
        <f t="shared" si="4"/>
        <v>150</v>
      </c>
      <c r="AJ86" s="94">
        <v>0</v>
      </c>
      <c r="AK86" s="54" t="e">
        <f t="shared" si="1"/>
        <v>#DIV/0!</v>
      </c>
      <c r="AL86" t="s">
        <v>133</v>
      </c>
    </row>
    <row r="87" spans="1:38" ht="20.100000000000001" customHeight="1" x14ac:dyDescent="0.3">
      <c r="A87" s="88">
        <f t="shared" si="3"/>
        <v>75</v>
      </c>
      <c r="B87" s="74" t="s">
        <v>132</v>
      </c>
      <c r="C87" s="75"/>
      <c r="D87" s="75"/>
      <c r="E87" s="75"/>
      <c r="F87" s="75"/>
      <c r="G87" s="75"/>
      <c r="H87" s="75"/>
      <c r="I87" s="75"/>
      <c r="J87" s="7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>
        <v>72</v>
      </c>
      <c r="AE87" s="1"/>
      <c r="AF87" s="1">
        <v>72</v>
      </c>
      <c r="AG87" s="1">
        <v>6</v>
      </c>
      <c r="AH87" s="1"/>
      <c r="AI87" s="50">
        <f t="shared" si="4"/>
        <v>150</v>
      </c>
      <c r="AJ87" s="94">
        <v>0</v>
      </c>
      <c r="AK87" s="54" t="e">
        <f t="shared" si="1"/>
        <v>#DIV/0!</v>
      </c>
      <c r="AL87" t="s">
        <v>133</v>
      </c>
    </row>
    <row r="88" spans="1:38" ht="20.100000000000001" customHeight="1" x14ac:dyDescent="0.3">
      <c r="A88" s="88">
        <f t="shared" si="3"/>
        <v>76</v>
      </c>
      <c r="B88" s="74" t="s">
        <v>148</v>
      </c>
      <c r="C88" s="75"/>
      <c r="D88" s="75"/>
      <c r="E88" s="75"/>
      <c r="F88" s="75"/>
      <c r="G88" s="75"/>
      <c r="H88" s="75"/>
      <c r="I88" s="75"/>
      <c r="J88" s="76"/>
      <c r="K88" s="1">
        <v>18</v>
      </c>
      <c r="L88" s="1"/>
      <c r="M88" s="1"/>
      <c r="N88" s="1">
        <v>6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>
        <v>12</v>
      </c>
      <c r="AB88" s="1"/>
      <c r="AC88" s="1"/>
      <c r="AD88" s="1">
        <v>36</v>
      </c>
      <c r="AE88" s="1"/>
      <c r="AF88" s="1"/>
      <c r="AG88" s="1">
        <v>6</v>
      </c>
      <c r="AH88" s="1"/>
      <c r="AI88" s="50">
        <f t="shared" si="4"/>
        <v>78</v>
      </c>
      <c r="AJ88" s="94">
        <v>82</v>
      </c>
      <c r="AK88" s="54">
        <f t="shared" si="1"/>
        <v>4.5555555555555554</v>
      </c>
      <c r="AL88" t="s">
        <v>133</v>
      </c>
    </row>
    <row r="89" spans="1:38" ht="20.100000000000001" customHeight="1" x14ac:dyDescent="0.3">
      <c r="A89" s="88">
        <f t="shared" si="3"/>
        <v>77</v>
      </c>
      <c r="B89" s="74" t="s">
        <v>171</v>
      </c>
      <c r="C89" s="75"/>
      <c r="D89" s="75"/>
      <c r="E89" s="75"/>
      <c r="F89" s="75"/>
      <c r="G89" s="75"/>
      <c r="H89" s="75"/>
      <c r="I89" s="75"/>
      <c r="J89" s="76"/>
      <c r="K89" s="1">
        <v>24</v>
      </c>
      <c r="L89" s="1"/>
      <c r="M89" s="1"/>
      <c r="N89" s="1"/>
      <c r="O89" s="1"/>
      <c r="P89" s="1">
        <v>18</v>
      </c>
      <c r="Q89" s="1"/>
      <c r="R89" s="1"/>
      <c r="S89" s="1"/>
      <c r="T89" s="1"/>
      <c r="U89" s="1"/>
      <c r="V89" s="1">
        <v>24</v>
      </c>
      <c r="W89" s="1"/>
      <c r="X89" s="1"/>
      <c r="Y89" s="84"/>
      <c r="Z89" s="1"/>
      <c r="AA89" s="1">
        <v>6</v>
      </c>
      <c r="AB89" s="1"/>
      <c r="AC89" s="1"/>
      <c r="AD89" s="1">
        <v>24</v>
      </c>
      <c r="AE89" s="1"/>
      <c r="AF89" s="1">
        <v>48</v>
      </c>
      <c r="AG89" s="1">
        <v>6</v>
      </c>
      <c r="AH89" s="1"/>
      <c r="AI89" s="50">
        <f t="shared" si="4"/>
        <v>150</v>
      </c>
      <c r="AJ89" s="94">
        <v>0</v>
      </c>
      <c r="AK89" s="54">
        <f t="shared" si="1"/>
        <v>0</v>
      </c>
      <c r="AL89" t="s">
        <v>133</v>
      </c>
    </row>
    <row r="90" spans="1:38" ht="20.100000000000001" customHeight="1" x14ac:dyDescent="0.3">
      <c r="A90" s="88">
        <f t="shared" si="3"/>
        <v>78</v>
      </c>
      <c r="B90" s="74" t="s">
        <v>178</v>
      </c>
      <c r="C90" s="75"/>
      <c r="D90" s="75"/>
      <c r="E90" s="75"/>
      <c r="F90" s="75"/>
      <c r="G90" s="75"/>
      <c r="H90" s="75"/>
      <c r="I90" s="75"/>
      <c r="J90" s="76"/>
      <c r="K90" s="94"/>
      <c r="L90" s="94"/>
      <c r="M90" s="94"/>
      <c r="N90" s="94"/>
      <c r="O90" s="94"/>
      <c r="P90" s="94">
        <v>42</v>
      </c>
      <c r="Q90" s="94"/>
      <c r="R90" s="94"/>
      <c r="S90" s="94"/>
      <c r="T90" s="94"/>
      <c r="U90" s="94"/>
      <c r="V90" s="94"/>
      <c r="W90" s="94"/>
      <c r="X90" s="94"/>
      <c r="Y90" s="84"/>
      <c r="Z90" s="94"/>
      <c r="AA90" s="94"/>
      <c r="AB90" s="94"/>
      <c r="AC90" s="94"/>
      <c r="AD90" s="94">
        <v>36</v>
      </c>
      <c r="AE90" s="94"/>
      <c r="AF90" s="94">
        <v>72</v>
      </c>
      <c r="AG90" s="94"/>
      <c r="AH90" s="94"/>
      <c r="AI90" s="50">
        <f t="shared" si="4"/>
        <v>150</v>
      </c>
      <c r="AJ90" s="94">
        <v>0</v>
      </c>
      <c r="AK90" s="54" t="e">
        <f t="shared" si="1"/>
        <v>#DIV/0!</v>
      </c>
      <c r="AL90" t="s">
        <v>133</v>
      </c>
    </row>
    <row r="91" spans="1:38" ht="20.100000000000001" customHeight="1" x14ac:dyDescent="0.3">
      <c r="A91" s="88">
        <f t="shared" si="3"/>
        <v>79</v>
      </c>
      <c r="B91" s="74" t="s">
        <v>123</v>
      </c>
      <c r="C91" s="75"/>
      <c r="D91" s="75"/>
      <c r="E91" s="75"/>
      <c r="F91" s="75"/>
      <c r="G91" s="75"/>
      <c r="H91" s="75"/>
      <c r="I91" s="75"/>
      <c r="J91" s="76"/>
      <c r="K91" s="94"/>
      <c r="L91" s="94"/>
      <c r="M91" s="94"/>
      <c r="N91" s="94"/>
      <c r="O91" s="94"/>
      <c r="P91" s="94">
        <v>36</v>
      </c>
      <c r="Q91" s="94"/>
      <c r="R91" s="94"/>
      <c r="S91" s="94"/>
      <c r="T91" s="94"/>
      <c r="U91" s="94"/>
      <c r="V91" s="94"/>
      <c r="W91" s="94"/>
      <c r="X91" s="94"/>
      <c r="Y91" s="84"/>
      <c r="Z91" s="94"/>
      <c r="AA91" s="94"/>
      <c r="AB91" s="94"/>
      <c r="AC91" s="94"/>
      <c r="AD91" s="94">
        <v>60</v>
      </c>
      <c r="AE91" s="94"/>
      <c r="AF91" s="94">
        <v>36</v>
      </c>
      <c r="AG91" s="94"/>
      <c r="AH91" s="94"/>
      <c r="AI91" s="50">
        <f t="shared" si="4"/>
        <v>132</v>
      </c>
      <c r="AJ91" s="94">
        <v>0</v>
      </c>
      <c r="AK91" s="54" t="e">
        <f t="shared" si="1"/>
        <v>#DIV/0!</v>
      </c>
      <c r="AL91" t="s">
        <v>133</v>
      </c>
    </row>
    <row r="92" spans="1:38" ht="20.100000000000001" customHeight="1" x14ac:dyDescent="0.3">
      <c r="A92" s="88">
        <f t="shared" si="3"/>
        <v>80</v>
      </c>
      <c r="B92" s="74" t="s">
        <v>124</v>
      </c>
      <c r="C92" s="75"/>
      <c r="D92" s="75"/>
      <c r="E92" s="75"/>
      <c r="F92" s="75"/>
      <c r="G92" s="75"/>
      <c r="H92" s="75"/>
      <c r="I92" s="75"/>
      <c r="J92" s="76"/>
      <c r="K92" s="94"/>
      <c r="L92" s="94"/>
      <c r="M92" s="94"/>
      <c r="N92" s="94"/>
      <c r="O92" s="94"/>
      <c r="P92" s="94">
        <v>6</v>
      </c>
      <c r="Q92" s="94"/>
      <c r="R92" s="94"/>
      <c r="S92" s="94"/>
      <c r="T92" s="94"/>
      <c r="U92" s="94"/>
      <c r="V92" s="94"/>
      <c r="W92" s="94"/>
      <c r="X92" s="94"/>
      <c r="Y92" s="84"/>
      <c r="Z92" s="94"/>
      <c r="AA92" s="94"/>
      <c r="AB92" s="94"/>
      <c r="AC92" s="94"/>
      <c r="AD92" s="94"/>
      <c r="AE92" s="94"/>
      <c r="AF92" s="94"/>
      <c r="AG92" s="94"/>
      <c r="AH92" s="94"/>
      <c r="AI92" s="50">
        <f t="shared" si="4"/>
        <v>6</v>
      </c>
      <c r="AJ92" s="95">
        <v>0</v>
      </c>
      <c r="AK92" s="54" t="e">
        <f t="shared" si="1"/>
        <v>#DIV/0!</v>
      </c>
      <c r="AL92" t="s">
        <v>133</v>
      </c>
    </row>
    <row r="93" spans="1:38" ht="20.100000000000001" customHeight="1" x14ac:dyDescent="0.3">
      <c r="A93" s="88">
        <f t="shared" si="3"/>
        <v>81</v>
      </c>
      <c r="B93" s="74" t="s">
        <v>142</v>
      </c>
      <c r="C93" s="75"/>
      <c r="D93" s="75"/>
      <c r="E93" s="75"/>
      <c r="F93" s="75"/>
      <c r="G93" s="75"/>
      <c r="H93" s="75"/>
      <c r="I93" s="75"/>
      <c r="J93" s="76"/>
      <c r="K93" s="1">
        <v>54</v>
      </c>
      <c r="L93" s="1"/>
      <c r="M93" s="1"/>
      <c r="N93" s="1"/>
      <c r="O93" s="1"/>
      <c r="P93" s="1">
        <v>6</v>
      </c>
      <c r="Q93" s="1"/>
      <c r="R93" s="1"/>
      <c r="S93" s="1"/>
      <c r="T93" s="1"/>
      <c r="U93" s="1"/>
      <c r="V93" s="1">
        <v>6</v>
      </c>
      <c r="W93" s="1"/>
      <c r="X93" s="1"/>
      <c r="Y93" s="84"/>
      <c r="Z93" s="1"/>
      <c r="AA93" s="1">
        <v>6</v>
      </c>
      <c r="AB93" s="1"/>
      <c r="AC93" s="1"/>
      <c r="AD93" s="1">
        <v>48</v>
      </c>
      <c r="AE93" s="1"/>
      <c r="AF93" s="1">
        <v>24</v>
      </c>
      <c r="AG93" s="1">
        <v>6</v>
      </c>
      <c r="AH93" s="1"/>
      <c r="AI93" s="50">
        <f t="shared" si="4"/>
        <v>150</v>
      </c>
      <c r="AJ93" s="94">
        <v>108</v>
      </c>
      <c r="AK93" s="54">
        <f t="shared" si="1"/>
        <v>2</v>
      </c>
      <c r="AL93" t="s">
        <v>133</v>
      </c>
    </row>
    <row r="94" spans="1:38" ht="20.100000000000001" customHeight="1" thickBot="1" x14ac:dyDescent="0.35">
      <c r="A94" s="89"/>
      <c r="B94" s="15" t="s">
        <v>4</v>
      </c>
      <c r="C94" s="16"/>
      <c r="D94" s="16"/>
      <c r="E94" s="16"/>
      <c r="F94" s="16"/>
      <c r="G94" s="16"/>
      <c r="H94" s="16"/>
      <c r="I94" s="16"/>
      <c r="J94" s="17"/>
      <c r="K94" s="46">
        <f t="shared" ref="K94:AI94" si="5">SUM(K13:K93)</f>
        <v>3960</v>
      </c>
      <c r="L94" s="46">
        <f t="shared" si="5"/>
        <v>18</v>
      </c>
      <c r="M94" s="46">
        <f t="shared" si="5"/>
        <v>174</v>
      </c>
      <c r="N94" s="46">
        <f t="shared" si="5"/>
        <v>216</v>
      </c>
      <c r="O94" s="46">
        <f t="shared" si="5"/>
        <v>18</v>
      </c>
      <c r="P94" s="46">
        <f t="shared" si="5"/>
        <v>1083</v>
      </c>
      <c r="Q94" s="46">
        <f t="shared" si="5"/>
        <v>12</v>
      </c>
      <c r="R94" s="46">
        <f t="shared" si="5"/>
        <v>78</v>
      </c>
      <c r="S94" s="46">
        <f t="shared" si="5"/>
        <v>0</v>
      </c>
      <c r="T94" s="46">
        <f t="shared" si="5"/>
        <v>12</v>
      </c>
      <c r="U94" s="46">
        <f t="shared" si="5"/>
        <v>84</v>
      </c>
      <c r="V94" s="46">
        <f t="shared" si="5"/>
        <v>192</v>
      </c>
      <c r="W94" s="46">
        <f t="shared" si="5"/>
        <v>0</v>
      </c>
      <c r="X94" s="46">
        <f t="shared" si="5"/>
        <v>0</v>
      </c>
      <c r="Y94" s="46">
        <f t="shared" si="5"/>
        <v>48</v>
      </c>
      <c r="Z94" s="46">
        <f t="shared" si="5"/>
        <v>30</v>
      </c>
      <c r="AA94" s="46">
        <f t="shared" si="5"/>
        <v>957</v>
      </c>
      <c r="AB94" s="46">
        <f t="shared" si="5"/>
        <v>0</v>
      </c>
      <c r="AC94" s="46">
        <f t="shared" si="5"/>
        <v>24</v>
      </c>
      <c r="AD94" s="46">
        <f t="shared" si="5"/>
        <v>2088</v>
      </c>
      <c r="AE94" s="46">
        <f t="shared" si="5"/>
        <v>12</v>
      </c>
      <c r="AF94" s="46">
        <f t="shared" si="5"/>
        <v>1776</v>
      </c>
      <c r="AG94" s="46">
        <f t="shared" si="5"/>
        <v>204</v>
      </c>
      <c r="AH94" s="46">
        <f t="shared" si="5"/>
        <v>0</v>
      </c>
      <c r="AI94" s="51">
        <f t="shared" si="5"/>
        <v>10986</v>
      </c>
      <c r="AJ94" s="96">
        <f>SUM(AJ13:AJ93)</f>
        <v>7836</v>
      </c>
      <c r="AK94" s="55">
        <f t="shared" si="1"/>
        <v>1.9787878787878788</v>
      </c>
    </row>
    <row r="96" spans="1:38" x14ac:dyDescent="0.3">
      <c r="B96" s="2" t="s">
        <v>19</v>
      </c>
    </row>
    <row r="100" spans="1:35" x14ac:dyDescent="0.3">
      <c r="A100" s="90"/>
      <c r="B100" s="4"/>
      <c r="C100" s="4"/>
      <c r="D100" s="4"/>
      <c r="E100" s="4"/>
      <c r="F100" s="4"/>
      <c r="L100" s="4"/>
      <c r="M100" s="4"/>
      <c r="N100" s="4"/>
      <c r="O100" s="4"/>
      <c r="P100" s="4"/>
      <c r="Q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x14ac:dyDescent="0.3">
      <c r="A101" s="86" t="s">
        <v>7</v>
      </c>
      <c r="B101" s="6"/>
      <c r="C101" s="6"/>
      <c r="D101" s="6"/>
      <c r="E101" s="6"/>
      <c r="F101" s="6"/>
      <c r="L101" s="6" t="s">
        <v>8</v>
      </c>
      <c r="M101" s="6"/>
      <c r="N101" s="6"/>
      <c r="O101" s="6"/>
      <c r="P101" s="6"/>
      <c r="Q101" s="6"/>
      <c r="W101" s="6" t="s">
        <v>9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5" spans="1:35" x14ac:dyDescent="0.3">
      <c r="A105" s="90"/>
      <c r="B105" s="4"/>
      <c r="C105" s="4"/>
      <c r="D105" s="4"/>
      <c r="E105" s="4"/>
      <c r="F105" s="4"/>
    </row>
    <row r="106" spans="1:35" x14ac:dyDescent="0.3">
      <c r="A106" s="86" t="s">
        <v>6</v>
      </c>
      <c r="B106" s="6"/>
      <c r="C106" s="6"/>
      <c r="D106" s="6"/>
      <c r="E106" s="6"/>
      <c r="F106" s="6"/>
    </row>
    <row r="108" spans="1:35" x14ac:dyDescent="0.3">
      <c r="C108" s="14" t="s">
        <v>20</v>
      </c>
      <c r="D108" s="14" t="s">
        <v>28</v>
      </c>
      <c r="E108" s="14"/>
      <c r="F108" s="14"/>
      <c r="G108" s="14"/>
      <c r="H108" s="14"/>
      <c r="I108" s="14"/>
      <c r="J108" s="14"/>
      <c r="K108" s="14"/>
      <c r="L108" s="14"/>
      <c r="M108" s="14" t="s">
        <v>36</v>
      </c>
      <c r="N108" s="14" t="s">
        <v>42</v>
      </c>
      <c r="O108" s="14"/>
      <c r="P108" s="14"/>
      <c r="Q108" s="14"/>
      <c r="R108" s="14"/>
      <c r="T108" s="14" t="s">
        <v>49</v>
      </c>
      <c r="U108" s="14" t="s">
        <v>53</v>
      </c>
      <c r="V108" s="14"/>
      <c r="W108" s="14"/>
      <c r="X108" s="14"/>
      <c r="Y108" s="14"/>
    </row>
    <row r="109" spans="1:35" x14ac:dyDescent="0.3">
      <c r="C109" s="14" t="s">
        <v>21</v>
      </c>
      <c r="D109" s="14" t="s">
        <v>29</v>
      </c>
      <c r="E109" s="14"/>
      <c r="F109" s="14"/>
      <c r="G109" s="14"/>
      <c r="H109" s="14"/>
      <c r="I109" s="14"/>
      <c r="J109" s="14"/>
      <c r="K109" s="14"/>
      <c r="L109" s="14"/>
      <c r="M109" s="14" t="s">
        <v>37</v>
      </c>
      <c r="N109" s="14" t="s">
        <v>43</v>
      </c>
      <c r="O109" s="14"/>
      <c r="P109" s="56" t="s">
        <v>89</v>
      </c>
      <c r="Q109" s="56"/>
      <c r="R109" s="56"/>
      <c r="T109" s="14" t="s">
        <v>52</v>
      </c>
      <c r="U109" s="14"/>
      <c r="V109" s="14"/>
      <c r="W109" s="14"/>
      <c r="X109" s="14"/>
      <c r="Y109" s="14"/>
    </row>
    <row r="110" spans="1:35" x14ac:dyDescent="0.3">
      <c r="C110" s="14" t="s">
        <v>22</v>
      </c>
      <c r="D110" s="14" t="s">
        <v>30</v>
      </c>
      <c r="E110" s="14"/>
      <c r="F110" s="14"/>
      <c r="G110" s="14"/>
      <c r="H110" s="14"/>
      <c r="I110" s="14"/>
      <c r="J110" s="14"/>
      <c r="K110" s="14"/>
      <c r="L110" s="14"/>
      <c r="M110" s="14" t="s">
        <v>38</v>
      </c>
      <c r="N110" s="14" t="s">
        <v>44</v>
      </c>
      <c r="O110" s="14"/>
      <c r="P110" s="14"/>
      <c r="Q110" s="14"/>
      <c r="R110" s="14"/>
      <c r="T110" s="14" t="s">
        <v>50</v>
      </c>
      <c r="U110" s="14" t="s">
        <v>51</v>
      </c>
      <c r="V110" s="14"/>
      <c r="W110" s="14"/>
      <c r="X110" s="14"/>
      <c r="Y110" s="14"/>
    </row>
    <row r="111" spans="1:35" x14ac:dyDescent="0.3">
      <c r="C111" s="14" t="s">
        <v>23</v>
      </c>
      <c r="D111" s="14" t="s">
        <v>31</v>
      </c>
      <c r="E111" s="14"/>
      <c r="F111" s="14"/>
      <c r="G111" s="14"/>
      <c r="H111" s="14"/>
      <c r="I111" s="14"/>
      <c r="J111" s="14"/>
      <c r="K111" s="14"/>
      <c r="L111" s="14"/>
      <c r="M111" s="14" t="s">
        <v>45</v>
      </c>
      <c r="N111" s="14"/>
      <c r="O111" s="14"/>
      <c r="P111" s="14"/>
      <c r="Q111" s="14"/>
      <c r="R111" s="14"/>
      <c r="T111" s="14"/>
      <c r="U111" s="14"/>
      <c r="V111" s="14"/>
      <c r="W111" s="14"/>
      <c r="X111" s="14"/>
      <c r="Y111" s="14"/>
    </row>
    <row r="112" spans="1:35" x14ac:dyDescent="0.3">
      <c r="C112" s="14" t="s">
        <v>24</v>
      </c>
      <c r="D112" s="14" t="s">
        <v>32</v>
      </c>
      <c r="E112" s="14"/>
      <c r="F112" s="14"/>
      <c r="G112" s="14"/>
      <c r="H112" s="14"/>
      <c r="I112" s="14"/>
      <c r="J112" s="14"/>
      <c r="K112" s="14"/>
      <c r="L112" s="14"/>
      <c r="M112" s="14" t="s">
        <v>39</v>
      </c>
      <c r="N112" s="14" t="s">
        <v>46</v>
      </c>
      <c r="O112" s="14"/>
      <c r="P112" s="14"/>
      <c r="Q112" s="14"/>
      <c r="R112" s="14"/>
      <c r="S112" s="14"/>
      <c r="T112" s="14" t="s">
        <v>161</v>
      </c>
      <c r="U112" t="s">
        <v>158</v>
      </c>
      <c r="V112" s="14"/>
      <c r="W112" s="14"/>
      <c r="X112" s="14"/>
      <c r="Y112" s="14"/>
    </row>
    <row r="113" spans="3:25" x14ac:dyDescent="0.3">
      <c r="C113" s="14" t="s">
        <v>54</v>
      </c>
      <c r="D113" s="14" t="s">
        <v>55</v>
      </c>
      <c r="H113" s="14"/>
      <c r="I113" s="14"/>
      <c r="J113" s="14"/>
      <c r="K113" s="14"/>
      <c r="L113" s="14"/>
      <c r="M113" s="14" t="s">
        <v>40</v>
      </c>
      <c r="N113" s="14" t="s">
        <v>47</v>
      </c>
      <c r="O113" s="14"/>
      <c r="P113" s="14"/>
      <c r="Q113" s="14"/>
      <c r="R113" s="14"/>
      <c r="S113" s="14"/>
      <c r="T113" s="14" t="s">
        <v>155</v>
      </c>
      <c r="U113" s="14" t="s">
        <v>159</v>
      </c>
      <c r="V113" s="14"/>
      <c r="W113" s="14"/>
      <c r="X113" s="14"/>
      <c r="Y113" s="14"/>
    </row>
    <row r="114" spans="3:25" x14ac:dyDescent="0.3">
      <c r="C114" s="14" t="s">
        <v>25</v>
      </c>
      <c r="D114" s="14" t="s">
        <v>33</v>
      </c>
      <c r="E114" s="14"/>
      <c r="F114" s="14"/>
      <c r="G114" s="14"/>
      <c r="H114" s="14"/>
      <c r="I114" s="14"/>
      <c r="J114" s="14"/>
      <c r="K114" s="14"/>
      <c r="L114" s="14"/>
      <c r="M114" s="14" t="s">
        <v>41</v>
      </c>
      <c r="N114" s="14" t="s">
        <v>48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3:25" x14ac:dyDescent="0.3">
      <c r="C115" s="14" t="s">
        <v>26</v>
      </c>
      <c r="D115" s="14" t="s">
        <v>34</v>
      </c>
      <c r="E115" s="14"/>
      <c r="F115" s="14"/>
      <c r="G115" s="14"/>
      <c r="H115" s="14"/>
      <c r="I115" s="14"/>
      <c r="J115" s="14"/>
      <c r="K115" s="14"/>
      <c r="L115" s="14"/>
      <c r="M115" s="14" t="s">
        <v>78</v>
      </c>
      <c r="N115" s="14" t="s">
        <v>79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3:25" x14ac:dyDescent="0.3">
      <c r="C116" s="14" t="s">
        <v>27</v>
      </c>
      <c r="D116" s="14" t="s">
        <v>35</v>
      </c>
      <c r="E116" s="14"/>
      <c r="F116" s="14"/>
      <c r="G116" s="14"/>
    </row>
  </sheetData>
  <sortState ref="B37:J85">
    <sortCondition ref="B37"/>
  </sortState>
  <mergeCells count="1">
    <mergeCell ref="B12:J12"/>
  </mergeCells>
  <conditionalFormatting sqref="B23">
    <cfRule type="duplicateValues" dxfId="80" priority="2"/>
  </conditionalFormatting>
  <conditionalFormatting sqref="C26:J26">
    <cfRule type="duplicateValues" dxfId="79" priority="1"/>
  </conditionalFormatting>
  <conditionalFormatting sqref="B13:B22 B24:B93">
    <cfRule type="duplicateValues" dxfId="78" priority="19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156"/>
  <sheetViews>
    <sheetView showGridLines="0" zoomScale="90" zoomScaleNormal="90" workbookViewId="0">
      <selection activeCell="AQ38" sqref="AQ38:AQ129"/>
    </sheetView>
  </sheetViews>
  <sheetFormatPr baseColWidth="10" defaultRowHeight="14.4" x14ac:dyDescent="0.3"/>
  <cols>
    <col min="1" max="1" width="4.6640625" style="86" customWidth="1"/>
    <col min="2" max="8" width="5.33203125" customWidth="1"/>
    <col min="9" max="9" width="0.5546875" customWidth="1"/>
    <col min="10" max="10" width="5.33203125" hidden="1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41" width="5.33203125" customWidth="1"/>
    <col min="42" max="42" width="9.5546875" customWidth="1"/>
    <col min="43" max="43" width="9.44140625" style="198" customWidth="1"/>
    <col min="44" max="44" width="9.44140625" customWidth="1"/>
  </cols>
  <sheetData>
    <row r="2" spans="1:45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5" spans="1:45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201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</row>
    <row r="6" spans="1:45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</row>
    <row r="7" spans="1:45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</row>
    <row r="8" spans="1:45" x14ac:dyDescent="0.3">
      <c r="A8" s="85"/>
      <c r="P8" s="20"/>
      <c r="Q8" s="5"/>
      <c r="R8" s="5"/>
      <c r="S8" s="5"/>
      <c r="T8" s="5"/>
    </row>
    <row r="9" spans="1:45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 t="s">
        <v>454</v>
      </c>
      <c r="X9" s="9"/>
      <c r="Y9" s="8"/>
    </row>
    <row r="11" spans="1:45" ht="5.25" customHeight="1" thickBot="1" x14ac:dyDescent="0.35"/>
    <row r="12" spans="1:45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305</v>
      </c>
      <c r="AA12" s="45" t="s">
        <v>200</v>
      </c>
      <c r="AB12" s="45" t="s">
        <v>18</v>
      </c>
      <c r="AC12" s="45" t="s">
        <v>80</v>
      </c>
      <c r="AD12" s="45" t="s">
        <v>83</v>
      </c>
      <c r="AE12" s="45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316</v>
      </c>
      <c r="AK12" s="18" t="s">
        <v>348</v>
      </c>
      <c r="AL12" s="18" t="s">
        <v>343</v>
      </c>
      <c r="AM12" s="18" t="s">
        <v>347</v>
      </c>
      <c r="AN12" s="18" t="s">
        <v>155</v>
      </c>
      <c r="AO12" s="203" t="s">
        <v>447</v>
      </c>
      <c r="AP12" s="217" t="s">
        <v>76</v>
      </c>
      <c r="AQ12" s="199" t="s">
        <v>63</v>
      </c>
      <c r="AR12" s="53" t="s">
        <v>77</v>
      </c>
    </row>
    <row r="13" spans="1:45" ht="20.100000000000001" customHeight="1" x14ac:dyDescent="0.3">
      <c r="A13" s="88">
        <v>1</v>
      </c>
      <c r="B13" s="144" t="s">
        <v>321</v>
      </c>
      <c r="C13" s="145"/>
      <c r="D13" s="61"/>
      <c r="E13" s="61"/>
      <c r="F13" s="61"/>
      <c r="G13" s="61"/>
      <c r="H13" s="61"/>
      <c r="I13" s="61"/>
      <c r="J13" s="62"/>
      <c r="K13" s="134">
        <v>84</v>
      </c>
      <c r="L13" s="134"/>
      <c r="M13" s="134"/>
      <c r="N13" s="134"/>
      <c r="O13" s="134"/>
      <c r="P13" s="134"/>
      <c r="Q13" s="134">
        <v>60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>
        <v>6</v>
      </c>
      <c r="AL13" s="134"/>
      <c r="AM13" s="134"/>
      <c r="AN13" s="134"/>
      <c r="AO13" s="204"/>
      <c r="AP13" s="96">
        <f>SUM(K13:AN13)</f>
        <v>150</v>
      </c>
      <c r="AQ13" s="134">
        <v>150</v>
      </c>
      <c r="AR13" s="54">
        <f t="shared" ref="AR13:AR18" si="0">+AQ13/K13</f>
        <v>1.7857142857142858</v>
      </c>
      <c r="AS13" t="s">
        <v>99</v>
      </c>
    </row>
    <row r="14" spans="1:45" ht="20.100000000000001" customHeight="1" x14ac:dyDescent="0.3">
      <c r="A14" s="88">
        <f t="shared" ref="A14:A76" si="1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120</v>
      </c>
      <c r="L14" s="134"/>
      <c r="M14" s="134"/>
      <c r="N14" s="134"/>
      <c r="O14" s="134"/>
      <c r="P14" s="134"/>
      <c r="Q14" s="134">
        <v>30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204"/>
      <c r="AP14" s="96">
        <f t="shared" ref="AP14:AP42" si="2">SUM(K14:AN14)</f>
        <v>150</v>
      </c>
      <c r="AQ14" s="134">
        <v>118</v>
      </c>
      <c r="AR14" s="54">
        <f t="shared" si="0"/>
        <v>0.98333333333333328</v>
      </c>
      <c r="AS14" t="s">
        <v>100</v>
      </c>
    </row>
    <row r="15" spans="1:45" ht="20.100000000000001" customHeight="1" x14ac:dyDescent="0.3">
      <c r="A15" s="88">
        <f t="shared" si="1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102</v>
      </c>
      <c r="L15" s="134"/>
      <c r="M15" s="134"/>
      <c r="N15" s="134"/>
      <c r="O15" s="134"/>
      <c r="P15" s="134"/>
      <c r="Q15" s="134">
        <v>48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204"/>
      <c r="AP15" s="96">
        <f t="shared" si="2"/>
        <v>150</v>
      </c>
      <c r="AQ15" s="134">
        <v>178</v>
      </c>
      <c r="AR15" s="54">
        <f t="shared" si="0"/>
        <v>1.7450980392156863</v>
      </c>
      <c r="AS15" t="s">
        <v>101</v>
      </c>
    </row>
    <row r="16" spans="1:45" ht="20.100000000000001" customHeight="1" x14ac:dyDescent="0.3">
      <c r="A16" s="88">
        <f>+A15+1</f>
        <v>4</v>
      </c>
      <c r="B16" s="172" t="s">
        <v>351</v>
      </c>
      <c r="C16" s="172"/>
      <c r="D16" s="173"/>
      <c r="E16" s="173"/>
      <c r="F16" s="173"/>
      <c r="G16" s="173"/>
      <c r="H16" s="173"/>
      <c r="I16" s="173"/>
      <c r="J16" s="173"/>
      <c r="K16" s="134">
        <v>120</v>
      </c>
      <c r="L16" s="134"/>
      <c r="M16" s="134"/>
      <c r="N16" s="134"/>
      <c r="O16" s="134"/>
      <c r="P16" s="134"/>
      <c r="Q16" s="134">
        <v>15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>
        <v>15</v>
      </c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204"/>
      <c r="AP16" s="96">
        <f t="shared" si="2"/>
        <v>150</v>
      </c>
      <c r="AQ16" s="134">
        <v>129</v>
      </c>
      <c r="AR16" s="54">
        <f t="shared" si="0"/>
        <v>1.075</v>
      </c>
      <c r="AS16" t="s">
        <v>110</v>
      </c>
    </row>
    <row r="17" spans="1:45" ht="20.100000000000001" customHeight="1" x14ac:dyDescent="0.3">
      <c r="A17" s="88">
        <v>2</v>
      </c>
      <c r="B17" s="143" t="s">
        <v>92</v>
      </c>
      <c r="C17" s="143"/>
      <c r="D17" s="66"/>
      <c r="E17" s="66"/>
      <c r="F17" s="66"/>
      <c r="G17" s="66"/>
      <c r="H17" s="66"/>
      <c r="I17" s="115"/>
      <c r="J17" s="121"/>
      <c r="K17" s="134">
        <v>120</v>
      </c>
      <c r="L17" s="134"/>
      <c r="M17" s="134"/>
      <c r="N17" s="134"/>
      <c r="O17" s="134"/>
      <c r="P17" s="134"/>
      <c r="Q17" s="134">
        <v>15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>
        <v>15</v>
      </c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204"/>
      <c r="AP17" s="96">
        <f t="shared" si="2"/>
        <v>150</v>
      </c>
      <c r="AQ17" s="134">
        <v>159</v>
      </c>
      <c r="AR17" s="54">
        <f t="shared" si="0"/>
        <v>1.325</v>
      </c>
      <c r="AS17" t="s">
        <v>110</v>
      </c>
    </row>
    <row r="18" spans="1:45" ht="20.100000000000001" customHeight="1" x14ac:dyDescent="0.3">
      <c r="A18" s="88">
        <f t="shared" si="1"/>
        <v>3</v>
      </c>
      <c r="B18" s="150" t="s">
        <v>310</v>
      </c>
      <c r="C18" s="151"/>
      <c r="D18" s="117"/>
      <c r="E18" s="117"/>
      <c r="F18" s="117"/>
      <c r="G18" s="117"/>
      <c r="H18" s="117"/>
      <c r="I18" s="117"/>
      <c r="J18" s="120"/>
      <c r="K18" s="134">
        <v>0</v>
      </c>
      <c r="L18" s="134"/>
      <c r="M18" s="134"/>
      <c r="N18" s="134"/>
      <c r="O18" s="134"/>
      <c r="P18" s="134"/>
      <c r="Q18" s="134">
        <v>0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>
        <v>0</v>
      </c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204"/>
      <c r="AP18" s="96">
        <f t="shared" si="2"/>
        <v>0</v>
      </c>
      <c r="AQ18" s="134">
        <v>0</v>
      </c>
      <c r="AR18" s="54" t="e">
        <f t="shared" si="0"/>
        <v>#DIV/0!</v>
      </c>
      <c r="AS18" t="s">
        <v>114</v>
      </c>
    </row>
    <row r="19" spans="1:45" ht="20.100000000000001" customHeight="1" x14ac:dyDescent="0.3">
      <c r="A19" s="88">
        <f t="shared" si="1"/>
        <v>4</v>
      </c>
      <c r="B19" s="143" t="s">
        <v>311</v>
      </c>
      <c r="C19" s="152"/>
      <c r="D19" s="67"/>
      <c r="E19" s="67"/>
      <c r="F19" s="67"/>
      <c r="G19" s="67"/>
      <c r="H19" s="67"/>
      <c r="I19" s="67"/>
      <c r="J19" s="68"/>
      <c r="K19" s="134">
        <v>120</v>
      </c>
      <c r="L19" s="134"/>
      <c r="M19" s="134"/>
      <c r="N19" s="134"/>
      <c r="O19" s="134"/>
      <c r="P19" s="134"/>
      <c r="Q19" s="134">
        <v>15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>
        <v>15</v>
      </c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204"/>
      <c r="AP19" s="96">
        <f t="shared" si="2"/>
        <v>150</v>
      </c>
      <c r="AQ19" s="134">
        <v>277</v>
      </c>
      <c r="AR19" s="54">
        <f t="shared" ref="AR19:AR77" si="3">+AQ19/K19</f>
        <v>2.3083333333333331</v>
      </c>
      <c r="AS19" t="s">
        <v>175</v>
      </c>
    </row>
    <row r="20" spans="1:45" ht="20.100000000000001" customHeight="1" x14ac:dyDescent="0.3">
      <c r="A20" s="88">
        <f t="shared" si="1"/>
        <v>5</v>
      </c>
      <c r="B20" s="143" t="s">
        <v>312</v>
      </c>
      <c r="C20" s="152"/>
      <c r="D20" s="67"/>
      <c r="E20" s="67"/>
      <c r="F20" s="67"/>
      <c r="G20" s="67"/>
      <c r="H20" s="67"/>
      <c r="I20" s="67"/>
      <c r="J20" s="68"/>
      <c r="K20" s="134">
        <v>120</v>
      </c>
      <c r="L20" s="134"/>
      <c r="M20" s="134"/>
      <c r="N20" s="134"/>
      <c r="O20" s="134"/>
      <c r="P20" s="134"/>
      <c r="Q20" s="134">
        <v>15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>
        <v>15</v>
      </c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204"/>
      <c r="AP20" s="96">
        <f t="shared" si="2"/>
        <v>150</v>
      </c>
      <c r="AQ20" s="134">
        <v>311</v>
      </c>
      <c r="AR20" s="54">
        <f t="shared" si="3"/>
        <v>2.5916666666666668</v>
      </c>
      <c r="AS20" t="s">
        <v>176</v>
      </c>
    </row>
    <row r="21" spans="1:45" ht="20.100000000000001" customHeight="1" x14ac:dyDescent="0.3">
      <c r="A21" s="88">
        <v>3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/>
      <c r="M21" s="134"/>
      <c r="N21" s="134"/>
      <c r="O21" s="134"/>
      <c r="P21" s="134"/>
      <c r="Q21" s="134">
        <v>60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204"/>
      <c r="AP21" s="96">
        <f t="shared" si="2"/>
        <v>150</v>
      </c>
      <c r="AQ21" s="134">
        <v>89</v>
      </c>
      <c r="AR21" s="54">
        <f t="shared" si="3"/>
        <v>1.0595238095238095</v>
      </c>
      <c r="AS21" t="s">
        <v>107</v>
      </c>
    </row>
    <row r="22" spans="1:45" ht="20.100000000000001" customHeight="1" x14ac:dyDescent="0.3">
      <c r="A22" s="88">
        <f t="shared" si="1"/>
        <v>4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204"/>
      <c r="AP22" s="96">
        <f t="shared" si="2"/>
        <v>150</v>
      </c>
      <c r="AQ22" s="134">
        <v>169</v>
      </c>
      <c r="AR22" s="54">
        <f t="shared" si="3"/>
        <v>1.1736111111111112</v>
      </c>
      <c r="AS22" t="s">
        <v>107</v>
      </c>
    </row>
    <row r="23" spans="1:45" ht="20.100000000000001" customHeight="1" x14ac:dyDescent="0.3">
      <c r="A23" s="88">
        <f t="shared" si="1"/>
        <v>5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204"/>
      <c r="AP23" s="96">
        <f t="shared" si="2"/>
        <v>150</v>
      </c>
      <c r="AQ23" s="134">
        <v>43</v>
      </c>
      <c r="AR23" s="54">
        <f t="shared" si="3"/>
        <v>0.4777777777777778</v>
      </c>
      <c r="AS23" t="s">
        <v>108</v>
      </c>
    </row>
    <row r="24" spans="1:45" ht="20.100000000000001" customHeight="1" x14ac:dyDescent="0.3">
      <c r="A24" s="88">
        <f t="shared" si="1"/>
        <v>6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/>
      <c r="M24" s="134"/>
      <c r="N24" s="134"/>
      <c r="O24" s="134"/>
      <c r="P24" s="134"/>
      <c r="Q24" s="134">
        <v>60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204"/>
      <c r="AP24" s="96">
        <f t="shared" si="2"/>
        <v>150</v>
      </c>
      <c r="AQ24" s="134">
        <v>125</v>
      </c>
      <c r="AR24" s="54">
        <f t="shared" si="3"/>
        <v>1.3888888888888888</v>
      </c>
      <c r="AS24" t="s">
        <v>108</v>
      </c>
    </row>
    <row r="25" spans="1:45" ht="20.100000000000001" customHeight="1" x14ac:dyDescent="0.3">
      <c r="A25" s="88">
        <v>4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54</v>
      </c>
      <c r="L25" s="134"/>
      <c r="M25" s="134"/>
      <c r="N25" s="134"/>
      <c r="O25" s="134"/>
      <c r="P25" s="134"/>
      <c r="Q25" s="134">
        <v>48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>
        <v>48</v>
      </c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204"/>
      <c r="AP25" s="96">
        <f t="shared" si="2"/>
        <v>150</v>
      </c>
      <c r="AQ25" s="134">
        <v>328</v>
      </c>
      <c r="AR25" s="54">
        <f t="shared" si="3"/>
        <v>6.0740740740740744</v>
      </c>
      <c r="AS25" t="s">
        <v>109</v>
      </c>
    </row>
    <row r="26" spans="1:45" ht="20.100000000000001" customHeight="1" x14ac:dyDescent="0.3">
      <c r="A26" s="88">
        <f t="shared" si="1"/>
        <v>5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72</v>
      </c>
      <c r="L26" s="134"/>
      <c r="M26" s="134"/>
      <c r="N26" s="134"/>
      <c r="O26" s="134"/>
      <c r="P26" s="134"/>
      <c r="Q26" s="134">
        <v>39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>
        <v>39</v>
      </c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204"/>
      <c r="AP26" s="96">
        <f t="shared" si="2"/>
        <v>150</v>
      </c>
      <c r="AQ26" s="134">
        <v>60</v>
      </c>
      <c r="AR26" s="54">
        <f t="shared" si="3"/>
        <v>0.83333333333333337</v>
      </c>
      <c r="AS26" t="s">
        <v>109</v>
      </c>
    </row>
    <row r="27" spans="1:45" ht="20.100000000000001" customHeight="1" x14ac:dyDescent="0.3">
      <c r="A27" s="88">
        <f t="shared" si="1"/>
        <v>6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204"/>
      <c r="AP27" s="96">
        <f t="shared" si="2"/>
        <v>0</v>
      </c>
      <c r="AQ27" s="134">
        <v>27</v>
      </c>
      <c r="AR27" s="54">
        <v>0</v>
      </c>
      <c r="AS27" t="s">
        <v>186</v>
      </c>
    </row>
    <row r="28" spans="1:45" ht="20.100000000000001" customHeight="1" x14ac:dyDescent="0.3">
      <c r="A28" s="88">
        <f t="shared" si="1"/>
        <v>7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>
        <v>54</v>
      </c>
      <c r="L28" s="134"/>
      <c r="M28" s="134"/>
      <c r="N28" s="134"/>
      <c r="O28" s="134"/>
      <c r="P28" s="134"/>
      <c r="Q28" s="134">
        <v>36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>
        <v>24</v>
      </c>
      <c r="AC28" s="134">
        <v>36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204"/>
      <c r="AP28" s="96">
        <f t="shared" si="2"/>
        <v>150</v>
      </c>
      <c r="AQ28" s="134">
        <v>202</v>
      </c>
      <c r="AR28" s="54">
        <f t="shared" si="3"/>
        <v>3.7407407407407409</v>
      </c>
      <c r="AS28" t="s">
        <v>109</v>
      </c>
    </row>
    <row r="29" spans="1:45" ht="20.100000000000001" customHeight="1" x14ac:dyDescent="0.3">
      <c r="A29" s="88">
        <v>5</v>
      </c>
      <c r="B29" s="73"/>
      <c r="C29" s="162"/>
      <c r="D29" s="69"/>
      <c r="E29" s="69"/>
      <c r="F29" s="69"/>
      <c r="G29" s="69"/>
      <c r="H29" s="69"/>
      <c r="I29" s="69"/>
      <c r="J29" s="70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204"/>
      <c r="AP29" s="96">
        <f t="shared" si="2"/>
        <v>0</v>
      </c>
      <c r="AQ29" s="134"/>
      <c r="AR29" s="54" t="e">
        <f t="shared" si="3"/>
        <v>#DIV/0!</v>
      </c>
      <c r="AS29" t="s">
        <v>109</v>
      </c>
    </row>
    <row r="30" spans="1:45" ht="20.100000000000001" customHeight="1" x14ac:dyDescent="0.3">
      <c r="A30" s="88">
        <f t="shared" si="1"/>
        <v>6</v>
      </c>
      <c r="B30" s="73" t="s">
        <v>344</v>
      </c>
      <c r="C30" s="162"/>
      <c r="D30" s="69"/>
      <c r="E30" s="69"/>
      <c r="F30" s="69"/>
      <c r="G30" s="69"/>
      <c r="H30" s="69"/>
      <c r="I30" s="69"/>
      <c r="J30" s="70"/>
      <c r="K30" s="134">
        <v>54</v>
      </c>
      <c r="L30" s="134"/>
      <c r="M30" s="134"/>
      <c r="N30" s="134"/>
      <c r="O30" s="134"/>
      <c r="P30" s="134"/>
      <c r="Q30" s="134">
        <v>48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48</v>
      </c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204"/>
      <c r="AP30" s="96">
        <f t="shared" si="2"/>
        <v>150</v>
      </c>
      <c r="AQ30" s="134">
        <v>157</v>
      </c>
      <c r="AR30" s="54">
        <f t="shared" si="3"/>
        <v>2.9074074074074074</v>
      </c>
      <c r="AS30" t="s">
        <v>109</v>
      </c>
    </row>
    <row r="31" spans="1:45" ht="20.100000000000001" customHeight="1" x14ac:dyDescent="0.3">
      <c r="A31" s="88">
        <f t="shared" si="1"/>
        <v>7</v>
      </c>
      <c r="B31" s="73" t="s">
        <v>352</v>
      </c>
      <c r="C31" s="162"/>
      <c r="D31" s="69"/>
      <c r="E31" s="69"/>
      <c r="F31" s="69"/>
      <c r="G31" s="69"/>
      <c r="H31" s="69"/>
      <c r="I31" s="69"/>
      <c r="J31" s="70"/>
      <c r="K31" s="134">
        <v>54</v>
      </c>
      <c r="L31" s="134"/>
      <c r="M31" s="134"/>
      <c r="N31" s="134"/>
      <c r="O31" s="134"/>
      <c r="P31" s="134"/>
      <c r="Q31" s="134">
        <v>36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>
        <v>36</v>
      </c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204"/>
      <c r="AP31" s="96">
        <f t="shared" si="2"/>
        <v>126</v>
      </c>
      <c r="AQ31" s="134">
        <v>212</v>
      </c>
      <c r="AR31" s="54">
        <f t="shared" si="3"/>
        <v>3.925925925925926</v>
      </c>
      <c r="AS31" t="s">
        <v>109</v>
      </c>
    </row>
    <row r="32" spans="1:45" ht="20.100000000000001" customHeight="1" x14ac:dyDescent="0.3">
      <c r="A32" s="88">
        <f t="shared" si="1"/>
        <v>8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96</v>
      </c>
      <c r="L32" s="134"/>
      <c r="M32" s="134"/>
      <c r="N32" s="134"/>
      <c r="O32" s="134"/>
      <c r="P32" s="134"/>
      <c r="Q32" s="134">
        <v>30</v>
      </c>
      <c r="R32" s="134"/>
      <c r="S32" s="134"/>
      <c r="T32" s="134"/>
      <c r="U32" s="134"/>
      <c r="V32" s="134"/>
      <c r="W32" s="134">
        <v>18</v>
      </c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204"/>
      <c r="AP32" s="96">
        <f t="shared" si="2"/>
        <v>144</v>
      </c>
      <c r="AQ32" s="134">
        <v>209</v>
      </c>
      <c r="AR32" s="54">
        <f t="shared" si="3"/>
        <v>2.1770833333333335</v>
      </c>
      <c r="AS32" t="s">
        <v>103</v>
      </c>
    </row>
    <row r="33" spans="1:45" ht="20.100000000000001" customHeight="1" x14ac:dyDescent="0.3">
      <c r="A33" s="88">
        <v>6</v>
      </c>
      <c r="B33" s="163" t="s">
        <v>94</v>
      </c>
      <c r="C33" s="164"/>
      <c r="D33" s="78"/>
      <c r="E33" s="78"/>
      <c r="F33" s="78"/>
      <c r="G33" s="78"/>
      <c r="H33" s="78"/>
      <c r="I33" s="78"/>
      <c r="J33" s="79"/>
      <c r="K33" s="134">
        <v>108</v>
      </c>
      <c r="L33" s="134"/>
      <c r="M33" s="134"/>
      <c r="N33" s="134"/>
      <c r="O33" s="134"/>
      <c r="P33" s="134"/>
      <c r="Q33" s="134">
        <v>30</v>
      </c>
      <c r="R33" s="134"/>
      <c r="S33" s="134"/>
      <c r="T33" s="134"/>
      <c r="U33" s="134"/>
      <c r="V33" s="134"/>
      <c r="W33" s="134">
        <v>6</v>
      </c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204"/>
      <c r="AP33" s="96">
        <f t="shared" si="2"/>
        <v>144</v>
      </c>
      <c r="AQ33" s="134">
        <v>424</v>
      </c>
      <c r="AR33" s="54">
        <f t="shared" si="3"/>
        <v>3.925925925925926</v>
      </c>
      <c r="AS33" t="s">
        <v>103</v>
      </c>
    </row>
    <row r="34" spans="1:45" ht="20.100000000000001" customHeight="1" x14ac:dyDescent="0.3">
      <c r="A34" s="88">
        <f t="shared" si="1"/>
        <v>7</v>
      </c>
      <c r="B34" s="163" t="s">
        <v>250</v>
      </c>
      <c r="C34" s="164"/>
      <c r="D34" s="78"/>
      <c r="E34" s="78"/>
      <c r="F34" s="78"/>
      <c r="G34" s="78"/>
      <c r="H34" s="78"/>
      <c r="I34" s="78"/>
      <c r="J34" s="79"/>
      <c r="K34" s="134">
        <v>120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>
        <v>6</v>
      </c>
      <c r="X34" s="134"/>
      <c r="Y34" s="134"/>
      <c r="Z34" s="134"/>
      <c r="AA34" s="134"/>
      <c r="AB34" s="134">
        <v>18</v>
      </c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204"/>
      <c r="AP34" s="96">
        <f t="shared" si="2"/>
        <v>144</v>
      </c>
      <c r="AQ34" s="134">
        <v>246</v>
      </c>
      <c r="AR34" s="54">
        <f t="shared" si="3"/>
        <v>2.0499999999999998</v>
      </c>
      <c r="AS34" t="s">
        <v>103</v>
      </c>
    </row>
    <row r="35" spans="1:45" ht="20.100000000000001" customHeight="1" x14ac:dyDescent="0.3">
      <c r="A35" s="88">
        <f t="shared" si="1"/>
        <v>8</v>
      </c>
      <c r="B35" s="163" t="s">
        <v>364</v>
      </c>
      <c r="C35" s="164"/>
      <c r="D35" s="78"/>
      <c r="E35" s="78"/>
      <c r="F35" s="78"/>
      <c r="G35" s="78"/>
      <c r="H35" s="78"/>
      <c r="I35" s="78"/>
      <c r="J35" s="79"/>
      <c r="K35" s="134">
        <v>60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204"/>
      <c r="AP35" s="96">
        <f t="shared" si="2"/>
        <v>60</v>
      </c>
      <c r="AQ35" s="134">
        <v>133</v>
      </c>
      <c r="AR35" s="54">
        <f t="shared" si="3"/>
        <v>2.2166666666666668</v>
      </c>
      <c r="AS35" t="s">
        <v>103</v>
      </c>
    </row>
    <row r="36" spans="1:45" ht="20.100000000000001" customHeight="1" x14ac:dyDescent="0.3">
      <c r="A36" s="88">
        <f t="shared" si="1"/>
        <v>9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4">
        <v>110</v>
      </c>
      <c r="L36" s="134"/>
      <c r="M36" s="134"/>
      <c r="N36" s="134"/>
      <c r="O36" s="134"/>
      <c r="P36" s="134"/>
      <c r="Q36" s="134">
        <v>40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204"/>
      <c r="AP36" s="96">
        <f t="shared" si="2"/>
        <v>150</v>
      </c>
      <c r="AQ36" s="134">
        <v>41</v>
      </c>
      <c r="AR36" s="54">
        <f t="shared" si="3"/>
        <v>0.37272727272727274</v>
      </c>
      <c r="AS36" t="s">
        <v>104</v>
      </c>
    </row>
    <row r="37" spans="1:45" ht="20.100000000000001" customHeight="1" x14ac:dyDescent="0.3">
      <c r="A37" s="88">
        <v>7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4">
        <v>110</v>
      </c>
      <c r="L37" s="134"/>
      <c r="M37" s="134"/>
      <c r="N37" s="134"/>
      <c r="O37" s="134"/>
      <c r="P37" s="134"/>
      <c r="Q37" s="134">
        <v>40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204"/>
      <c r="AP37" s="96">
        <f t="shared" si="2"/>
        <v>150</v>
      </c>
      <c r="AQ37" s="134">
        <v>263</v>
      </c>
      <c r="AR37" s="54">
        <f t="shared" si="3"/>
        <v>2.3909090909090911</v>
      </c>
      <c r="AS37" t="s">
        <v>104</v>
      </c>
    </row>
    <row r="38" spans="1:45" ht="20.100000000000001" customHeight="1" x14ac:dyDescent="0.3">
      <c r="A38" s="88">
        <f t="shared" si="1"/>
        <v>8</v>
      </c>
      <c r="B38" s="205" t="s">
        <v>196</v>
      </c>
      <c r="C38" s="168"/>
      <c r="D38" s="75"/>
      <c r="E38" s="75"/>
      <c r="F38" s="75"/>
      <c r="G38" s="75"/>
      <c r="H38" s="75"/>
      <c r="I38" s="75"/>
      <c r="J38" s="76"/>
      <c r="K38" s="209"/>
      <c r="L38" s="134"/>
      <c r="M38" s="134"/>
      <c r="N38" s="134"/>
      <c r="O38" s="134"/>
      <c r="P38" s="134"/>
      <c r="Q38" s="209"/>
      <c r="R38" s="134"/>
      <c r="S38" s="134"/>
      <c r="T38" s="134"/>
      <c r="U38" s="134"/>
      <c r="V38" s="209">
        <v>6</v>
      </c>
      <c r="W38" s="134"/>
      <c r="X38" s="134"/>
      <c r="Y38" s="134"/>
      <c r="Z38" s="134"/>
      <c r="AA38" s="134"/>
      <c r="AB38" s="134"/>
      <c r="AC38" s="134"/>
      <c r="AD38" s="134"/>
      <c r="AE38" s="209"/>
      <c r="AF38" s="209">
        <f>7*12</f>
        <v>84</v>
      </c>
      <c r="AG38" s="209"/>
      <c r="AH38" s="209">
        <f>5*12</f>
        <v>60</v>
      </c>
      <c r="AI38" s="134"/>
      <c r="AJ38" s="134"/>
      <c r="AK38" s="134"/>
      <c r="AL38" s="134"/>
      <c r="AM38" s="134"/>
      <c r="AN38" s="134"/>
      <c r="AO38" s="204"/>
      <c r="AP38" s="96">
        <f t="shared" si="2"/>
        <v>150</v>
      </c>
      <c r="AQ38" s="134"/>
      <c r="AR38" s="54" t="e">
        <f t="shared" si="3"/>
        <v>#DIV/0!</v>
      </c>
      <c r="AS38" t="s">
        <v>133</v>
      </c>
    </row>
    <row r="39" spans="1:45" ht="20.100000000000001" customHeight="1" x14ac:dyDescent="0.3">
      <c r="A39" s="88">
        <f t="shared" si="1"/>
        <v>9</v>
      </c>
      <c r="B39" s="206" t="s">
        <v>365</v>
      </c>
      <c r="C39" s="168"/>
      <c r="D39" s="75"/>
      <c r="E39" s="75"/>
      <c r="F39" s="75"/>
      <c r="G39" s="75"/>
      <c r="H39" s="75"/>
      <c r="I39" s="75"/>
      <c r="J39" s="76"/>
      <c r="K39" s="207"/>
      <c r="L39" s="134"/>
      <c r="M39" s="134"/>
      <c r="N39" s="134"/>
      <c r="O39" s="134"/>
      <c r="P39" s="134"/>
      <c r="Q39" s="207">
        <f>3*6</f>
        <v>18</v>
      </c>
      <c r="R39" s="134"/>
      <c r="S39" s="134"/>
      <c r="T39" s="134"/>
      <c r="U39" s="134"/>
      <c r="V39" s="207"/>
      <c r="W39" s="134"/>
      <c r="X39" s="134"/>
      <c r="Y39" s="134"/>
      <c r="Z39" s="134"/>
      <c r="AA39" s="134"/>
      <c r="AB39" s="134"/>
      <c r="AC39" s="134"/>
      <c r="AD39" s="134"/>
      <c r="AE39" s="207"/>
      <c r="AF39" s="207">
        <f>6*12</f>
        <v>72</v>
      </c>
      <c r="AG39" s="207"/>
      <c r="AH39" s="207">
        <f>5*12</f>
        <v>60</v>
      </c>
      <c r="AI39" s="134"/>
      <c r="AJ39" s="134"/>
      <c r="AK39" s="134"/>
      <c r="AL39" s="134"/>
      <c r="AM39" s="134"/>
      <c r="AN39" s="134"/>
      <c r="AO39" s="204"/>
      <c r="AP39" s="96">
        <f t="shared" si="2"/>
        <v>150</v>
      </c>
      <c r="AQ39" s="134"/>
      <c r="AR39" s="54" t="e">
        <f t="shared" si="3"/>
        <v>#DIV/0!</v>
      </c>
      <c r="AS39" t="s">
        <v>133</v>
      </c>
    </row>
    <row r="40" spans="1:45" ht="20.100000000000001" customHeight="1" x14ac:dyDescent="0.3">
      <c r="A40" s="88">
        <f t="shared" si="1"/>
        <v>10</v>
      </c>
      <c r="B40" s="206" t="s">
        <v>315</v>
      </c>
      <c r="C40" s="168"/>
      <c r="D40" s="75"/>
      <c r="E40" s="75"/>
      <c r="F40" s="75"/>
      <c r="G40" s="75"/>
      <c r="H40" s="75"/>
      <c r="I40" s="75"/>
      <c r="J40" s="76"/>
      <c r="K40" s="207"/>
      <c r="L40" s="134"/>
      <c r="M40" s="134"/>
      <c r="N40" s="134"/>
      <c r="O40" s="134"/>
      <c r="P40" s="134"/>
      <c r="Q40" s="207">
        <f>3*6</f>
        <v>18</v>
      </c>
      <c r="R40" s="134"/>
      <c r="S40" s="134"/>
      <c r="T40" s="134"/>
      <c r="U40" s="134"/>
      <c r="V40" s="207"/>
      <c r="W40" s="134"/>
      <c r="X40" s="134"/>
      <c r="Y40" s="134"/>
      <c r="Z40" s="134"/>
      <c r="AA40" s="134"/>
      <c r="AB40" s="134"/>
      <c r="AC40" s="134"/>
      <c r="AD40" s="134"/>
      <c r="AE40" s="207"/>
      <c r="AF40" s="207">
        <f>6*12</f>
        <v>72</v>
      </c>
      <c r="AG40" s="207"/>
      <c r="AH40" s="207">
        <f>5*12</f>
        <v>60</v>
      </c>
      <c r="AI40" s="134"/>
      <c r="AJ40" s="134"/>
      <c r="AK40" s="134"/>
      <c r="AL40" s="134"/>
      <c r="AM40" s="134"/>
      <c r="AN40" s="134"/>
      <c r="AO40" s="204"/>
      <c r="AP40" s="96">
        <f t="shared" si="2"/>
        <v>150</v>
      </c>
      <c r="AQ40" s="134"/>
      <c r="AR40" s="54" t="e">
        <f t="shared" si="3"/>
        <v>#DIV/0!</v>
      </c>
      <c r="AS40" t="s">
        <v>133</v>
      </c>
    </row>
    <row r="41" spans="1:45" ht="20.100000000000001" customHeight="1" x14ac:dyDescent="0.3">
      <c r="A41" s="88">
        <v>8</v>
      </c>
      <c r="B41" s="206" t="s">
        <v>366</v>
      </c>
      <c r="C41" s="168"/>
      <c r="D41" s="75"/>
      <c r="E41" s="75"/>
      <c r="F41" s="75"/>
      <c r="G41" s="75"/>
      <c r="H41" s="75"/>
      <c r="I41" s="75"/>
      <c r="J41" s="76"/>
      <c r="K41" s="207"/>
      <c r="L41" s="134"/>
      <c r="M41" s="134"/>
      <c r="N41" s="134"/>
      <c r="O41" s="134"/>
      <c r="P41" s="134"/>
      <c r="Q41" s="207">
        <v>6</v>
      </c>
      <c r="R41" s="134"/>
      <c r="S41" s="134"/>
      <c r="T41" s="134"/>
      <c r="U41" s="134"/>
      <c r="V41" s="207"/>
      <c r="W41" s="134"/>
      <c r="X41" s="134"/>
      <c r="Y41" s="134"/>
      <c r="Z41" s="134"/>
      <c r="AA41" s="134"/>
      <c r="AB41" s="134"/>
      <c r="AC41" s="134"/>
      <c r="AD41" s="134"/>
      <c r="AE41" s="207">
        <v>12</v>
      </c>
      <c r="AF41" s="207">
        <f>6*12</f>
        <v>72</v>
      </c>
      <c r="AG41" s="207"/>
      <c r="AH41" s="207">
        <f>5*12</f>
        <v>60</v>
      </c>
      <c r="AI41" s="210"/>
      <c r="AJ41" s="210"/>
      <c r="AK41" s="134"/>
      <c r="AL41" s="134"/>
      <c r="AM41" s="134"/>
      <c r="AN41" s="134"/>
      <c r="AO41" s="204"/>
      <c r="AP41" s="96">
        <f t="shared" si="2"/>
        <v>150</v>
      </c>
      <c r="AQ41" s="134"/>
      <c r="AR41" s="54" t="e">
        <f t="shared" si="3"/>
        <v>#DIV/0!</v>
      </c>
      <c r="AS41" t="s">
        <v>133</v>
      </c>
    </row>
    <row r="42" spans="1:45" ht="20.100000000000001" customHeight="1" x14ac:dyDescent="0.3">
      <c r="A42" s="88">
        <f t="shared" si="1"/>
        <v>9</v>
      </c>
      <c r="B42" s="207" t="s">
        <v>367</v>
      </c>
      <c r="C42" s="168"/>
      <c r="D42" s="75"/>
      <c r="E42" s="75"/>
      <c r="F42" s="75"/>
      <c r="G42" s="75"/>
      <c r="H42" s="75"/>
      <c r="I42" s="75"/>
      <c r="J42" s="76"/>
      <c r="K42" s="207"/>
      <c r="L42" s="134"/>
      <c r="M42" s="134"/>
      <c r="N42" s="134"/>
      <c r="O42" s="134"/>
      <c r="P42" s="134"/>
      <c r="Q42" s="207">
        <v>6</v>
      </c>
      <c r="R42" s="134"/>
      <c r="S42" s="134"/>
      <c r="T42" s="134"/>
      <c r="U42" s="134"/>
      <c r="V42" s="207"/>
      <c r="W42" s="134"/>
      <c r="X42" s="134"/>
      <c r="Y42" s="134"/>
      <c r="Z42" s="134"/>
      <c r="AA42" s="134"/>
      <c r="AB42" s="134"/>
      <c r="AC42" s="134"/>
      <c r="AD42" s="134"/>
      <c r="AE42" s="207"/>
      <c r="AF42" s="208">
        <f>6*12</f>
        <v>72</v>
      </c>
      <c r="AG42" s="207"/>
      <c r="AH42" s="207">
        <f>6*12</f>
        <v>72</v>
      </c>
      <c r="AI42" s="212"/>
      <c r="AJ42" s="212"/>
      <c r="AK42" s="202"/>
      <c r="AL42" s="134"/>
      <c r="AM42" s="134"/>
      <c r="AN42" s="134"/>
      <c r="AO42" s="204"/>
      <c r="AP42" s="96">
        <f t="shared" si="2"/>
        <v>150</v>
      </c>
      <c r="AQ42" s="134"/>
      <c r="AR42" s="54" t="e">
        <f t="shared" si="3"/>
        <v>#DIV/0!</v>
      </c>
      <c r="AS42" t="s">
        <v>133</v>
      </c>
    </row>
    <row r="43" spans="1:45" ht="20.100000000000001" customHeight="1" x14ac:dyDescent="0.3">
      <c r="A43" s="88">
        <f t="shared" si="1"/>
        <v>10</v>
      </c>
      <c r="B43" s="207" t="s">
        <v>368</v>
      </c>
      <c r="C43" s="168"/>
      <c r="D43" s="75"/>
      <c r="E43" s="75"/>
      <c r="F43" s="75"/>
      <c r="G43" s="75"/>
      <c r="H43" s="75"/>
      <c r="I43" s="75"/>
      <c r="J43" s="76"/>
      <c r="K43" s="207"/>
      <c r="L43" s="134"/>
      <c r="M43" s="134"/>
      <c r="N43" s="134"/>
      <c r="O43" s="134"/>
      <c r="P43" s="134"/>
      <c r="Q43" s="207">
        <v>6</v>
      </c>
      <c r="R43" s="134"/>
      <c r="S43" s="134"/>
      <c r="T43" s="134"/>
      <c r="U43" s="134"/>
      <c r="V43" s="207"/>
      <c r="W43" s="134"/>
      <c r="X43" s="134"/>
      <c r="Y43" s="134"/>
      <c r="Z43" s="134"/>
      <c r="AA43" s="134"/>
      <c r="AB43" s="134"/>
      <c r="AC43" s="134"/>
      <c r="AD43" s="134"/>
      <c r="AE43" s="207"/>
      <c r="AF43" s="208">
        <f>6*12</f>
        <v>72</v>
      </c>
      <c r="AG43" s="207"/>
      <c r="AH43" s="207">
        <f>6*12</f>
        <v>72</v>
      </c>
      <c r="AI43" s="212"/>
      <c r="AJ43" s="212"/>
      <c r="AK43" s="202"/>
      <c r="AL43" s="134"/>
      <c r="AM43" s="134"/>
      <c r="AN43" s="134"/>
      <c r="AO43" s="204"/>
      <c r="AP43" s="96">
        <v>150</v>
      </c>
      <c r="AQ43" s="134"/>
      <c r="AR43" s="54" t="e">
        <f t="shared" si="3"/>
        <v>#DIV/0!</v>
      </c>
      <c r="AS43" t="s">
        <v>133</v>
      </c>
    </row>
    <row r="44" spans="1:45" ht="20.100000000000001" customHeight="1" x14ac:dyDescent="0.3">
      <c r="A44" s="88">
        <f t="shared" si="1"/>
        <v>11</v>
      </c>
      <c r="B44" s="208" t="s">
        <v>369</v>
      </c>
      <c r="C44" s="168"/>
      <c r="D44" s="75"/>
      <c r="E44" s="75"/>
      <c r="F44" s="75"/>
      <c r="G44" s="75"/>
      <c r="H44" s="75"/>
      <c r="I44" s="75"/>
      <c r="J44" s="76"/>
      <c r="K44" s="207"/>
      <c r="L44" s="134"/>
      <c r="M44" s="134"/>
      <c r="N44" s="134"/>
      <c r="O44" s="134"/>
      <c r="P44" s="134"/>
      <c r="Q44" s="207">
        <f>5*6</f>
        <v>30</v>
      </c>
      <c r="R44" s="134"/>
      <c r="S44" s="134"/>
      <c r="T44" s="134"/>
      <c r="U44" s="134"/>
      <c r="V44" s="207"/>
      <c r="W44" s="134"/>
      <c r="X44" s="134"/>
      <c r="Y44" s="134"/>
      <c r="Z44" s="134"/>
      <c r="AA44" s="134"/>
      <c r="AB44" s="134"/>
      <c r="AC44" s="134"/>
      <c r="AD44" s="134"/>
      <c r="AE44" s="207"/>
      <c r="AF44" s="208">
        <f>5*12</f>
        <v>60</v>
      </c>
      <c r="AG44" s="207"/>
      <c r="AH44" s="207">
        <f>5*12</f>
        <v>60</v>
      </c>
      <c r="AI44" s="212"/>
      <c r="AJ44" s="212"/>
      <c r="AK44" s="202"/>
      <c r="AL44" s="134"/>
      <c r="AM44" s="134"/>
      <c r="AN44" s="134"/>
      <c r="AO44" s="204"/>
      <c r="AP44" s="96">
        <v>150</v>
      </c>
      <c r="AQ44" s="134"/>
      <c r="AR44" s="54" t="e">
        <f t="shared" si="3"/>
        <v>#DIV/0!</v>
      </c>
      <c r="AS44" t="s">
        <v>133</v>
      </c>
    </row>
    <row r="45" spans="1:45" ht="20.100000000000001" customHeight="1" x14ac:dyDescent="0.3">
      <c r="A45" s="88">
        <v>9</v>
      </c>
      <c r="B45" s="208" t="s">
        <v>370</v>
      </c>
      <c r="C45" s="168"/>
      <c r="D45" s="75"/>
      <c r="E45" s="75"/>
      <c r="F45" s="75"/>
      <c r="G45" s="75"/>
      <c r="H45" s="75"/>
      <c r="I45" s="75"/>
      <c r="J45" s="76"/>
      <c r="K45" s="207"/>
      <c r="L45" s="134"/>
      <c r="M45" s="134"/>
      <c r="N45" s="134"/>
      <c r="O45" s="134"/>
      <c r="P45" s="134"/>
      <c r="Q45" s="207">
        <f>5*6</f>
        <v>30</v>
      </c>
      <c r="R45" s="134"/>
      <c r="S45" s="134"/>
      <c r="T45" s="134"/>
      <c r="U45" s="134"/>
      <c r="V45" s="207"/>
      <c r="W45" s="134"/>
      <c r="X45" s="134"/>
      <c r="Y45" s="134"/>
      <c r="Z45" s="134"/>
      <c r="AA45" s="134"/>
      <c r="AB45" s="134"/>
      <c r="AC45" s="134"/>
      <c r="AD45" s="134"/>
      <c r="AE45" s="207"/>
      <c r="AF45" s="208">
        <f>6*12</f>
        <v>72</v>
      </c>
      <c r="AG45" s="207"/>
      <c r="AH45" s="207">
        <f>4*12</f>
        <v>48</v>
      </c>
      <c r="AI45" s="212"/>
      <c r="AJ45" s="212"/>
      <c r="AK45" s="202"/>
      <c r="AL45" s="134"/>
      <c r="AM45" s="134"/>
      <c r="AN45" s="134"/>
      <c r="AO45" s="204"/>
      <c r="AP45" s="96">
        <v>150</v>
      </c>
      <c r="AQ45" s="134"/>
      <c r="AR45" s="54" t="e">
        <f t="shared" si="3"/>
        <v>#DIV/0!</v>
      </c>
      <c r="AS45" t="s">
        <v>133</v>
      </c>
    </row>
    <row r="46" spans="1:45" ht="20.100000000000001" customHeight="1" x14ac:dyDescent="0.3">
      <c r="A46" s="88">
        <f t="shared" si="1"/>
        <v>10</v>
      </c>
      <c r="B46" s="208" t="s">
        <v>150</v>
      </c>
      <c r="C46" s="168"/>
      <c r="D46" s="75"/>
      <c r="E46" s="75"/>
      <c r="F46" s="75"/>
      <c r="G46" s="75"/>
      <c r="H46" s="75"/>
      <c r="I46" s="75"/>
      <c r="J46" s="76"/>
      <c r="K46" s="207"/>
      <c r="L46" s="134"/>
      <c r="M46" s="134"/>
      <c r="N46" s="134"/>
      <c r="O46" s="134"/>
      <c r="P46" s="134"/>
      <c r="Q46" s="207">
        <v>12</v>
      </c>
      <c r="R46" s="134"/>
      <c r="S46" s="134"/>
      <c r="T46" s="134"/>
      <c r="U46" s="134"/>
      <c r="V46" s="207"/>
      <c r="W46" s="134"/>
      <c r="X46" s="134"/>
      <c r="Y46" s="134"/>
      <c r="Z46" s="134"/>
      <c r="AA46" s="134"/>
      <c r="AB46" s="134"/>
      <c r="AC46" s="134"/>
      <c r="AD46" s="134"/>
      <c r="AE46" s="207"/>
      <c r="AF46" s="208">
        <f>11*12</f>
        <v>132</v>
      </c>
      <c r="AG46" s="207">
        <v>6</v>
      </c>
      <c r="AH46" s="207"/>
      <c r="AI46" s="212"/>
      <c r="AJ46" s="212"/>
      <c r="AK46" s="202"/>
      <c r="AL46" s="134"/>
      <c r="AM46" s="134"/>
      <c r="AN46" s="134"/>
      <c r="AO46" s="204"/>
      <c r="AP46" s="96">
        <v>150</v>
      </c>
      <c r="AQ46" s="134"/>
      <c r="AR46" s="54" t="e">
        <f t="shared" si="3"/>
        <v>#DIV/0!</v>
      </c>
      <c r="AS46" t="s">
        <v>133</v>
      </c>
    </row>
    <row r="47" spans="1:45" ht="20.100000000000001" customHeight="1" x14ac:dyDescent="0.3">
      <c r="A47" s="88">
        <f t="shared" si="1"/>
        <v>11</v>
      </c>
      <c r="B47" s="208" t="s">
        <v>371</v>
      </c>
      <c r="C47" s="168"/>
      <c r="D47" s="75"/>
      <c r="E47" s="75"/>
      <c r="F47" s="75"/>
      <c r="G47" s="75"/>
      <c r="H47" s="75"/>
      <c r="I47" s="75"/>
      <c r="J47" s="76"/>
      <c r="K47" s="207">
        <v>6</v>
      </c>
      <c r="L47" s="134"/>
      <c r="M47" s="134"/>
      <c r="N47" s="134"/>
      <c r="O47" s="134"/>
      <c r="P47" s="134"/>
      <c r="Q47" s="207"/>
      <c r="R47" s="134"/>
      <c r="S47" s="134"/>
      <c r="T47" s="134"/>
      <c r="U47" s="134"/>
      <c r="V47" s="207"/>
      <c r="W47" s="134"/>
      <c r="X47" s="134"/>
      <c r="Y47" s="134"/>
      <c r="Z47" s="134"/>
      <c r="AA47" s="134"/>
      <c r="AB47" s="134"/>
      <c r="AC47" s="134"/>
      <c r="AD47" s="134"/>
      <c r="AE47" s="207"/>
      <c r="AF47" s="208">
        <f>10*12</f>
        <v>120</v>
      </c>
      <c r="AG47" s="207"/>
      <c r="AH47" s="207">
        <v>24</v>
      </c>
      <c r="AI47" s="212"/>
      <c r="AJ47" s="212"/>
      <c r="AK47" s="202"/>
      <c r="AL47" s="134"/>
      <c r="AM47" s="134"/>
      <c r="AN47" s="134"/>
      <c r="AO47" s="204"/>
      <c r="AP47" s="96">
        <v>150</v>
      </c>
      <c r="AQ47" s="134"/>
      <c r="AR47" s="54">
        <f t="shared" si="3"/>
        <v>0</v>
      </c>
      <c r="AS47" t="s">
        <v>133</v>
      </c>
    </row>
    <row r="48" spans="1:45" ht="20.100000000000001" customHeight="1" x14ac:dyDescent="0.3">
      <c r="A48" s="88">
        <f t="shared" si="1"/>
        <v>12</v>
      </c>
      <c r="B48" s="208" t="s">
        <v>331</v>
      </c>
      <c r="C48" s="168"/>
      <c r="D48" s="75"/>
      <c r="E48" s="75"/>
      <c r="F48" s="75"/>
      <c r="G48" s="75"/>
      <c r="H48" s="75"/>
      <c r="I48" s="75"/>
      <c r="J48" s="76"/>
      <c r="K48" s="207">
        <v>6</v>
      </c>
      <c r="L48" s="134"/>
      <c r="M48" s="134"/>
      <c r="N48" s="134"/>
      <c r="O48" s="134"/>
      <c r="P48" s="134"/>
      <c r="Q48" s="207"/>
      <c r="R48" s="134"/>
      <c r="S48" s="134"/>
      <c r="T48" s="134"/>
      <c r="U48" s="134"/>
      <c r="V48" s="207"/>
      <c r="W48" s="134"/>
      <c r="X48" s="134"/>
      <c r="Y48" s="134"/>
      <c r="Z48" s="134"/>
      <c r="AA48" s="134"/>
      <c r="AB48" s="134"/>
      <c r="AC48" s="134"/>
      <c r="AD48" s="134"/>
      <c r="AE48" s="207"/>
      <c r="AF48" s="208">
        <f>11*12</f>
        <v>132</v>
      </c>
      <c r="AG48" s="207"/>
      <c r="AH48" s="207">
        <v>12</v>
      </c>
      <c r="AI48" s="212"/>
      <c r="AJ48" s="212"/>
      <c r="AK48" s="202"/>
      <c r="AL48" s="134"/>
      <c r="AM48" s="134"/>
      <c r="AN48" s="134"/>
      <c r="AO48" s="204"/>
      <c r="AP48" s="96">
        <v>150</v>
      </c>
      <c r="AQ48" s="134"/>
      <c r="AR48" s="54">
        <f t="shared" si="3"/>
        <v>0</v>
      </c>
      <c r="AS48" t="s">
        <v>133</v>
      </c>
    </row>
    <row r="49" spans="1:45" ht="20.100000000000001" customHeight="1" x14ac:dyDescent="0.3">
      <c r="A49" s="88">
        <v>10</v>
      </c>
      <c r="B49" s="208" t="s">
        <v>317</v>
      </c>
      <c r="C49" s="168"/>
      <c r="D49" s="75"/>
      <c r="E49" s="75"/>
      <c r="F49" s="75"/>
      <c r="G49" s="75"/>
      <c r="H49" s="75"/>
      <c r="I49" s="75"/>
      <c r="J49" s="76"/>
      <c r="K49" s="272" t="s">
        <v>336</v>
      </c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33"/>
      <c r="AQ49" s="233"/>
      <c r="AR49" s="54" t="e">
        <f t="shared" si="3"/>
        <v>#VALUE!</v>
      </c>
      <c r="AS49" t="s">
        <v>133</v>
      </c>
    </row>
    <row r="50" spans="1:45" ht="20.100000000000001" customHeight="1" x14ac:dyDescent="0.3">
      <c r="A50" s="88">
        <f t="shared" si="1"/>
        <v>11</v>
      </c>
      <c r="B50" s="208" t="s">
        <v>372</v>
      </c>
      <c r="C50" s="168"/>
      <c r="D50" s="75"/>
      <c r="E50" s="75"/>
      <c r="F50" s="75"/>
      <c r="G50" s="75"/>
      <c r="H50" s="75"/>
      <c r="I50" s="75"/>
      <c r="J50" s="76"/>
      <c r="K50" s="213">
        <v>6</v>
      </c>
      <c r="L50" s="213"/>
      <c r="M50" s="213"/>
      <c r="N50" s="213"/>
      <c r="O50" s="134"/>
      <c r="P50" s="134"/>
      <c r="Q50" s="213"/>
      <c r="R50" s="213"/>
      <c r="S50" s="134"/>
      <c r="T50" s="134"/>
      <c r="U50" s="134"/>
      <c r="V50" s="134"/>
      <c r="W50" s="213"/>
      <c r="X50" s="134"/>
      <c r="Y50" s="134"/>
      <c r="Z50" s="213"/>
      <c r="AA50" s="134"/>
      <c r="AB50" s="134"/>
      <c r="AC50" s="134"/>
      <c r="AD50" s="134"/>
      <c r="AE50" s="134"/>
      <c r="AF50" s="214">
        <f>8*12</f>
        <v>96</v>
      </c>
      <c r="AG50" s="212"/>
      <c r="AH50" s="213">
        <f>4*12</f>
        <v>48</v>
      </c>
      <c r="AI50" s="212"/>
      <c r="AJ50" s="212"/>
      <c r="AK50" s="202"/>
      <c r="AL50" s="134"/>
      <c r="AM50" s="134"/>
      <c r="AN50" s="134"/>
      <c r="AO50" s="204"/>
      <c r="AP50" s="96">
        <v>150</v>
      </c>
      <c r="AQ50" s="134">
        <v>0</v>
      </c>
      <c r="AR50" s="54">
        <f t="shared" si="3"/>
        <v>0</v>
      </c>
      <c r="AS50" t="s">
        <v>133</v>
      </c>
    </row>
    <row r="51" spans="1:45" ht="20.100000000000001" customHeight="1" x14ac:dyDescent="0.3">
      <c r="A51" s="88">
        <f t="shared" si="1"/>
        <v>12</v>
      </c>
      <c r="B51" s="208" t="s">
        <v>373</v>
      </c>
      <c r="C51" s="168"/>
      <c r="D51" s="75"/>
      <c r="E51" s="75"/>
      <c r="F51" s="75"/>
      <c r="G51" s="75"/>
      <c r="H51" s="75"/>
      <c r="I51" s="75"/>
      <c r="J51" s="76"/>
      <c r="K51" s="207"/>
      <c r="L51" s="207"/>
      <c r="M51" s="207"/>
      <c r="N51" s="207"/>
      <c r="O51" s="134"/>
      <c r="P51" s="134"/>
      <c r="Q51" s="207">
        <f>10*6</f>
        <v>60</v>
      </c>
      <c r="R51" s="207"/>
      <c r="S51" s="134"/>
      <c r="T51" s="134"/>
      <c r="U51" s="134"/>
      <c r="V51" s="134"/>
      <c r="W51" s="207"/>
      <c r="X51" s="134"/>
      <c r="Y51" s="134"/>
      <c r="Z51" s="207"/>
      <c r="AA51" s="134"/>
      <c r="AB51" s="134"/>
      <c r="AC51" s="134"/>
      <c r="AD51" s="134"/>
      <c r="AE51" s="134"/>
      <c r="AF51" s="214">
        <f>6*12</f>
        <v>72</v>
      </c>
      <c r="AG51" s="212"/>
      <c r="AH51" s="207">
        <f>2*12</f>
        <v>24</v>
      </c>
      <c r="AI51" s="212"/>
      <c r="AJ51" s="212"/>
      <c r="AK51" s="202"/>
      <c r="AL51" s="134"/>
      <c r="AM51" s="134"/>
      <c r="AN51" s="134"/>
      <c r="AO51" s="204"/>
      <c r="AP51" s="96">
        <v>156</v>
      </c>
      <c r="AQ51" s="134"/>
      <c r="AR51" s="54" t="e">
        <f t="shared" si="3"/>
        <v>#DIV/0!</v>
      </c>
      <c r="AS51" t="s">
        <v>133</v>
      </c>
    </row>
    <row r="52" spans="1:45" ht="20.100000000000001" customHeight="1" x14ac:dyDescent="0.3">
      <c r="A52" s="88">
        <f t="shared" si="1"/>
        <v>13</v>
      </c>
      <c r="B52" s="208" t="s">
        <v>374</v>
      </c>
      <c r="C52" s="168"/>
      <c r="D52" s="75"/>
      <c r="E52" s="75"/>
      <c r="F52" s="75"/>
      <c r="G52" s="75"/>
      <c r="H52" s="75"/>
      <c r="I52" s="75"/>
      <c r="J52" s="76"/>
      <c r="K52" s="207"/>
      <c r="L52" s="207"/>
      <c r="M52" s="207"/>
      <c r="N52" s="207">
        <f>9*6</f>
        <v>54</v>
      </c>
      <c r="O52" s="134"/>
      <c r="P52" s="134"/>
      <c r="Q52" s="207"/>
      <c r="R52" s="207"/>
      <c r="S52" s="134"/>
      <c r="T52" s="134"/>
      <c r="U52" s="134"/>
      <c r="V52" s="134"/>
      <c r="W52" s="207"/>
      <c r="X52" s="134"/>
      <c r="Y52" s="134"/>
      <c r="Z52" s="207"/>
      <c r="AA52" s="134"/>
      <c r="AB52" s="134"/>
      <c r="AC52" s="134"/>
      <c r="AD52" s="134"/>
      <c r="AE52" s="134"/>
      <c r="AF52" s="214">
        <f>3*12</f>
        <v>36</v>
      </c>
      <c r="AG52" s="212"/>
      <c r="AH52" s="207">
        <f>5*12</f>
        <v>60</v>
      </c>
      <c r="AI52" s="212"/>
      <c r="AJ52" s="212"/>
      <c r="AK52" s="202"/>
      <c r="AL52" s="134"/>
      <c r="AM52" s="134"/>
      <c r="AN52" s="134"/>
      <c r="AO52" s="204"/>
      <c r="AP52" s="96">
        <v>150</v>
      </c>
      <c r="AQ52" s="134"/>
      <c r="AR52" s="54" t="e">
        <f t="shared" si="3"/>
        <v>#DIV/0!</v>
      </c>
      <c r="AS52" t="s">
        <v>133</v>
      </c>
    </row>
    <row r="53" spans="1:45" ht="20.100000000000001" customHeight="1" x14ac:dyDescent="0.3">
      <c r="A53" s="88">
        <v>11</v>
      </c>
      <c r="B53" s="208" t="s">
        <v>170</v>
      </c>
      <c r="C53" s="168"/>
      <c r="D53" s="75"/>
      <c r="E53" s="75"/>
      <c r="F53" s="75"/>
      <c r="G53" s="75"/>
      <c r="H53" s="75"/>
      <c r="I53" s="75"/>
      <c r="J53" s="76"/>
      <c r="K53" s="207"/>
      <c r="L53" s="207"/>
      <c r="M53" s="207"/>
      <c r="N53" s="207">
        <f>9*6</f>
        <v>54</v>
      </c>
      <c r="O53" s="134"/>
      <c r="P53" s="134"/>
      <c r="Q53" s="207"/>
      <c r="R53" s="207"/>
      <c r="S53" s="134"/>
      <c r="T53" s="134"/>
      <c r="U53" s="134"/>
      <c r="V53" s="134"/>
      <c r="W53" s="207"/>
      <c r="X53" s="134"/>
      <c r="Y53" s="134"/>
      <c r="Z53" s="207"/>
      <c r="AA53" s="134"/>
      <c r="AB53" s="134"/>
      <c r="AC53" s="134"/>
      <c r="AD53" s="134"/>
      <c r="AE53" s="134"/>
      <c r="AF53" s="214">
        <v>24</v>
      </c>
      <c r="AG53" s="212"/>
      <c r="AH53" s="207">
        <f>6*12</f>
        <v>72</v>
      </c>
      <c r="AI53" s="212"/>
      <c r="AJ53" s="212"/>
      <c r="AK53" s="202"/>
      <c r="AL53" s="134"/>
      <c r="AM53" s="134"/>
      <c r="AN53" s="134"/>
      <c r="AO53" s="204"/>
      <c r="AP53" s="96">
        <v>150</v>
      </c>
      <c r="AQ53" s="134"/>
      <c r="AR53" s="54" t="e">
        <f t="shared" si="3"/>
        <v>#DIV/0!</v>
      </c>
      <c r="AS53" t="s">
        <v>133</v>
      </c>
    </row>
    <row r="54" spans="1:45" ht="20.100000000000001" customHeight="1" x14ac:dyDescent="0.3">
      <c r="A54" s="88">
        <f t="shared" si="1"/>
        <v>12</v>
      </c>
      <c r="B54" s="208" t="s">
        <v>132</v>
      </c>
      <c r="C54" s="168"/>
      <c r="D54" s="75"/>
      <c r="E54" s="75"/>
      <c r="F54" s="75"/>
      <c r="G54" s="75"/>
      <c r="H54" s="75"/>
      <c r="I54" s="75"/>
      <c r="J54" s="76"/>
      <c r="K54" s="207"/>
      <c r="L54" s="207"/>
      <c r="M54" s="207"/>
      <c r="N54" s="207">
        <f>9*6</f>
        <v>54</v>
      </c>
      <c r="O54" s="134"/>
      <c r="P54" s="134"/>
      <c r="Q54" s="207"/>
      <c r="R54" s="207"/>
      <c r="S54" s="134"/>
      <c r="T54" s="134"/>
      <c r="U54" s="134"/>
      <c r="V54" s="134"/>
      <c r="W54" s="207"/>
      <c r="X54" s="134"/>
      <c r="Y54" s="134"/>
      <c r="Z54" s="207"/>
      <c r="AA54" s="134"/>
      <c r="AB54" s="134"/>
      <c r="AC54" s="134"/>
      <c r="AD54" s="134"/>
      <c r="AE54" s="134"/>
      <c r="AF54" s="214">
        <v>24</v>
      </c>
      <c r="AG54" s="212"/>
      <c r="AH54" s="207">
        <f>6*12</f>
        <v>72</v>
      </c>
      <c r="AI54" s="212"/>
      <c r="AJ54" s="212"/>
      <c r="AK54" s="202"/>
      <c r="AL54" s="134"/>
      <c r="AM54" s="134"/>
      <c r="AN54" s="134"/>
      <c r="AO54" s="204"/>
      <c r="AP54" s="96">
        <v>150</v>
      </c>
      <c r="AQ54" s="134"/>
      <c r="AR54" s="54" t="e">
        <f t="shared" si="3"/>
        <v>#DIV/0!</v>
      </c>
      <c r="AS54" t="s">
        <v>133</v>
      </c>
    </row>
    <row r="55" spans="1:45" ht="20.100000000000001" customHeight="1" x14ac:dyDescent="0.3">
      <c r="A55" s="88">
        <f t="shared" si="1"/>
        <v>13</v>
      </c>
      <c r="B55" s="208" t="s">
        <v>375</v>
      </c>
      <c r="C55" s="168"/>
      <c r="D55" s="75"/>
      <c r="E55" s="75"/>
      <c r="F55" s="75"/>
      <c r="G55" s="75"/>
      <c r="H55" s="75"/>
      <c r="I55" s="75"/>
      <c r="J55" s="76"/>
      <c r="K55" s="207"/>
      <c r="L55" s="207"/>
      <c r="M55" s="207"/>
      <c r="N55" s="207">
        <f>7*6</f>
        <v>42</v>
      </c>
      <c r="O55" s="134"/>
      <c r="P55" s="134"/>
      <c r="Q55" s="207"/>
      <c r="R55" s="207"/>
      <c r="S55" s="134"/>
      <c r="T55" s="134"/>
      <c r="U55" s="134"/>
      <c r="V55" s="134"/>
      <c r="W55" s="207"/>
      <c r="X55" s="134"/>
      <c r="Y55" s="134"/>
      <c r="Z55" s="207"/>
      <c r="AA55" s="134"/>
      <c r="AB55" s="134"/>
      <c r="AC55" s="134"/>
      <c r="AD55" s="134"/>
      <c r="AE55" s="134"/>
      <c r="AF55" s="214">
        <f>4*12</f>
        <v>48</v>
      </c>
      <c r="AG55" s="212"/>
      <c r="AH55" s="207">
        <f>5*12</f>
        <v>60</v>
      </c>
      <c r="AI55" s="212"/>
      <c r="AJ55" s="212"/>
      <c r="AK55" s="202"/>
      <c r="AL55" s="134"/>
      <c r="AM55" s="134"/>
      <c r="AN55" s="134"/>
      <c r="AO55" s="204"/>
      <c r="AP55" s="96">
        <v>150</v>
      </c>
      <c r="AQ55" s="134"/>
      <c r="AR55" s="54" t="e">
        <f t="shared" si="3"/>
        <v>#DIV/0!</v>
      </c>
      <c r="AS55" t="s">
        <v>133</v>
      </c>
    </row>
    <row r="56" spans="1:45" ht="20.100000000000001" customHeight="1" x14ac:dyDescent="0.3">
      <c r="A56" s="88">
        <f t="shared" si="1"/>
        <v>14</v>
      </c>
      <c r="B56" s="208" t="s">
        <v>376</v>
      </c>
      <c r="C56" s="168"/>
      <c r="D56" s="75"/>
      <c r="E56" s="75"/>
      <c r="F56" s="75"/>
      <c r="G56" s="75"/>
      <c r="H56" s="75"/>
      <c r="I56" s="75"/>
      <c r="J56" s="76"/>
      <c r="K56" s="207"/>
      <c r="L56" s="207"/>
      <c r="M56" s="207"/>
      <c r="N56" s="207">
        <f>9*6</f>
        <v>54</v>
      </c>
      <c r="O56" s="134"/>
      <c r="P56" s="134"/>
      <c r="Q56" s="207"/>
      <c r="R56" s="207"/>
      <c r="S56" s="134"/>
      <c r="T56" s="134"/>
      <c r="U56" s="134"/>
      <c r="V56" s="134"/>
      <c r="W56" s="207"/>
      <c r="X56" s="134"/>
      <c r="Y56" s="134"/>
      <c r="Z56" s="207"/>
      <c r="AA56" s="134"/>
      <c r="AB56" s="134"/>
      <c r="AC56" s="134"/>
      <c r="AD56" s="134"/>
      <c r="AE56" s="134"/>
      <c r="AF56" s="214">
        <f>3*12</f>
        <v>36</v>
      </c>
      <c r="AG56" s="212"/>
      <c r="AH56" s="207">
        <f>5*12</f>
        <v>60</v>
      </c>
      <c r="AI56" s="212"/>
      <c r="AJ56" s="212"/>
      <c r="AK56" s="202"/>
      <c r="AL56" s="134"/>
      <c r="AM56" s="134"/>
      <c r="AN56" s="134"/>
      <c r="AO56" s="204"/>
      <c r="AP56" s="96">
        <v>150</v>
      </c>
      <c r="AQ56" s="134"/>
      <c r="AR56" s="54" t="e">
        <f t="shared" si="3"/>
        <v>#DIV/0!</v>
      </c>
      <c r="AS56" t="s">
        <v>133</v>
      </c>
    </row>
    <row r="57" spans="1:45" ht="20.100000000000001" customHeight="1" x14ac:dyDescent="0.3">
      <c r="A57" s="88">
        <v>12</v>
      </c>
      <c r="B57" s="208" t="s">
        <v>377</v>
      </c>
      <c r="C57" s="168"/>
      <c r="D57" s="75"/>
      <c r="E57" s="75"/>
      <c r="F57" s="75"/>
      <c r="G57" s="75"/>
      <c r="H57" s="75"/>
      <c r="I57" s="75"/>
      <c r="J57" s="76"/>
      <c r="K57" s="207"/>
      <c r="L57" s="207"/>
      <c r="M57" s="207"/>
      <c r="N57" s="207">
        <f>7*6</f>
        <v>42</v>
      </c>
      <c r="O57" s="134"/>
      <c r="P57" s="134"/>
      <c r="Q57" s="207"/>
      <c r="R57" s="207"/>
      <c r="S57" s="134"/>
      <c r="T57" s="134"/>
      <c r="U57" s="134"/>
      <c r="V57" s="134"/>
      <c r="W57" s="207"/>
      <c r="X57" s="134"/>
      <c r="Y57" s="134"/>
      <c r="Z57" s="207"/>
      <c r="AA57" s="134"/>
      <c r="AB57" s="134"/>
      <c r="AC57" s="134"/>
      <c r="AD57" s="134"/>
      <c r="AE57" s="134"/>
      <c r="AF57" s="214">
        <f>3*12</f>
        <v>36</v>
      </c>
      <c r="AG57" s="212"/>
      <c r="AH57" s="207">
        <f>6*12</f>
        <v>72</v>
      </c>
      <c r="AI57" s="212"/>
      <c r="AJ57" s="212"/>
      <c r="AK57" s="202"/>
      <c r="AL57" s="134"/>
      <c r="AM57" s="134"/>
      <c r="AN57" s="134"/>
      <c r="AO57" s="204"/>
      <c r="AP57" s="96">
        <v>150</v>
      </c>
      <c r="AQ57" s="134"/>
      <c r="AR57" s="54" t="e">
        <f t="shared" si="3"/>
        <v>#DIV/0!</v>
      </c>
      <c r="AS57" t="s">
        <v>133</v>
      </c>
    </row>
    <row r="58" spans="1:45" ht="20.100000000000001" customHeight="1" x14ac:dyDescent="0.3">
      <c r="A58" s="88">
        <f t="shared" si="1"/>
        <v>13</v>
      </c>
      <c r="B58" s="208" t="s">
        <v>378</v>
      </c>
      <c r="C58" s="168"/>
      <c r="D58" s="75"/>
      <c r="E58" s="75"/>
      <c r="F58" s="75"/>
      <c r="G58" s="75"/>
      <c r="H58" s="75"/>
      <c r="I58" s="75"/>
      <c r="J58" s="76"/>
      <c r="K58" s="207"/>
      <c r="L58" s="207"/>
      <c r="M58" s="207"/>
      <c r="N58" s="207">
        <f>9*6</f>
        <v>54</v>
      </c>
      <c r="O58" s="134"/>
      <c r="P58" s="134"/>
      <c r="Q58" s="207"/>
      <c r="R58" s="207"/>
      <c r="S58" s="134"/>
      <c r="T58" s="134"/>
      <c r="U58" s="134"/>
      <c r="V58" s="134"/>
      <c r="W58" s="207"/>
      <c r="X58" s="134"/>
      <c r="Y58" s="134"/>
      <c r="Z58" s="207"/>
      <c r="AA58" s="134"/>
      <c r="AB58" s="134"/>
      <c r="AC58" s="134"/>
      <c r="AD58" s="134"/>
      <c r="AE58" s="134"/>
      <c r="AF58" s="214">
        <f>3*12</f>
        <v>36</v>
      </c>
      <c r="AG58" s="212"/>
      <c r="AH58" s="207">
        <f>5*12</f>
        <v>60</v>
      </c>
      <c r="AI58" s="212"/>
      <c r="AJ58" s="212"/>
      <c r="AK58" s="202"/>
      <c r="AL58" s="134"/>
      <c r="AM58" s="134"/>
      <c r="AN58" s="134"/>
      <c r="AO58" s="204"/>
      <c r="AP58" s="96">
        <v>150</v>
      </c>
      <c r="AQ58" s="134"/>
      <c r="AR58" s="54" t="e">
        <f t="shared" si="3"/>
        <v>#DIV/0!</v>
      </c>
      <c r="AS58" t="s">
        <v>133</v>
      </c>
    </row>
    <row r="59" spans="1:45" ht="20.100000000000001" customHeight="1" x14ac:dyDescent="0.3">
      <c r="A59" s="88">
        <f t="shared" si="1"/>
        <v>14</v>
      </c>
      <c r="B59" s="208" t="s">
        <v>379</v>
      </c>
      <c r="C59" s="168"/>
      <c r="D59" s="75"/>
      <c r="E59" s="75"/>
      <c r="F59" s="75"/>
      <c r="G59" s="75"/>
      <c r="H59" s="75"/>
      <c r="I59" s="75"/>
      <c r="J59" s="76"/>
      <c r="K59" s="207"/>
      <c r="L59" s="207"/>
      <c r="M59" s="207"/>
      <c r="N59" s="207">
        <f>7*6</f>
        <v>42</v>
      </c>
      <c r="O59" s="134"/>
      <c r="P59" s="134"/>
      <c r="Q59" s="207"/>
      <c r="R59" s="207"/>
      <c r="S59" s="134"/>
      <c r="T59" s="134"/>
      <c r="U59" s="134"/>
      <c r="V59" s="134"/>
      <c r="W59" s="207"/>
      <c r="X59" s="134"/>
      <c r="Y59" s="134"/>
      <c r="Z59" s="207"/>
      <c r="AA59" s="134"/>
      <c r="AB59" s="134"/>
      <c r="AC59" s="134"/>
      <c r="AD59" s="134"/>
      <c r="AE59" s="134"/>
      <c r="AF59" s="214">
        <f>4*12</f>
        <v>48</v>
      </c>
      <c r="AG59" s="212"/>
      <c r="AH59" s="207">
        <f>5*12</f>
        <v>60</v>
      </c>
      <c r="AI59" s="212"/>
      <c r="AJ59" s="212"/>
      <c r="AK59" s="202"/>
      <c r="AL59" s="134"/>
      <c r="AM59" s="134"/>
      <c r="AN59" s="134"/>
      <c r="AO59" s="204"/>
      <c r="AP59" s="96">
        <v>150</v>
      </c>
      <c r="AQ59" s="134"/>
      <c r="AR59" s="54" t="e">
        <f t="shared" si="3"/>
        <v>#DIV/0!</v>
      </c>
      <c r="AS59" t="s">
        <v>133</v>
      </c>
    </row>
    <row r="60" spans="1:45" ht="20.100000000000001" customHeight="1" x14ac:dyDescent="0.3">
      <c r="A60" s="88">
        <f t="shared" si="1"/>
        <v>15</v>
      </c>
      <c r="B60" s="208" t="s">
        <v>380</v>
      </c>
      <c r="C60" s="168"/>
      <c r="D60" s="75"/>
      <c r="E60" s="75"/>
      <c r="F60" s="75"/>
      <c r="G60" s="75"/>
      <c r="H60" s="75"/>
      <c r="I60" s="75"/>
      <c r="J60" s="76"/>
      <c r="K60" s="207"/>
      <c r="L60" s="207"/>
      <c r="M60" s="207"/>
      <c r="N60" s="207">
        <f>9*6</f>
        <v>54</v>
      </c>
      <c r="O60" s="134"/>
      <c r="P60" s="134"/>
      <c r="Q60" s="207"/>
      <c r="R60" s="207"/>
      <c r="S60" s="134"/>
      <c r="T60" s="134"/>
      <c r="U60" s="134"/>
      <c r="V60" s="134"/>
      <c r="W60" s="207"/>
      <c r="X60" s="134"/>
      <c r="Y60" s="134"/>
      <c r="Z60" s="207"/>
      <c r="AA60" s="134"/>
      <c r="AB60" s="134"/>
      <c r="AC60" s="134"/>
      <c r="AD60" s="134"/>
      <c r="AE60" s="134"/>
      <c r="AF60" s="214">
        <f>3*12</f>
        <v>36</v>
      </c>
      <c r="AG60" s="212"/>
      <c r="AH60" s="207">
        <f>5*12</f>
        <v>60</v>
      </c>
      <c r="AI60" s="212"/>
      <c r="AJ60" s="212"/>
      <c r="AK60" s="202"/>
      <c r="AL60" s="134"/>
      <c r="AM60" s="134"/>
      <c r="AN60" s="134"/>
      <c r="AO60" s="204"/>
      <c r="AP60" s="96">
        <v>150</v>
      </c>
      <c r="AQ60" s="134"/>
      <c r="AR60" s="54" t="e">
        <f t="shared" si="3"/>
        <v>#DIV/0!</v>
      </c>
      <c r="AS60" t="s">
        <v>133</v>
      </c>
    </row>
    <row r="61" spans="1:45" ht="20.100000000000001" customHeight="1" x14ac:dyDescent="0.3">
      <c r="A61" s="88">
        <v>13</v>
      </c>
      <c r="B61" s="208" t="s">
        <v>381</v>
      </c>
      <c r="C61" s="168"/>
      <c r="D61" s="75"/>
      <c r="E61" s="75"/>
      <c r="F61" s="75"/>
      <c r="G61" s="75"/>
      <c r="H61" s="75"/>
      <c r="I61" s="75"/>
      <c r="J61" s="76"/>
      <c r="K61" s="207">
        <f>8*6</f>
        <v>48</v>
      </c>
      <c r="L61" s="207"/>
      <c r="M61" s="207"/>
      <c r="N61" s="207">
        <f>4*6</f>
        <v>24</v>
      </c>
      <c r="O61" s="272" t="s">
        <v>449</v>
      </c>
      <c r="P61" s="273"/>
      <c r="Q61" s="273"/>
      <c r="R61" s="273"/>
      <c r="S61" s="273"/>
      <c r="T61" s="273"/>
      <c r="U61" s="134"/>
      <c r="V61" s="207">
        <v>12</v>
      </c>
      <c r="W61" s="207"/>
      <c r="X61" s="134"/>
      <c r="Y61" s="134"/>
      <c r="Z61" s="207"/>
      <c r="AA61" s="134"/>
      <c r="AB61" s="134"/>
      <c r="AC61" s="134"/>
      <c r="AD61" s="134"/>
      <c r="AE61" s="134"/>
      <c r="AF61" s="214"/>
      <c r="AG61" s="212"/>
      <c r="AH61" s="207">
        <f>4*12</f>
        <v>48</v>
      </c>
      <c r="AI61" s="212"/>
      <c r="AJ61" s="212"/>
      <c r="AK61" s="202"/>
      <c r="AL61" s="134"/>
      <c r="AM61" s="134"/>
      <c r="AN61" s="134"/>
      <c r="AO61" s="204"/>
      <c r="AP61" s="96">
        <v>132</v>
      </c>
      <c r="AQ61" s="134">
        <v>102</v>
      </c>
      <c r="AR61" s="54">
        <f t="shared" si="3"/>
        <v>2.125</v>
      </c>
      <c r="AS61" t="s">
        <v>133</v>
      </c>
    </row>
    <row r="62" spans="1:45" ht="20.100000000000001" customHeight="1" x14ac:dyDescent="0.3">
      <c r="A62" s="88">
        <f t="shared" si="1"/>
        <v>14</v>
      </c>
      <c r="B62" s="208" t="s">
        <v>130</v>
      </c>
      <c r="C62" s="168"/>
      <c r="D62" s="75"/>
      <c r="E62" s="75"/>
      <c r="F62" s="75"/>
      <c r="G62" s="75"/>
      <c r="H62" s="75"/>
      <c r="I62" s="75"/>
      <c r="J62" s="76"/>
      <c r="K62" s="207">
        <f>18*6</f>
        <v>108</v>
      </c>
      <c r="L62" s="207"/>
      <c r="M62" s="207"/>
      <c r="N62" s="207"/>
      <c r="O62" s="272" t="s">
        <v>450</v>
      </c>
      <c r="P62" s="273"/>
      <c r="Q62" s="273"/>
      <c r="R62" s="273"/>
      <c r="S62" s="273"/>
      <c r="T62" s="134"/>
      <c r="U62" s="134"/>
      <c r="V62" s="134"/>
      <c r="W62" s="207"/>
      <c r="X62" s="134"/>
      <c r="Y62" s="134"/>
      <c r="Z62" s="207"/>
      <c r="AA62" s="134"/>
      <c r="AB62" s="134"/>
      <c r="AC62" s="207">
        <v>6</v>
      </c>
      <c r="AD62" s="134"/>
      <c r="AE62" s="134"/>
      <c r="AF62" s="214"/>
      <c r="AG62" s="212"/>
      <c r="AH62" s="207"/>
      <c r="AI62" s="212"/>
      <c r="AJ62" s="212"/>
      <c r="AK62" s="202"/>
      <c r="AL62" s="134"/>
      <c r="AM62" s="207">
        <v>6</v>
      </c>
      <c r="AN62" s="134"/>
      <c r="AO62" s="204"/>
      <c r="AP62" s="96">
        <v>120</v>
      </c>
      <c r="AQ62" s="134">
        <v>135</v>
      </c>
      <c r="AR62" s="54">
        <f t="shared" si="3"/>
        <v>1.25</v>
      </c>
      <c r="AS62" t="s">
        <v>133</v>
      </c>
    </row>
    <row r="63" spans="1:45" ht="20.100000000000001" customHeight="1" x14ac:dyDescent="0.3">
      <c r="A63" s="88">
        <f t="shared" si="1"/>
        <v>15</v>
      </c>
      <c r="B63" s="208" t="s">
        <v>143</v>
      </c>
      <c r="C63" s="168"/>
      <c r="D63" s="75"/>
      <c r="E63" s="75"/>
      <c r="F63" s="75"/>
      <c r="G63" s="75"/>
      <c r="H63" s="75"/>
      <c r="I63" s="75"/>
      <c r="J63" s="76"/>
      <c r="K63" s="207">
        <f>21*6</f>
        <v>126</v>
      </c>
      <c r="L63" s="207"/>
      <c r="M63" s="207">
        <f>3*6</f>
        <v>18</v>
      </c>
      <c r="N63" s="207"/>
      <c r="O63" s="134"/>
      <c r="P63" s="134"/>
      <c r="Q63" s="207"/>
      <c r="R63" s="207"/>
      <c r="S63" s="134"/>
      <c r="T63" s="207"/>
      <c r="U63" s="134"/>
      <c r="V63" s="134"/>
      <c r="W63" s="207"/>
      <c r="X63" s="134"/>
      <c r="Y63" s="134"/>
      <c r="Z63" s="207"/>
      <c r="AA63" s="134"/>
      <c r="AB63" s="134"/>
      <c r="AC63" s="207"/>
      <c r="AD63" s="134"/>
      <c r="AE63" s="134"/>
      <c r="AF63" s="214"/>
      <c r="AG63" s="212"/>
      <c r="AH63" s="207"/>
      <c r="AI63" s="212"/>
      <c r="AJ63" s="212"/>
      <c r="AK63" s="202"/>
      <c r="AL63" s="134"/>
      <c r="AM63" s="207">
        <v>6</v>
      </c>
      <c r="AN63" s="134"/>
      <c r="AO63" s="204"/>
      <c r="AP63" s="96">
        <v>150</v>
      </c>
      <c r="AQ63" s="134">
        <v>96</v>
      </c>
      <c r="AR63" s="54">
        <f t="shared" si="3"/>
        <v>0.76190476190476186</v>
      </c>
      <c r="AS63" t="s">
        <v>133</v>
      </c>
    </row>
    <row r="64" spans="1:45" ht="20.100000000000001" customHeight="1" x14ac:dyDescent="0.3">
      <c r="A64" s="88">
        <f t="shared" si="1"/>
        <v>16</v>
      </c>
      <c r="B64" s="208" t="s">
        <v>199</v>
      </c>
      <c r="C64" s="168"/>
      <c r="D64" s="75"/>
      <c r="E64" s="75"/>
      <c r="F64" s="75"/>
      <c r="G64" s="75"/>
      <c r="H64" s="75"/>
      <c r="I64" s="75"/>
      <c r="J64" s="76"/>
      <c r="K64" s="207">
        <f>15*6</f>
        <v>90</v>
      </c>
      <c r="L64" s="207"/>
      <c r="M64" s="207">
        <f>3*6</f>
        <v>18</v>
      </c>
      <c r="N64" s="207"/>
      <c r="O64" s="134"/>
      <c r="P64" s="134"/>
      <c r="Q64" s="207"/>
      <c r="R64" s="207"/>
      <c r="S64" s="134"/>
      <c r="T64" s="207">
        <f>6*6</f>
        <v>36</v>
      </c>
      <c r="U64" s="134"/>
      <c r="V64" s="134"/>
      <c r="W64" s="207"/>
      <c r="X64" s="134"/>
      <c r="Y64" s="134"/>
      <c r="Z64" s="207"/>
      <c r="AA64" s="134"/>
      <c r="AB64" s="134"/>
      <c r="AC64" s="207"/>
      <c r="AD64" s="134"/>
      <c r="AE64" s="134"/>
      <c r="AF64" s="214"/>
      <c r="AG64" s="212"/>
      <c r="AH64" s="207"/>
      <c r="AI64" s="212"/>
      <c r="AJ64" s="212"/>
      <c r="AK64" s="202"/>
      <c r="AL64" s="134"/>
      <c r="AM64" s="207">
        <v>6</v>
      </c>
      <c r="AN64" s="134"/>
      <c r="AO64" s="204"/>
      <c r="AP64" s="96">
        <v>150</v>
      </c>
      <c r="AQ64" s="134">
        <v>37</v>
      </c>
      <c r="AR64" s="54">
        <f t="shared" si="3"/>
        <v>0.41111111111111109</v>
      </c>
      <c r="AS64" t="s">
        <v>133</v>
      </c>
    </row>
    <row r="65" spans="1:45" ht="20.100000000000001" customHeight="1" x14ac:dyDescent="0.3">
      <c r="A65" s="88">
        <v>14</v>
      </c>
      <c r="B65" s="208" t="s">
        <v>382</v>
      </c>
      <c r="C65" s="168"/>
      <c r="D65" s="75"/>
      <c r="E65" s="75"/>
      <c r="F65" s="75"/>
      <c r="G65" s="75"/>
      <c r="H65" s="75"/>
      <c r="I65" s="75"/>
      <c r="J65" s="76"/>
      <c r="K65" s="207">
        <f>20*6</f>
        <v>120</v>
      </c>
      <c r="L65" s="207"/>
      <c r="M65" s="207">
        <f>5*6</f>
        <v>30</v>
      </c>
      <c r="N65" s="207"/>
      <c r="O65" s="134"/>
      <c r="P65" s="134"/>
      <c r="Q65" s="207"/>
      <c r="R65" s="207"/>
      <c r="S65" s="134"/>
      <c r="T65" s="207"/>
      <c r="U65" s="134"/>
      <c r="V65" s="134"/>
      <c r="W65" s="207"/>
      <c r="X65" s="134"/>
      <c r="Y65" s="134"/>
      <c r="Z65" s="207"/>
      <c r="AA65" s="134"/>
      <c r="AB65" s="134"/>
      <c r="AC65" s="207"/>
      <c r="AD65" s="134"/>
      <c r="AE65" s="134"/>
      <c r="AF65" s="214"/>
      <c r="AG65" s="212"/>
      <c r="AH65" s="207"/>
      <c r="AI65" s="212"/>
      <c r="AJ65" s="212"/>
      <c r="AK65" s="202"/>
      <c r="AL65" s="134"/>
      <c r="AM65" s="207"/>
      <c r="AN65" s="134"/>
      <c r="AO65" s="204"/>
      <c r="AP65" s="96">
        <v>150</v>
      </c>
      <c r="AQ65" s="134">
        <v>79</v>
      </c>
      <c r="AR65" s="54">
        <f t="shared" si="3"/>
        <v>0.65833333333333333</v>
      </c>
      <c r="AS65" t="s">
        <v>133</v>
      </c>
    </row>
    <row r="66" spans="1:45" ht="20.100000000000001" customHeight="1" x14ac:dyDescent="0.3">
      <c r="A66" s="88">
        <f t="shared" si="1"/>
        <v>15</v>
      </c>
      <c r="B66" s="208" t="s">
        <v>383</v>
      </c>
      <c r="C66" s="168"/>
      <c r="D66" s="75"/>
      <c r="E66" s="75"/>
      <c r="F66" s="75"/>
      <c r="G66" s="75"/>
      <c r="H66" s="75"/>
      <c r="I66" s="75"/>
      <c r="J66" s="76"/>
      <c r="K66" s="207">
        <f>7*6</f>
        <v>42</v>
      </c>
      <c r="L66" s="207"/>
      <c r="M66" s="207">
        <v>12</v>
      </c>
      <c r="N66" s="207"/>
      <c r="O66" s="134"/>
      <c r="P66" s="134"/>
      <c r="Q66" s="207"/>
      <c r="R66" s="207"/>
      <c r="S66" s="134"/>
      <c r="T66" s="207">
        <f>3*6</f>
        <v>18</v>
      </c>
      <c r="U66" s="134"/>
      <c r="V66" s="134"/>
      <c r="W66" s="207">
        <v>12</v>
      </c>
      <c r="X66" s="134"/>
      <c r="Y66" s="134"/>
      <c r="Z66" s="207"/>
      <c r="AA66" s="207">
        <f>6*6</f>
        <v>36</v>
      </c>
      <c r="AB66" s="134"/>
      <c r="AC66" s="207">
        <v>6</v>
      </c>
      <c r="AD66" s="134"/>
      <c r="AE66" s="134"/>
      <c r="AF66" s="214"/>
      <c r="AG66" s="212"/>
      <c r="AH66" s="207">
        <v>24</v>
      </c>
      <c r="AI66" s="212"/>
      <c r="AJ66" s="212"/>
      <c r="AK66" s="202"/>
      <c r="AL66" s="134"/>
      <c r="AM66" s="207"/>
      <c r="AN66" s="134"/>
      <c r="AO66" s="204"/>
      <c r="AP66" s="96">
        <v>150</v>
      </c>
      <c r="AQ66" s="134">
        <v>67</v>
      </c>
      <c r="AR66" s="54">
        <f t="shared" si="3"/>
        <v>1.5952380952380953</v>
      </c>
      <c r="AS66" t="s">
        <v>133</v>
      </c>
    </row>
    <row r="67" spans="1:45" ht="20.100000000000001" customHeight="1" x14ac:dyDescent="0.3">
      <c r="A67" s="88">
        <f t="shared" si="1"/>
        <v>16</v>
      </c>
      <c r="B67" s="208" t="s">
        <v>384</v>
      </c>
      <c r="C67" s="168"/>
      <c r="D67" s="75"/>
      <c r="E67" s="75"/>
      <c r="F67" s="75"/>
      <c r="G67" s="75"/>
      <c r="H67" s="75"/>
      <c r="I67" s="75"/>
      <c r="J67" s="76"/>
      <c r="K67" s="207">
        <f>14*6</f>
        <v>84</v>
      </c>
      <c r="L67" s="207"/>
      <c r="M67" s="207">
        <f>4*6</f>
        <v>24</v>
      </c>
      <c r="N67" s="207"/>
      <c r="O67" s="134"/>
      <c r="P67" s="134"/>
      <c r="Q67" s="207"/>
      <c r="R67" s="207"/>
      <c r="S67" s="134"/>
      <c r="T67" s="207"/>
      <c r="U67" s="134"/>
      <c r="V67" s="134"/>
      <c r="W67" s="207">
        <v>12</v>
      </c>
      <c r="X67" s="134"/>
      <c r="Y67" s="134"/>
      <c r="Z67" s="207"/>
      <c r="AA67" s="207">
        <f>4*6</f>
        <v>24</v>
      </c>
      <c r="AB67" s="134"/>
      <c r="AC67" s="207">
        <v>6</v>
      </c>
      <c r="AD67" s="134"/>
      <c r="AE67" s="134"/>
      <c r="AF67" s="214"/>
      <c r="AG67" s="212"/>
      <c r="AH67" s="207"/>
      <c r="AI67" s="212"/>
      <c r="AJ67" s="212"/>
      <c r="AK67" s="202"/>
      <c r="AL67" s="134"/>
      <c r="AM67" s="207"/>
      <c r="AN67" s="134"/>
      <c r="AO67" s="204"/>
      <c r="AP67" s="96">
        <v>150</v>
      </c>
      <c r="AQ67" s="134">
        <v>61</v>
      </c>
      <c r="AR67" s="54">
        <f t="shared" si="3"/>
        <v>0.72619047619047616</v>
      </c>
      <c r="AS67" t="s">
        <v>133</v>
      </c>
    </row>
    <row r="68" spans="1:45" ht="20.100000000000001" customHeight="1" x14ac:dyDescent="0.3">
      <c r="A68" s="88">
        <f t="shared" si="1"/>
        <v>17</v>
      </c>
      <c r="B68" s="208" t="s">
        <v>385</v>
      </c>
      <c r="C68" s="168"/>
      <c r="D68" s="75"/>
      <c r="E68" s="75"/>
      <c r="F68" s="75"/>
      <c r="G68" s="75"/>
      <c r="H68" s="75"/>
      <c r="I68" s="75"/>
      <c r="J68" s="76"/>
      <c r="K68" s="207">
        <f>14*6</f>
        <v>84</v>
      </c>
      <c r="L68" s="207"/>
      <c r="M68" s="207">
        <v>6</v>
      </c>
      <c r="N68" s="207"/>
      <c r="O68" s="134"/>
      <c r="P68" s="134"/>
      <c r="Q68" s="207"/>
      <c r="R68" s="207"/>
      <c r="S68" s="134"/>
      <c r="T68" s="207"/>
      <c r="U68" s="134"/>
      <c r="V68" s="134"/>
      <c r="W68" s="207"/>
      <c r="X68" s="134"/>
      <c r="Y68" s="134"/>
      <c r="Z68" s="207"/>
      <c r="AA68" s="207">
        <f>5*6</f>
        <v>30</v>
      </c>
      <c r="AB68" s="134"/>
      <c r="AC68" s="207">
        <v>6</v>
      </c>
      <c r="AD68" s="134"/>
      <c r="AE68" s="134"/>
      <c r="AF68" s="214"/>
      <c r="AG68" s="212"/>
      <c r="AH68" s="207">
        <v>24</v>
      </c>
      <c r="AI68" s="212"/>
      <c r="AJ68" s="212"/>
      <c r="AK68" s="202"/>
      <c r="AL68" s="134"/>
      <c r="AM68" s="207"/>
      <c r="AN68" s="134"/>
      <c r="AO68" s="204"/>
      <c r="AP68" s="96">
        <v>150</v>
      </c>
      <c r="AQ68" s="134">
        <v>86</v>
      </c>
      <c r="AR68" s="54">
        <f t="shared" si="3"/>
        <v>1.0238095238095237</v>
      </c>
      <c r="AS68" t="s">
        <v>133</v>
      </c>
    </row>
    <row r="69" spans="1:45" ht="20.100000000000001" customHeight="1" x14ac:dyDescent="0.3">
      <c r="A69" s="88">
        <v>15</v>
      </c>
      <c r="B69" s="208" t="s">
        <v>386</v>
      </c>
      <c r="C69" s="168"/>
      <c r="D69" s="75"/>
      <c r="E69" s="75"/>
      <c r="F69" s="75"/>
      <c r="G69" s="75"/>
      <c r="H69" s="75"/>
      <c r="I69" s="75"/>
      <c r="J69" s="76"/>
      <c r="K69" s="207">
        <f>22*6</f>
        <v>132</v>
      </c>
      <c r="L69" s="207"/>
      <c r="M69" s="207">
        <v>12</v>
      </c>
      <c r="N69" s="207"/>
      <c r="O69" s="134"/>
      <c r="P69" s="134"/>
      <c r="Q69" s="207"/>
      <c r="R69" s="207"/>
      <c r="S69" s="134"/>
      <c r="T69" s="207"/>
      <c r="U69" s="134"/>
      <c r="V69" s="134"/>
      <c r="W69" s="207"/>
      <c r="X69" s="134"/>
      <c r="Y69" s="134"/>
      <c r="Z69" s="207"/>
      <c r="AA69" s="207"/>
      <c r="AB69" s="134"/>
      <c r="AC69" s="207"/>
      <c r="AD69" s="134"/>
      <c r="AE69" s="134"/>
      <c r="AF69" s="214"/>
      <c r="AG69" s="212"/>
      <c r="AH69" s="207"/>
      <c r="AI69" s="212"/>
      <c r="AJ69" s="212"/>
      <c r="AK69" s="202"/>
      <c r="AL69" s="134"/>
      <c r="AM69" s="207">
        <v>6</v>
      </c>
      <c r="AN69" s="134"/>
      <c r="AO69" s="204"/>
      <c r="AP69" s="96">
        <v>150</v>
      </c>
      <c r="AQ69" s="134">
        <v>106</v>
      </c>
      <c r="AR69" s="54">
        <f t="shared" si="3"/>
        <v>0.80303030303030298</v>
      </c>
      <c r="AS69" t="s">
        <v>133</v>
      </c>
    </row>
    <row r="70" spans="1:45" ht="20.100000000000001" customHeight="1" x14ac:dyDescent="0.3">
      <c r="A70" s="88">
        <f t="shared" si="1"/>
        <v>16</v>
      </c>
      <c r="B70" s="208" t="s">
        <v>387</v>
      </c>
      <c r="C70" s="168"/>
      <c r="D70" s="75"/>
      <c r="E70" s="75"/>
      <c r="F70" s="75"/>
      <c r="G70" s="75"/>
      <c r="H70" s="75"/>
      <c r="I70" s="75"/>
      <c r="J70" s="76"/>
      <c r="K70" s="207">
        <f>22*6</f>
        <v>132</v>
      </c>
      <c r="L70" s="207"/>
      <c r="M70" s="207">
        <v>12</v>
      </c>
      <c r="N70" s="207"/>
      <c r="O70" s="134"/>
      <c r="P70" s="134"/>
      <c r="Q70" s="207"/>
      <c r="R70" s="207"/>
      <c r="S70" s="134"/>
      <c r="T70" s="207"/>
      <c r="U70" s="134"/>
      <c r="V70" s="134"/>
      <c r="W70" s="207"/>
      <c r="X70" s="134"/>
      <c r="Y70" s="134"/>
      <c r="Z70" s="207"/>
      <c r="AA70" s="207"/>
      <c r="AB70" s="134"/>
      <c r="AC70" s="207"/>
      <c r="AD70" s="134"/>
      <c r="AE70" s="134"/>
      <c r="AF70" s="214"/>
      <c r="AG70" s="212"/>
      <c r="AH70" s="207"/>
      <c r="AI70" s="212"/>
      <c r="AJ70" s="212"/>
      <c r="AK70" s="202"/>
      <c r="AL70" s="134"/>
      <c r="AM70" s="207">
        <v>6</v>
      </c>
      <c r="AN70" s="134"/>
      <c r="AO70" s="204"/>
      <c r="AP70" s="96">
        <v>150</v>
      </c>
      <c r="AQ70" s="134"/>
      <c r="AR70" s="54">
        <f t="shared" si="3"/>
        <v>0</v>
      </c>
      <c r="AS70" t="s">
        <v>133</v>
      </c>
    </row>
    <row r="71" spans="1:45" ht="20.100000000000001" customHeight="1" x14ac:dyDescent="0.3">
      <c r="A71" s="88">
        <f>+A70+1</f>
        <v>17</v>
      </c>
      <c r="B71" s="208" t="s">
        <v>388</v>
      </c>
      <c r="C71" s="168"/>
      <c r="D71" s="75"/>
      <c r="E71" s="75"/>
      <c r="F71" s="75"/>
      <c r="G71" s="75"/>
      <c r="H71" s="75"/>
      <c r="I71" s="75"/>
      <c r="J71" s="76"/>
      <c r="K71" s="207">
        <f>19*6</f>
        <v>114</v>
      </c>
      <c r="L71" s="207"/>
      <c r="M71" s="207">
        <v>6</v>
      </c>
      <c r="N71" s="207"/>
      <c r="O71" s="134"/>
      <c r="P71" s="134"/>
      <c r="Q71" s="207"/>
      <c r="R71" s="207"/>
      <c r="S71" s="134"/>
      <c r="T71" s="207"/>
      <c r="U71" s="134"/>
      <c r="V71" s="134"/>
      <c r="W71" s="207"/>
      <c r="X71" s="134"/>
      <c r="Y71" s="134"/>
      <c r="Z71" s="207"/>
      <c r="AA71" s="207"/>
      <c r="AB71" s="134"/>
      <c r="AC71" s="207">
        <v>6</v>
      </c>
      <c r="AD71" s="134"/>
      <c r="AE71" s="134"/>
      <c r="AF71" s="214"/>
      <c r="AG71" s="212"/>
      <c r="AH71" s="207">
        <v>24</v>
      </c>
      <c r="AI71" s="212"/>
      <c r="AJ71" s="212"/>
      <c r="AK71" s="202"/>
      <c r="AL71" s="134"/>
      <c r="AM71" s="207"/>
      <c r="AN71" s="134"/>
      <c r="AO71" s="204"/>
      <c r="AP71" s="96">
        <v>150</v>
      </c>
      <c r="AQ71" s="134">
        <v>215</v>
      </c>
      <c r="AR71" s="54">
        <f t="shared" si="3"/>
        <v>1.8859649122807018</v>
      </c>
      <c r="AS71" t="s">
        <v>133</v>
      </c>
    </row>
    <row r="72" spans="1:45" ht="20.100000000000001" customHeight="1" x14ac:dyDescent="0.3">
      <c r="A72" s="88">
        <f t="shared" si="1"/>
        <v>18</v>
      </c>
      <c r="B72" s="208" t="s">
        <v>389</v>
      </c>
      <c r="C72" s="168"/>
      <c r="D72" s="75"/>
      <c r="E72" s="75"/>
      <c r="F72" s="75"/>
      <c r="G72" s="75"/>
      <c r="H72" s="75"/>
      <c r="I72" s="75"/>
      <c r="J72" s="76"/>
      <c r="K72" s="207">
        <f>20*6</f>
        <v>120</v>
      </c>
      <c r="L72" s="207"/>
      <c r="M72" s="207">
        <v>6</v>
      </c>
      <c r="N72" s="207"/>
      <c r="O72" s="134"/>
      <c r="P72" s="134"/>
      <c r="Q72" s="207"/>
      <c r="R72" s="207"/>
      <c r="S72" s="134"/>
      <c r="T72" s="207"/>
      <c r="U72" s="134"/>
      <c r="V72" s="134"/>
      <c r="W72" s="207"/>
      <c r="X72" s="134"/>
      <c r="Y72" s="134"/>
      <c r="Z72" s="207"/>
      <c r="AA72" s="207"/>
      <c r="AB72" s="134"/>
      <c r="AC72" s="207"/>
      <c r="AD72" s="134"/>
      <c r="AE72" s="134"/>
      <c r="AF72" s="214"/>
      <c r="AG72" s="212"/>
      <c r="AH72" s="207">
        <v>24</v>
      </c>
      <c r="AI72" s="212"/>
      <c r="AJ72" s="212"/>
      <c r="AK72" s="202"/>
      <c r="AL72" s="134"/>
      <c r="AM72" s="207"/>
      <c r="AN72" s="134"/>
      <c r="AO72" s="204"/>
      <c r="AP72" s="96">
        <v>150</v>
      </c>
      <c r="AQ72" s="134">
        <v>150</v>
      </c>
      <c r="AR72" s="54">
        <f t="shared" si="3"/>
        <v>1.25</v>
      </c>
      <c r="AS72" t="s">
        <v>133</v>
      </c>
    </row>
    <row r="73" spans="1:45" ht="20.100000000000001" customHeight="1" x14ac:dyDescent="0.3">
      <c r="A73" s="88">
        <v>16</v>
      </c>
      <c r="B73" s="208" t="s">
        <v>390</v>
      </c>
      <c r="C73" s="168"/>
      <c r="D73" s="75"/>
      <c r="E73" s="75"/>
      <c r="F73" s="75"/>
      <c r="G73" s="75"/>
      <c r="H73" s="75"/>
      <c r="I73" s="75"/>
      <c r="J73" s="76"/>
      <c r="K73" s="207">
        <f>24*6</f>
        <v>144</v>
      </c>
      <c r="L73" s="207"/>
      <c r="M73" s="207"/>
      <c r="N73" s="207"/>
      <c r="O73" s="134"/>
      <c r="P73" s="134"/>
      <c r="Q73" s="207"/>
      <c r="R73" s="207"/>
      <c r="S73" s="134"/>
      <c r="T73" s="207"/>
      <c r="U73" s="134"/>
      <c r="V73" s="134"/>
      <c r="W73" s="207"/>
      <c r="X73" s="134"/>
      <c r="Y73" s="134"/>
      <c r="Z73" s="207"/>
      <c r="AA73" s="207"/>
      <c r="AB73" s="134"/>
      <c r="AC73" s="207"/>
      <c r="AD73" s="134"/>
      <c r="AE73" s="134"/>
      <c r="AF73" s="214"/>
      <c r="AG73" s="212"/>
      <c r="AH73" s="207"/>
      <c r="AI73" s="212"/>
      <c r="AJ73" s="212"/>
      <c r="AK73" s="202"/>
      <c r="AL73" s="134"/>
      <c r="AM73" s="207">
        <v>6</v>
      </c>
      <c r="AN73" s="134"/>
      <c r="AO73" s="204"/>
      <c r="AP73" s="96">
        <v>150</v>
      </c>
      <c r="AQ73" s="134">
        <v>73</v>
      </c>
      <c r="AR73" s="54">
        <f t="shared" si="3"/>
        <v>0.50694444444444442</v>
      </c>
      <c r="AS73" t="s">
        <v>133</v>
      </c>
    </row>
    <row r="74" spans="1:45" ht="20.100000000000001" customHeight="1" x14ac:dyDescent="0.3">
      <c r="A74" s="88">
        <f t="shared" si="1"/>
        <v>17</v>
      </c>
      <c r="B74" s="208" t="s">
        <v>391</v>
      </c>
      <c r="C74" s="168"/>
      <c r="D74" s="75"/>
      <c r="E74" s="75"/>
      <c r="F74" s="75"/>
      <c r="G74" s="75"/>
      <c r="H74" s="75"/>
      <c r="I74" s="75"/>
      <c r="J74" s="76"/>
      <c r="K74" s="207">
        <v>144</v>
      </c>
      <c r="L74" s="207"/>
      <c r="M74" s="207"/>
      <c r="N74" s="207"/>
      <c r="O74" s="134"/>
      <c r="P74" s="134"/>
      <c r="Q74" s="207"/>
      <c r="R74" s="207"/>
      <c r="S74" s="134"/>
      <c r="T74" s="207"/>
      <c r="U74" s="134"/>
      <c r="V74" s="134"/>
      <c r="W74" s="207"/>
      <c r="X74" s="134"/>
      <c r="Y74" s="134"/>
      <c r="Z74" s="207"/>
      <c r="AA74" s="207"/>
      <c r="AB74" s="134"/>
      <c r="AC74" s="207"/>
      <c r="AD74" s="134"/>
      <c r="AE74" s="134"/>
      <c r="AF74" s="214"/>
      <c r="AG74" s="212"/>
      <c r="AH74" s="207"/>
      <c r="AI74" s="212"/>
      <c r="AJ74" s="212"/>
      <c r="AK74" s="202"/>
      <c r="AL74" s="134"/>
      <c r="AM74" s="207">
        <v>6</v>
      </c>
      <c r="AN74" s="134"/>
      <c r="AO74" s="204"/>
      <c r="AP74" s="96">
        <v>150</v>
      </c>
      <c r="AQ74" s="134">
        <v>114</v>
      </c>
      <c r="AR74" s="54">
        <f t="shared" si="3"/>
        <v>0.79166666666666663</v>
      </c>
      <c r="AS74" t="s">
        <v>133</v>
      </c>
    </row>
    <row r="75" spans="1:45" ht="20.100000000000001" customHeight="1" x14ac:dyDescent="0.3">
      <c r="A75" s="88">
        <f t="shared" si="1"/>
        <v>18</v>
      </c>
      <c r="B75" s="208" t="s">
        <v>392</v>
      </c>
      <c r="C75" s="168"/>
      <c r="D75" s="75"/>
      <c r="E75" s="75"/>
      <c r="F75" s="75"/>
      <c r="G75" s="75"/>
      <c r="H75" s="75"/>
      <c r="I75" s="75"/>
      <c r="J75" s="76"/>
      <c r="K75" s="207">
        <f>6*6</f>
        <v>36</v>
      </c>
      <c r="L75" s="207"/>
      <c r="M75" s="207"/>
      <c r="N75" s="207"/>
      <c r="O75" s="134"/>
      <c r="P75" s="134"/>
      <c r="Q75" s="207"/>
      <c r="R75" s="207"/>
      <c r="S75" s="134"/>
      <c r="T75" s="207"/>
      <c r="U75" s="134"/>
      <c r="V75" s="134"/>
      <c r="W75" s="207"/>
      <c r="X75" s="134"/>
      <c r="Y75" s="134"/>
      <c r="Z75" s="207"/>
      <c r="AA75" s="207"/>
      <c r="AB75" s="134"/>
      <c r="AC75" s="207">
        <f>7*6</f>
        <v>42</v>
      </c>
      <c r="AD75" s="134"/>
      <c r="AE75" s="134"/>
      <c r="AF75" s="214">
        <f>3*12</f>
        <v>36</v>
      </c>
      <c r="AG75" s="212"/>
      <c r="AH75" s="207">
        <f>3*12</f>
        <v>36</v>
      </c>
      <c r="AI75" s="212"/>
      <c r="AJ75" s="212"/>
      <c r="AK75" s="202"/>
      <c r="AL75" s="134"/>
      <c r="AM75" s="207"/>
      <c r="AN75" s="134"/>
      <c r="AO75" s="204"/>
      <c r="AP75" s="96">
        <v>150</v>
      </c>
      <c r="AQ75" s="134">
        <v>56</v>
      </c>
      <c r="AR75" s="54">
        <f t="shared" si="3"/>
        <v>1.5555555555555556</v>
      </c>
      <c r="AS75" t="s">
        <v>133</v>
      </c>
    </row>
    <row r="76" spans="1:45" ht="20.100000000000001" customHeight="1" x14ac:dyDescent="0.3">
      <c r="A76" s="88">
        <f t="shared" si="1"/>
        <v>19</v>
      </c>
      <c r="B76" s="208" t="s">
        <v>393</v>
      </c>
      <c r="C76" s="168"/>
      <c r="D76" s="75"/>
      <c r="E76" s="75"/>
      <c r="F76" s="75"/>
      <c r="G76" s="75"/>
      <c r="H76" s="75"/>
      <c r="I76" s="75"/>
      <c r="J76" s="76"/>
      <c r="K76" s="207">
        <f>6*6</f>
        <v>36</v>
      </c>
      <c r="L76" s="207"/>
      <c r="M76" s="207"/>
      <c r="N76" s="207"/>
      <c r="O76" s="134"/>
      <c r="P76" s="134"/>
      <c r="Q76" s="207"/>
      <c r="R76" s="207"/>
      <c r="S76" s="134"/>
      <c r="T76" s="207"/>
      <c r="U76" s="134"/>
      <c r="V76" s="134"/>
      <c r="W76" s="207"/>
      <c r="X76" s="134"/>
      <c r="Y76" s="134"/>
      <c r="Z76" s="207"/>
      <c r="AA76" s="207"/>
      <c r="AB76" s="134"/>
      <c r="AC76" s="207">
        <f>3*6</f>
        <v>18</v>
      </c>
      <c r="AD76" s="134"/>
      <c r="AE76" s="134"/>
      <c r="AF76" s="214">
        <f>4*12</f>
        <v>48</v>
      </c>
      <c r="AG76" s="212"/>
      <c r="AH76" s="207">
        <f>4*12</f>
        <v>48</v>
      </c>
      <c r="AI76" s="212"/>
      <c r="AJ76" s="212"/>
      <c r="AK76" s="202"/>
      <c r="AL76" s="134"/>
      <c r="AM76" s="207"/>
      <c r="AN76" s="134"/>
      <c r="AO76" s="204"/>
      <c r="AP76" s="96">
        <v>150</v>
      </c>
      <c r="AQ76" s="134">
        <v>99</v>
      </c>
      <c r="AR76" s="54">
        <f t="shared" si="3"/>
        <v>2.75</v>
      </c>
      <c r="AS76" t="s">
        <v>133</v>
      </c>
    </row>
    <row r="77" spans="1:45" ht="20.100000000000001" customHeight="1" x14ac:dyDescent="0.3">
      <c r="A77" s="88">
        <v>17</v>
      </c>
      <c r="B77" s="208" t="s">
        <v>394</v>
      </c>
      <c r="C77" s="168"/>
      <c r="D77" s="75"/>
      <c r="E77" s="75"/>
      <c r="F77" s="75"/>
      <c r="G77" s="75"/>
      <c r="H77" s="75"/>
      <c r="I77" s="75"/>
      <c r="J77" s="76"/>
      <c r="K77" s="207">
        <f>9*6</f>
        <v>54</v>
      </c>
      <c r="L77" s="207"/>
      <c r="M77" s="207"/>
      <c r="N77" s="207"/>
      <c r="O77" s="134"/>
      <c r="P77" s="134"/>
      <c r="Q77" s="207"/>
      <c r="R77" s="207"/>
      <c r="S77" s="134"/>
      <c r="T77" s="207"/>
      <c r="U77" s="134"/>
      <c r="V77" s="134"/>
      <c r="W77" s="207"/>
      <c r="X77" s="134"/>
      <c r="Y77" s="134"/>
      <c r="Z77" s="207"/>
      <c r="AA77" s="207"/>
      <c r="AB77" s="134"/>
      <c r="AC77" s="207">
        <f>12*6</f>
        <v>72</v>
      </c>
      <c r="AD77" s="134"/>
      <c r="AE77" s="134"/>
      <c r="AF77" s="214">
        <v>12</v>
      </c>
      <c r="AG77" s="212"/>
      <c r="AH77" s="207">
        <v>12</v>
      </c>
      <c r="AI77" s="212"/>
      <c r="AJ77" s="212"/>
      <c r="AK77" s="202"/>
      <c r="AL77" s="134"/>
      <c r="AM77" s="207"/>
      <c r="AN77" s="134"/>
      <c r="AO77" s="204"/>
      <c r="AP77" s="96">
        <v>150</v>
      </c>
      <c r="AQ77" s="134"/>
      <c r="AR77" s="54">
        <f t="shared" si="3"/>
        <v>0</v>
      </c>
      <c r="AS77" t="s">
        <v>133</v>
      </c>
    </row>
    <row r="78" spans="1:45" ht="20.100000000000001" customHeight="1" x14ac:dyDescent="0.3">
      <c r="A78" s="88">
        <f t="shared" ref="A78:A128" si="4">+A77+1</f>
        <v>18</v>
      </c>
      <c r="B78" s="208" t="s">
        <v>395</v>
      </c>
      <c r="C78" s="168"/>
      <c r="D78" s="75"/>
      <c r="E78" s="75"/>
      <c r="F78" s="75"/>
      <c r="G78" s="75"/>
      <c r="H78" s="75"/>
      <c r="I78" s="75"/>
      <c r="J78" s="76"/>
      <c r="K78" s="207">
        <f>12*6</f>
        <v>72</v>
      </c>
      <c r="L78" s="207"/>
      <c r="M78" s="207"/>
      <c r="N78" s="207"/>
      <c r="O78" s="134"/>
      <c r="P78" s="134"/>
      <c r="Q78" s="207"/>
      <c r="R78" s="207"/>
      <c r="S78" s="134"/>
      <c r="T78" s="207"/>
      <c r="U78" s="134"/>
      <c r="V78" s="134"/>
      <c r="W78" s="207"/>
      <c r="X78" s="134"/>
      <c r="Y78" s="134"/>
      <c r="Z78" s="207"/>
      <c r="AA78" s="207"/>
      <c r="AB78" s="134"/>
      <c r="AC78" s="207">
        <f>5*6</f>
        <v>30</v>
      </c>
      <c r="AD78" s="134"/>
      <c r="AE78" s="134"/>
      <c r="AF78" s="214">
        <f>3*12</f>
        <v>36</v>
      </c>
      <c r="AG78" s="212"/>
      <c r="AH78" s="207">
        <v>12</v>
      </c>
      <c r="AI78" s="212"/>
      <c r="AJ78" s="212"/>
      <c r="AK78" s="202"/>
      <c r="AL78" s="134"/>
      <c r="AM78" s="207"/>
      <c r="AN78" s="134"/>
      <c r="AO78" s="204"/>
      <c r="AP78" s="96">
        <v>150</v>
      </c>
      <c r="AQ78" s="134">
        <v>121</v>
      </c>
      <c r="AR78" s="54">
        <f t="shared" ref="AR78:AR129" si="5">+AQ78/K78</f>
        <v>1.6805555555555556</v>
      </c>
      <c r="AS78" t="s">
        <v>133</v>
      </c>
    </row>
    <row r="79" spans="1:45" ht="20.100000000000001" customHeight="1" x14ac:dyDescent="0.3">
      <c r="A79" s="88">
        <f t="shared" si="4"/>
        <v>19</v>
      </c>
      <c r="B79" s="208" t="s">
        <v>396</v>
      </c>
      <c r="C79" s="168"/>
      <c r="D79" s="75"/>
      <c r="E79" s="75"/>
      <c r="F79" s="75"/>
      <c r="G79" s="75"/>
      <c r="H79" s="75"/>
      <c r="I79" s="75"/>
      <c r="J79" s="76"/>
      <c r="K79" s="207">
        <f>17*6</f>
        <v>102</v>
      </c>
      <c r="L79" s="207"/>
      <c r="M79" s="207"/>
      <c r="N79" s="207"/>
      <c r="O79" s="134"/>
      <c r="P79" s="134"/>
      <c r="Q79" s="207"/>
      <c r="R79" s="207"/>
      <c r="S79" s="134"/>
      <c r="T79" s="207"/>
      <c r="U79" s="134"/>
      <c r="V79" s="134"/>
      <c r="W79" s="207"/>
      <c r="X79" s="134"/>
      <c r="Y79" s="134"/>
      <c r="Z79" s="207"/>
      <c r="AA79" s="207"/>
      <c r="AB79" s="134"/>
      <c r="AC79" s="207"/>
      <c r="AD79" s="134"/>
      <c r="AE79" s="134"/>
      <c r="AF79" s="214">
        <f>3*12</f>
        <v>36</v>
      </c>
      <c r="AG79" s="212"/>
      <c r="AH79" s="207">
        <v>12</v>
      </c>
      <c r="AI79" s="212"/>
      <c r="AJ79" s="212"/>
      <c r="AK79" s="202"/>
      <c r="AL79" s="134"/>
      <c r="AM79" s="207"/>
      <c r="AN79" s="134"/>
      <c r="AO79" s="204"/>
      <c r="AP79" s="96">
        <v>150</v>
      </c>
      <c r="AQ79" s="134">
        <v>187</v>
      </c>
      <c r="AR79" s="54">
        <f t="shared" si="5"/>
        <v>1.8333333333333333</v>
      </c>
      <c r="AS79" t="s">
        <v>133</v>
      </c>
    </row>
    <row r="80" spans="1:45" ht="20.100000000000001" customHeight="1" x14ac:dyDescent="0.3">
      <c r="A80" s="88">
        <f t="shared" si="4"/>
        <v>20</v>
      </c>
      <c r="B80" s="208" t="s">
        <v>397</v>
      </c>
      <c r="C80" s="168"/>
      <c r="D80" s="75"/>
      <c r="E80" s="75"/>
      <c r="F80" s="75"/>
      <c r="G80" s="75"/>
      <c r="H80" s="75"/>
      <c r="I80" s="75"/>
      <c r="J80" s="76"/>
      <c r="K80" s="207">
        <f>7*6</f>
        <v>42</v>
      </c>
      <c r="L80" s="207"/>
      <c r="M80" s="207"/>
      <c r="N80" s="207"/>
      <c r="O80" s="134"/>
      <c r="P80" s="134"/>
      <c r="Q80" s="207"/>
      <c r="R80" s="207"/>
      <c r="S80" s="134"/>
      <c r="T80" s="207"/>
      <c r="U80" s="134"/>
      <c r="V80" s="207">
        <v>12</v>
      </c>
      <c r="W80" s="207"/>
      <c r="X80" s="134"/>
      <c r="Y80" s="134"/>
      <c r="Z80" s="207"/>
      <c r="AA80" s="207"/>
      <c r="AB80" s="134"/>
      <c r="AC80" s="207"/>
      <c r="AD80" s="134"/>
      <c r="AE80" s="134"/>
      <c r="AF80" s="214">
        <f>3*12</f>
        <v>36</v>
      </c>
      <c r="AG80" s="212"/>
      <c r="AH80" s="207">
        <f>5*12</f>
        <v>60</v>
      </c>
      <c r="AI80" s="212"/>
      <c r="AJ80" s="212"/>
      <c r="AK80" s="202"/>
      <c r="AL80" s="134"/>
      <c r="AM80" s="207"/>
      <c r="AN80" s="134"/>
      <c r="AO80" s="204"/>
      <c r="AP80" s="96">
        <v>150</v>
      </c>
      <c r="AQ80" s="134">
        <v>32</v>
      </c>
      <c r="AR80" s="54">
        <f t="shared" si="5"/>
        <v>0.76190476190476186</v>
      </c>
      <c r="AS80" t="s">
        <v>133</v>
      </c>
    </row>
    <row r="81" spans="1:45" ht="20.100000000000001" customHeight="1" x14ac:dyDescent="0.3">
      <c r="A81" s="88">
        <v>18</v>
      </c>
      <c r="B81" s="208" t="s">
        <v>398</v>
      </c>
      <c r="C81" s="168"/>
      <c r="D81" s="75"/>
      <c r="E81" s="75"/>
      <c r="F81" s="75"/>
      <c r="G81" s="75"/>
      <c r="H81" s="75"/>
      <c r="I81" s="75"/>
      <c r="J81" s="76"/>
      <c r="K81" s="207">
        <f>4*6</f>
        <v>24</v>
      </c>
      <c r="L81" s="207"/>
      <c r="M81" s="207"/>
      <c r="N81" s="207"/>
      <c r="O81" s="134"/>
      <c r="P81" s="134"/>
      <c r="Q81" s="207"/>
      <c r="R81" s="207">
        <f>5*6</f>
        <v>30</v>
      </c>
      <c r="S81" s="134"/>
      <c r="T81" s="207"/>
      <c r="U81" s="134"/>
      <c r="V81" s="207"/>
      <c r="W81" s="207"/>
      <c r="X81" s="134"/>
      <c r="Y81" s="134"/>
      <c r="Z81" s="207"/>
      <c r="AA81" s="207"/>
      <c r="AB81" s="134"/>
      <c r="AC81" s="207"/>
      <c r="AD81" s="134"/>
      <c r="AE81" s="134"/>
      <c r="AF81" s="214"/>
      <c r="AG81" s="212"/>
      <c r="AH81" s="207">
        <f>8*12</f>
        <v>96</v>
      </c>
      <c r="AI81" s="212"/>
      <c r="AJ81" s="212"/>
      <c r="AK81" s="202"/>
      <c r="AL81" s="134"/>
      <c r="AM81" s="207"/>
      <c r="AN81" s="134"/>
      <c r="AO81" s="204"/>
      <c r="AP81" s="96">
        <v>150</v>
      </c>
      <c r="AQ81" s="134">
        <v>33</v>
      </c>
      <c r="AR81" s="54">
        <f t="shared" si="5"/>
        <v>1.375</v>
      </c>
      <c r="AS81" t="s">
        <v>133</v>
      </c>
    </row>
    <row r="82" spans="1:45" ht="20.100000000000001" customHeight="1" x14ac:dyDescent="0.3">
      <c r="A82" s="88">
        <f t="shared" si="4"/>
        <v>19</v>
      </c>
      <c r="B82" s="208" t="s">
        <v>399</v>
      </c>
      <c r="C82" s="168"/>
      <c r="D82" s="75"/>
      <c r="E82" s="75"/>
      <c r="F82" s="75"/>
      <c r="G82" s="75"/>
      <c r="H82" s="75"/>
      <c r="I82" s="75"/>
      <c r="J82" s="76"/>
      <c r="K82" s="207">
        <v>12</v>
      </c>
      <c r="L82" s="207"/>
      <c r="M82" s="207">
        <f>5*6</f>
        <v>30</v>
      </c>
      <c r="N82" s="207"/>
      <c r="O82" s="134"/>
      <c r="P82" s="134"/>
      <c r="Q82" s="207"/>
      <c r="R82" s="207">
        <v>12</v>
      </c>
      <c r="S82" s="134"/>
      <c r="T82" s="207"/>
      <c r="U82" s="134"/>
      <c r="V82" s="207"/>
      <c r="W82" s="207"/>
      <c r="X82" s="134"/>
      <c r="Y82" s="134"/>
      <c r="Z82" s="207"/>
      <c r="AA82" s="207"/>
      <c r="AB82" s="134"/>
      <c r="AC82" s="207"/>
      <c r="AD82" s="134"/>
      <c r="AE82" s="134"/>
      <c r="AF82" s="214"/>
      <c r="AG82" s="212"/>
      <c r="AH82" s="207">
        <f>8*12</f>
        <v>96</v>
      </c>
      <c r="AI82" s="212"/>
      <c r="AJ82" s="212"/>
      <c r="AK82" s="202"/>
      <c r="AL82" s="134"/>
      <c r="AM82" s="207"/>
      <c r="AN82" s="134"/>
      <c r="AO82" s="204"/>
      <c r="AP82" s="96">
        <v>150</v>
      </c>
      <c r="AQ82" s="134">
        <v>41</v>
      </c>
      <c r="AR82" s="54">
        <f t="shared" si="5"/>
        <v>3.4166666666666665</v>
      </c>
      <c r="AS82" t="s">
        <v>133</v>
      </c>
    </row>
    <row r="83" spans="1:45" ht="20.100000000000001" customHeight="1" x14ac:dyDescent="0.3">
      <c r="A83" s="88">
        <f t="shared" si="4"/>
        <v>20</v>
      </c>
      <c r="B83" s="208" t="s">
        <v>400</v>
      </c>
      <c r="C83" s="168"/>
      <c r="D83" s="75"/>
      <c r="E83" s="75"/>
      <c r="F83" s="75"/>
      <c r="G83" s="75"/>
      <c r="H83" s="75"/>
      <c r="I83" s="75"/>
      <c r="J83" s="76"/>
      <c r="K83" s="207"/>
      <c r="L83" s="207"/>
      <c r="M83" s="207">
        <f>5*6</f>
        <v>30</v>
      </c>
      <c r="N83" s="207"/>
      <c r="O83" s="134"/>
      <c r="P83" s="134"/>
      <c r="Q83" s="207"/>
      <c r="R83" s="207"/>
      <c r="S83" s="134"/>
      <c r="T83" s="207"/>
      <c r="U83" s="134"/>
      <c r="V83" s="207">
        <f>4*6</f>
        <v>24</v>
      </c>
      <c r="W83" s="207"/>
      <c r="X83" s="134"/>
      <c r="Y83" s="134"/>
      <c r="Z83" s="207"/>
      <c r="AA83" s="207"/>
      <c r="AB83" s="134"/>
      <c r="AC83" s="207"/>
      <c r="AD83" s="134"/>
      <c r="AE83" s="134"/>
      <c r="AF83" s="214"/>
      <c r="AG83" s="212"/>
      <c r="AH83" s="207">
        <f>8*12</f>
        <v>96</v>
      </c>
      <c r="AI83" s="212"/>
      <c r="AJ83" s="212"/>
      <c r="AK83" s="202"/>
      <c r="AL83" s="134"/>
      <c r="AM83" s="207"/>
      <c r="AN83" s="134"/>
      <c r="AO83" s="204"/>
      <c r="AP83" s="96">
        <v>150</v>
      </c>
      <c r="AQ83" s="134"/>
      <c r="AR83" s="54" t="e">
        <f t="shared" si="5"/>
        <v>#DIV/0!</v>
      </c>
      <c r="AS83" t="s">
        <v>133</v>
      </c>
    </row>
    <row r="84" spans="1:45" ht="20.100000000000001" customHeight="1" x14ac:dyDescent="0.3">
      <c r="A84" s="88">
        <f t="shared" si="4"/>
        <v>21</v>
      </c>
      <c r="B84" s="208" t="s">
        <v>401</v>
      </c>
      <c r="C84" s="168"/>
      <c r="D84" s="75"/>
      <c r="E84" s="75"/>
      <c r="F84" s="75"/>
      <c r="G84" s="75"/>
      <c r="H84" s="75"/>
      <c r="I84" s="75"/>
      <c r="J84" s="76"/>
      <c r="K84" s="207">
        <f>8*6</f>
        <v>48</v>
      </c>
      <c r="L84" s="207"/>
      <c r="M84" s="207">
        <v>6</v>
      </c>
      <c r="N84" s="207"/>
      <c r="O84" s="134"/>
      <c r="P84" s="134"/>
      <c r="Q84" s="207">
        <v>6</v>
      </c>
      <c r="R84" s="207">
        <f>7*6</f>
        <v>42</v>
      </c>
      <c r="S84" s="134"/>
      <c r="T84" s="207"/>
      <c r="U84" s="134"/>
      <c r="V84" s="134"/>
      <c r="W84" s="207"/>
      <c r="X84" s="134"/>
      <c r="Y84" s="134"/>
      <c r="Z84" s="207"/>
      <c r="AA84" s="207">
        <f>3*6</f>
        <v>18</v>
      </c>
      <c r="AB84" s="134"/>
      <c r="AC84" s="207">
        <v>6</v>
      </c>
      <c r="AD84" s="134"/>
      <c r="AE84" s="134"/>
      <c r="AF84" s="214">
        <v>12</v>
      </c>
      <c r="AG84" s="212"/>
      <c r="AH84" s="207">
        <v>12</v>
      </c>
      <c r="AI84" s="212"/>
      <c r="AJ84" s="212"/>
      <c r="AK84" s="202"/>
      <c r="AL84" s="134"/>
      <c r="AM84" s="207"/>
      <c r="AN84" s="134"/>
      <c r="AO84" s="204"/>
      <c r="AP84" s="96">
        <v>150</v>
      </c>
      <c r="AQ84" s="134"/>
      <c r="AR84" s="54">
        <f t="shared" si="5"/>
        <v>0</v>
      </c>
      <c r="AS84" t="s">
        <v>133</v>
      </c>
    </row>
    <row r="85" spans="1:45" ht="20.100000000000001" customHeight="1" x14ac:dyDescent="0.3">
      <c r="A85" s="88">
        <v>19</v>
      </c>
      <c r="B85" s="208" t="s">
        <v>402</v>
      </c>
      <c r="C85" s="168"/>
      <c r="D85" s="75"/>
      <c r="E85" s="75"/>
      <c r="F85" s="75"/>
      <c r="G85" s="75"/>
      <c r="H85" s="75"/>
      <c r="I85" s="75"/>
      <c r="J85" s="76"/>
      <c r="K85" s="207">
        <f>5*6</f>
        <v>30</v>
      </c>
      <c r="L85" s="207"/>
      <c r="M85" s="207">
        <v>12</v>
      </c>
      <c r="N85" s="207"/>
      <c r="O85" s="134"/>
      <c r="P85" s="134"/>
      <c r="Q85" s="207"/>
      <c r="R85" s="207">
        <f>5*6</f>
        <v>30</v>
      </c>
      <c r="S85" s="134"/>
      <c r="T85" s="207"/>
      <c r="U85" s="134"/>
      <c r="V85" s="134"/>
      <c r="W85" s="207"/>
      <c r="X85" s="134"/>
      <c r="Y85" s="134"/>
      <c r="Z85" s="207"/>
      <c r="AA85" s="207">
        <v>6</v>
      </c>
      <c r="AB85" s="134"/>
      <c r="AC85" s="207"/>
      <c r="AD85" s="134"/>
      <c r="AE85" s="134"/>
      <c r="AF85" s="214">
        <f>3*12</f>
        <v>36</v>
      </c>
      <c r="AG85" s="212"/>
      <c r="AH85" s="207">
        <f>3*12</f>
        <v>36</v>
      </c>
      <c r="AI85" s="212"/>
      <c r="AJ85" s="212"/>
      <c r="AK85" s="202"/>
      <c r="AL85" s="134"/>
      <c r="AM85" s="207"/>
      <c r="AN85" s="134"/>
      <c r="AO85" s="204"/>
      <c r="AP85" s="96">
        <v>150</v>
      </c>
      <c r="AQ85" s="134">
        <v>39</v>
      </c>
      <c r="AR85" s="54">
        <f t="shared" si="5"/>
        <v>1.3</v>
      </c>
      <c r="AS85" t="s">
        <v>133</v>
      </c>
    </row>
    <row r="86" spans="1:45" ht="20.100000000000001" customHeight="1" x14ac:dyDescent="0.3">
      <c r="A86" s="88">
        <f t="shared" si="4"/>
        <v>20</v>
      </c>
      <c r="B86" s="208" t="s">
        <v>403</v>
      </c>
      <c r="C86" s="168"/>
      <c r="D86" s="75"/>
      <c r="E86" s="75"/>
      <c r="F86" s="75"/>
      <c r="G86" s="75"/>
      <c r="H86" s="75"/>
      <c r="I86" s="75"/>
      <c r="J86" s="76"/>
      <c r="K86" s="207">
        <v>12</v>
      </c>
      <c r="L86" s="207"/>
      <c r="M86" s="207">
        <v>6</v>
      </c>
      <c r="N86" s="207"/>
      <c r="O86" s="134"/>
      <c r="P86" s="134"/>
      <c r="Q86" s="207">
        <f>3*6</f>
        <v>18</v>
      </c>
      <c r="R86" s="207">
        <f>4*6</f>
        <v>24</v>
      </c>
      <c r="S86" s="134"/>
      <c r="T86" s="207"/>
      <c r="U86" s="134"/>
      <c r="V86" s="134"/>
      <c r="W86" s="207"/>
      <c r="X86" s="134"/>
      <c r="Y86" s="134"/>
      <c r="Z86" s="207"/>
      <c r="AA86" s="207">
        <f>7*6</f>
        <v>42</v>
      </c>
      <c r="AB86" s="134"/>
      <c r="AC86" s="207">
        <v>12</v>
      </c>
      <c r="AD86" s="134"/>
      <c r="AE86" s="134"/>
      <c r="AF86" s="214">
        <v>12</v>
      </c>
      <c r="AG86" s="212"/>
      <c r="AH86" s="207">
        <v>24</v>
      </c>
      <c r="AI86" s="212"/>
      <c r="AJ86" s="212"/>
      <c r="AK86" s="202"/>
      <c r="AL86" s="134"/>
      <c r="AM86" s="207"/>
      <c r="AN86" s="134"/>
      <c r="AO86" s="204"/>
      <c r="AP86" s="96">
        <v>150</v>
      </c>
      <c r="AQ86" s="134">
        <v>1</v>
      </c>
      <c r="AR86" s="54">
        <f t="shared" si="5"/>
        <v>8.3333333333333329E-2</v>
      </c>
      <c r="AS86" t="s">
        <v>133</v>
      </c>
    </row>
    <row r="87" spans="1:45" ht="20.100000000000001" customHeight="1" x14ac:dyDescent="0.3">
      <c r="A87" s="88">
        <f t="shared" si="4"/>
        <v>21</v>
      </c>
      <c r="B87" s="208" t="s">
        <v>404</v>
      </c>
      <c r="C87" s="168"/>
      <c r="D87" s="75"/>
      <c r="E87" s="75"/>
      <c r="F87" s="75"/>
      <c r="G87" s="75"/>
      <c r="H87" s="75"/>
      <c r="I87" s="75"/>
      <c r="J87" s="76"/>
      <c r="K87" s="207">
        <f>6*6</f>
        <v>36</v>
      </c>
      <c r="L87" s="207"/>
      <c r="M87" s="207">
        <f>3*6</f>
        <v>18</v>
      </c>
      <c r="N87" s="207"/>
      <c r="O87" s="134"/>
      <c r="P87" s="134"/>
      <c r="Q87" s="207">
        <v>12</v>
      </c>
      <c r="R87" s="207">
        <f>5*6</f>
        <v>30</v>
      </c>
      <c r="S87" s="134"/>
      <c r="T87" s="207"/>
      <c r="U87" s="134"/>
      <c r="V87" s="134"/>
      <c r="W87" s="207"/>
      <c r="X87" s="134"/>
      <c r="Y87" s="134"/>
      <c r="Z87" s="207"/>
      <c r="AA87" s="207">
        <v>12</v>
      </c>
      <c r="AB87" s="134"/>
      <c r="AC87" s="207">
        <f>3*6</f>
        <v>18</v>
      </c>
      <c r="AD87" s="134"/>
      <c r="AE87" s="134"/>
      <c r="AF87" s="214">
        <v>24</v>
      </c>
      <c r="AG87" s="212"/>
      <c r="AH87" s="207"/>
      <c r="AI87" s="212"/>
      <c r="AJ87" s="212"/>
      <c r="AK87" s="202"/>
      <c r="AL87" s="134"/>
      <c r="AM87" s="207"/>
      <c r="AN87" s="134"/>
      <c r="AO87" s="204"/>
      <c r="AP87" s="96">
        <v>150</v>
      </c>
      <c r="AQ87" s="134">
        <v>62</v>
      </c>
      <c r="AR87" s="54">
        <f t="shared" si="5"/>
        <v>1.7222222222222223</v>
      </c>
      <c r="AS87" t="s">
        <v>133</v>
      </c>
    </row>
    <row r="88" spans="1:45" ht="20.100000000000001" customHeight="1" x14ac:dyDescent="0.3">
      <c r="A88" s="88">
        <f t="shared" si="4"/>
        <v>22</v>
      </c>
      <c r="B88" s="208" t="s">
        <v>405</v>
      </c>
      <c r="C88" s="168"/>
      <c r="D88" s="75"/>
      <c r="E88" s="75"/>
      <c r="F88" s="75"/>
      <c r="G88" s="75"/>
      <c r="H88" s="75"/>
      <c r="I88" s="75"/>
      <c r="J88" s="76"/>
      <c r="K88" s="207">
        <f>4*6</f>
        <v>24</v>
      </c>
      <c r="L88" s="207"/>
      <c r="M88" s="207">
        <f>5*6</f>
        <v>30</v>
      </c>
      <c r="N88" s="207"/>
      <c r="O88" s="134"/>
      <c r="P88" s="134"/>
      <c r="Q88" s="207">
        <v>6</v>
      </c>
      <c r="R88" s="207">
        <f>3*6</f>
        <v>18</v>
      </c>
      <c r="S88" s="134"/>
      <c r="T88" s="207"/>
      <c r="U88" s="134"/>
      <c r="V88" s="134"/>
      <c r="W88" s="207"/>
      <c r="X88" s="134"/>
      <c r="Y88" s="134"/>
      <c r="Z88" s="207"/>
      <c r="AA88" s="207">
        <v>12</v>
      </c>
      <c r="AB88" s="134"/>
      <c r="AC88" s="207"/>
      <c r="AD88" s="134"/>
      <c r="AE88" s="134"/>
      <c r="AF88" s="214">
        <f>5*12</f>
        <v>60</v>
      </c>
      <c r="AG88" s="212"/>
      <c r="AH88" s="207"/>
      <c r="AI88" s="212"/>
      <c r="AJ88" s="212"/>
      <c r="AK88" s="202"/>
      <c r="AL88" s="134"/>
      <c r="AM88" s="207"/>
      <c r="AN88" s="134"/>
      <c r="AO88" s="204"/>
      <c r="AP88" s="96">
        <v>150</v>
      </c>
      <c r="AQ88" s="134">
        <v>35</v>
      </c>
      <c r="AR88" s="54">
        <f t="shared" si="5"/>
        <v>1.4583333333333333</v>
      </c>
      <c r="AS88" t="s">
        <v>133</v>
      </c>
    </row>
    <row r="89" spans="1:45" ht="20.100000000000001" customHeight="1" x14ac:dyDescent="0.3">
      <c r="A89" s="88">
        <v>20</v>
      </c>
      <c r="B89" s="208" t="s">
        <v>406</v>
      </c>
      <c r="C89" s="168"/>
      <c r="D89" s="75"/>
      <c r="E89" s="75"/>
      <c r="F89" s="75"/>
      <c r="G89" s="75"/>
      <c r="H89" s="75"/>
      <c r="I89" s="75"/>
      <c r="J89" s="76"/>
      <c r="K89" s="207">
        <f>14*6</f>
        <v>84</v>
      </c>
      <c r="L89" s="207">
        <f>5*6</f>
        <v>30</v>
      </c>
      <c r="M89" s="207"/>
      <c r="N89" s="207">
        <f>5*6</f>
        <v>30</v>
      </c>
      <c r="O89" s="134"/>
      <c r="P89" s="134"/>
      <c r="Q89" s="207"/>
      <c r="R89" s="207"/>
      <c r="S89" s="134"/>
      <c r="T89" s="207"/>
      <c r="U89" s="134"/>
      <c r="V89" s="134"/>
      <c r="W89" s="207"/>
      <c r="X89" s="134"/>
      <c r="Y89" s="134"/>
      <c r="Z89" s="207"/>
      <c r="AA89" s="207"/>
      <c r="AB89" s="134"/>
      <c r="AC89" s="207"/>
      <c r="AD89" s="134"/>
      <c r="AE89" s="134"/>
      <c r="AF89" s="214"/>
      <c r="AG89" s="212"/>
      <c r="AH89" s="207"/>
      <c r="AI89" s="212"/>
      <c r="AJ89" s="212"/>
      <c r="AK89" s="202"/>
      <c r="AL89" s="134"/>
      <c r="AM89" s="207">
        <v>6</v>
      </c>
      <c r="AN89" s="134"/>
      <c r="AO89" s="204"/>
      <c r="AP89" s="96">
        <v>150</v>
      </c>
      <c r="AQ89" s="134">
        <v>252</v>
      </c>
      <c r="AR89" s="54">
        <f t="shared" si="5"/>
        <v>3</v>
      </c>
      <c r="AS89" t="s">
        <v>133</v>
      </c>
    </row>
    <row r="90" spans="1:45" ht="20.100000000000001" customHeight="1" x14ac:dyDescent="0.3">
      <c r="A90" s="88">
        <f t="shared" si="4"/>
        <v>21</v>
      </c>
      <c r="B90" s="208" t="s">
        <v>407</v>
      </c>
      <c r="C90" s="168"/>
      <c r="D90" s="75"/>
      <c r="E90" s="75"/>
      <c r="F90" s="75"/>
      <c r="G90" s="75"/>
      <c r="H90" s="75"/>
      <c r="I90" s="75"/>
      <c r="J90" s="76"/>
      <c r="K90" s="207">
        <f>17*6</f>
        <v>102</v>
      </c>
      <c r="L90" s="207">
        <f>3*6</f>
        <v>18</v>
      </c>
      <c r="M90" s="207"/>
      <c r="N90" s="207">
        <f>4*6</f>
        <v>24</v>
      </c>
      <c r="O90" s="134"/>
      <c r="P90" s="134"/>
      <c r="Q90" s="207"/>
      <c r="R90" s="207"/>
      <c r="S90" s="134"/>
      <c r="T90" s="207"/>
      <c r="U90" s="134"/>
      <c r="V90" s="134"/>
      <c r="W90" s="207"/>
      <c r="X90" s="134"/>
      <c r="Y90" s="134"/>
      <c r="Z90" s="207"/>
      <c r="AA90" s="207"/>
      <c r="AB90" s="134"/>
      <c r="AC90" s="207"/>
      <c r="AD90" s="134"/>
      <c r="AE90" s="134"/>
      <c r="AF90" s="214"/>
      <c r="AG90" s="212"/>
      <c r="AH90" s="207"/>
      <c r="AI90" s="212"/>
      <c r="AJ90" s="212"/>
      <c r="AK90" s="202"/>
      <c r="AL90" s="134"/>
      <c r="AM90" s="207">
        <v>6</v>
      </c>
      <c r="AN90" s="134"/>
      <c r="AO90" s="204"/>
      <c r="AP90" s="96">
        <v>150</v>
      </c>
      <c r="AQ90" s="134">
        <v>241</v>
      </c>
      <c r="AR90" s="54">
        <f t="shared" si="5"/>
        <v>2.3627450980392157</v>
      </c>
      <c r="AS90" t="s">
        <v>133</v>
      </c>
    </row>
    <row r="91" spans="1:45" ht="20.100000000000001" customHeight="1" x14ac:dyDescent="0.3">
      <c r="A91" s="88">
        <f t="shared" si="4"/>
        <v>22</v>
      </c>
      <c r="B91" s="208" t="s">
        <v>408</v>
      </c>
      <c r="C91" s="168"/>
      <c r="D91" s="75"/>
      <c r="E91" s="75"/>
      <c r="F91" s="75"/>
      <c r="G91" s="75"/>
      <c r="H91" s="75"/>
      <c r="I91" s="75"/>
      <c r="J91" s="76"/>
      <c r="K91" s="207">
        <f>17*6</f>
        <v>102</v>
      </c>
      <c r="L91" s="207">
        <f>3*6</f>
        <v>18</v>
      </c>
      <c r="M91" s="207"/>
      <c r="N91" s="207">
        <f>4*6</f>
        <v>24</v>
      </c>
      <c r="O91" s="134"/>
      <c r="P91" s="134"/>
      <c r="Q91" s="207"/>
      <c r="R91" s="207"/>
      <c r="S91" s="134"/>
      <c r="T91" s="207"/>
      <c r="U91" s="134"/>
      <c r="V91" s="134"/>
      <c r="W91" s="207"/>
      <c r="X91" s="134"/>
      <c r="Y91" s="134"/>
      <c r="Z91" s="207"/>
      <c r="AA91" s="207"/>
      <c r="AB91" s="134"/>
      <c r="AC91" s="207"/>
      <c r="AD91" s="134"/>
      <c r="AE91" s="134"/>
      <c r="AF91" s="214"/>
      <c r="AG91" s="212"/>
      <c r="AH91" s="207"/>
      <c r="AI91" s="212"/>
      <c r="AJ91" s="212"/>
      <c r="AK91" s="202"/>
      <c r="AL91" s="134"/>
      <c r="AM91" s="207">
        <v>6</v>
      </c>
      <c r="AN91" s="134"/>
      <c r="AO91" s="204"/>
      <c r="AP91" s="96">
        <v>150</v>
      </c>
      <c r="AQ91" s="134">
        <v>172</v>
      </c>
      <c r="AR91" s="54">
        <f t="shared" si="5"/>
        <v>1.6862745098039216</v>
      </c>
      <c r="AS91" t="s">
        <v>133</v>
      </c>
    </row>
    <row r="92" spans="1:45" ht="20.100000000000001" customHeight="1" x14ac:dyDescent="0.3">
      <c r="A92" s="88">
        <f t="shared" si="4"/>
        <v>23</v>
      </c>
      <c r="B92" s="208" t="s">
        <v>409</v>
      </c>
      <c r="C92" s="168"/>
      <c r="D92" s="75"/>
      <c r="E92" s="75"/>
      <c r="F92" s="75"/>
      <c r="G92" s="75"/>
      <c r="H92" s="75"/>
      <c r="I92" s="75"/>
      <c r="J92" s="76"/>
      <c r="K92" s="207">
        <f>5*6</f>
        <v>30</v>
      </c>
      <c r="L92" s="207"/>
      <c r="M92" s="207">
        <v>6</v>
      </c>
      <c r="N92" s="207">
        <f>3*6</f>
        <v>18</v>
      </c>
      <c r="O92" s="134"/>
      <c r="P92" s="134"/>
      <c r="Q92" s="207"/>
      <c r="R92" s="207"/>
      <c r="S92" s="134"/>
      <c r="T92" s="207"/>
      <c r="U92" s="134"/>
      <c r="V92" s="134"/>
      <c r="W92" s="207"/>
      <c r="X92" s="134"/>
      <c r="Y92" s="134"/>
      <c r="Z92" s="207"/>
      <c r="AA92" s="207"/>
      <c r="AB92" s="134"/>
      <c r="AC92" s="207"/>
      <c r="AD92" s="134"/>
      <c r="AE92" s="134"/>
      <c r="AF92" s="214"/>
      <c r="AG92" s="212"/>
      <c r="AH92" s="207">
        <f>8*12</f>
        <v>96</v>
      </c>
      <c r="AI92" s="212"/>
      <c r="AJ92" s="212"/>
      <c r="AK92" s="202"/>
      <c r="AL92" s="134"/>
      <c r="AM92" s="207"/>
      <c r="AN92" s="134"/>
      <c r="AO92" s="204"/>
      <c r="AP92" s="96">
        <v>150</v>
      </c>
      <c r="AQ92" s="134">
        <v>75</v>
      </c>
      <c r="AR92" s="54">
        <f t="shared" si="5"/>
        <v>2.5</v>
      </c>
      <c r="AS92" t="s">
        <v>133</v>
      </c>
    </row>
    <row r="93" spans="1:45" ht="20.100000000000001" customHeight="1" x14ac:dyDescent="0.3">
      <c r="A93" s="88">
        <v>21</v>
      </c>
      <c r="B93" s="208" t="s">
        <v>410</v>
      </c>
      <c r="C93" s="168"/>
      <c r="D93" s="75"/>
      <c r="E93" s="75"/>
      <c r="F93" s="75"/>
      <c r="G93" s="75"/>
      <c r="H93" s="75"/>
      <c r="I93" s="75"/>
      <c r="J93" s="76"/>
      <c r="K93" s="207"/>
      <c r="L93" s="207"/>
      <c r="M93" s="207"/>
      <c r="N93" s="207">
        <v>24</v>
      </c>
      <c r="O93" s="134"/>
      <c r="P93" s="134"/>
      <c r="Q93" s="207"/>
      <c r="R93" s="207"/>
      <c r="S93" s="134"/>
      <c r="T93" s="207"/>
      <c r="U93" s="134"/>
      <c r="V93" s="134"/>
      <c r="W93" s="207"/>
      <c r="X93" s="134"/>
      <c r="Y93" s="134"/>
      <c r="Z93" s="207"/>
      <c r="AA93" s="207"/>
      <c r="AB93" s="134"/>
      <c r="AC93" s="207">
        <f>11*6</f>
        <v>66</v>
      </c>
      <c r="AD93" s="134"/>
      <c r="AE93" s="134"/>
      <c r="AF93" s="214">
        <v>12</v>
      </c>
      <c r="AG93" s="212"/>
      <c r="AH93" s="207">
        <f>4*12</f>
        <v>48</v>
      </c>
      <c r="AI93" s="212"/>
      <c r="AJ93" s="212"/>
      <c r="AK93" s="202"/>
      <c r="AL93" s="134"/>
      <c r="AM93" s="207"/>
      <c r="AN93" s="134"/>
      <c r="AO93" s="204"/>
      <c r="AP93" s="96">
        <v>150</v>
      </c>
      <c r="AQ93" s="134"/>
      <c r="AR93" s="54" t="e">
        <f t="shared" si="5"/>
        <v>#DIV/0!</v>
      </c>
      <c r="AS93" t="s">
        <v>133</v>
      </c>
    </row>
    <row r="94" spans="1:45" ht="20.100000000000001" customHeight="1" x14ac:dyDescent="0.3">
      <c r="A94" s="88">
        <f t="shared" si="4"/>
        <v>22</v>
      </c>
      <c r="B94" s="208" t="s">
        <v>411</v>
      </c>
      <c r="C94" s="168"/>
      <c r="D94" s="75"/>
      <c r="E94" s="75"/>
      <c r="F94" s="75"/>
      <c r="G94" s="75"/>
      <c r="H94" s="75"/>
      <c r="I94" s="75"/>
      <c r="J94" s="76"/>
      <c r="K94" s="207"/>
      <c r="L94" s="207"/>
      <c r="M94" s="207">
        <f>4*6</f>
        <v>24</v>
      </c>
      <c r="N94" s="207">
        <v>6</v>
      </c>
      <c r="O94" s="134"/>
      <c r="P94" s="134"/>
      <c r="Q94" s="207"/>
      <c r="R94" s="207"/>
      <c r="S94" s="134"/>
      <c r="T94" s="207"/>
      <c r="U94" s="134"/>
      <c r="V94" s="134"/>
      <c r="W94" s="207"/>
      <c r="X94" s="134"/>
      <c r="Y94" s="134"/>
      <c r="Z94" s="207"/>
      <c r="AA94" s="207"/>
      <c r="AB94" s="134"/>
      <c r="AC94" s="207">
        <f>8*6</f>
        <v>48</v>
      </c>
      <c r="AD94" s="134"/>
      <c r="AE94" s="134"/>
      <c r="AF94" s="214">
        <v>12</v>
      </c>
      <c r="AG94" s="212"/>
      <c r="AH94" s="207">
        <f>5*12</f>
        <v>60</v>
      </c>
      <c r="AI94" s="212"/>
      <c r="AJ94" s="212"/>
      <c r="AK94" s="202"/>
      <c r="AL94" s="134"/>
      <c r="AM94" s="207"/>
      <c r="AN94" s="134"/>
      <c r="AO94" s="204"/>
      <c r="AP94" s="96">
        <v>150</v>
      </c>
      <c r="AQ94" s="134">
        <v>30</v>
      </c>
      <c r="AR94" s="54" t="e">
        <f t="shared" si="5"/>
        <v>#DIV/0!</v>
      </c>
      <c r="AS94" t="s">
        <v>133</v>
      </c>
    </row>
    <row r="95" spans="1:45" ht="20.100000000000001" customHeight="1" x14ac:dyDescent="0.3">
      <c r="A95" s="88">
        <f t="shared" si="4"/>
        <v>23</v>
      </c>
      <c r="B95" s="208" t="s">
        <v>412</v>
      </c>
      <c r="C95" s="168"/>
      <c r="D95" s="75"/>
      <c r="E95" s="75"/>
      <c r="F95" s="75"/>
      <c r="G95" s="75"/>
      <c r="H95" s="75"/>
      <c r="I95" s="75"/>
      <c r="J95" s="76"/>
      <c r="K95" s="207">
        <v>12</v>
      </c>
      <c r="L95" s="207"/>
      <c r="M95" s="207"/>
      <c r="N95" s="207">
        <v>12</v>
      </c>
      <c r="O95" s="134"/>
      <c r="P95" s="134"/>
      <c r="Q95" s="207"/>
      <c r="R95" s="207"/>
      <c r="S95" s="134"/>
      <c r="T95" s="207"/>
      <c r="U95" s="134"/>
      <c r="V95" s="134"/>
      <c r="W95" s="207"/>
      <c r="X95" s="134"/>
      <c r="Y95" s="134"/>
      <c r="Z95" s="207"/>
      <c r="AA95" s="207"/>
      <c r="AB95" s="134"/>
      <c r="AC95" s="207">
        <f>7*6</f>
        <v>42</v>
      </c>
      <c r="AD95" s="134"/>
      <c r="AE95" s="134"/>
      <c r="AF95" s="214">
        <f>3*12</f>
        <v>36</v>
      </c>
      <c r="AG95" s="212"/>
      <c r="AH95" s="207">
        <f>4*12</f>
        <v>48</v>
      </c>
      <c r="AI95" s="212"/>
      <c r="AJ95" s="212"/>
      <c r="AK95" s="202"/>
      <c r="AL95" s="134"/>
      <c r="AM95" s="207"/>
      <c r="AN95" s="134"/>
      <c r="AO95" s="204"/>
      <c r="AP95" s="96">
        <v>150</v>
      </c>
      <c r="AQ95" s="134"/>
      <c r="AR95" s="54">
        <f t="shared" si="5"/>
        <v>0</v>
      </c>
      <c r="AS95" t="s">
        <v>133</v>
      </c>
    </row>
    <row r="96" spans="1:45" ht="20.100000000000001" customHeight="1" x14ac:dyDescent="0.3">
      <c r="A96" s="88">
        <f t="shared" si="4"/>
        <v>24</v>
      </c>
      <c r="B96" s="208" t="s">
        <v>413</v>
      </c>
      <c r="C96" s="168"/>
      <c r="D96" s="75"/>
      <c r="E96" s="75"/>
      <c r="F96" s="75"/>
      <c r="G96" s="75"/>
      <c r="H96" s="75"/>
      <c r="I96" s="75"/>
      <c r="J96" s="76"/>
      <c r="K96" s="207">
        <f>5*6</f>
        <v>30</v>
      </c>
      <c r="L96" s="207"/>
      <c r="M96" s="207">
        <f>3*6</f>
        <v>18</v>
      </c>
      <c r="N96" s="207">
        <v>12</v>
      </c>
      <c r="O96" s="134"/>
      <c r="P96" s="134"/>
      <c r="Q96" s="207"/>
      <c r="R96" s="207"/>
      <c r="S96" s="134"/>
      <c r="T96" s="207"/>
      <c r="U96" s="134"/>
      <c r="V96" s="134"/>
      <c r="W96" s="207"/>
      <c r="X96" s="134"/>
      <c r="Y96" s="134"/>
      <c r="Z96" s="207"/>
      <c r="AA96" s="207"/>
      <c r="AB96" s="134"/>
      <c r="AC96" s="207">
        <f>5*6</f>
        <v>30</v>
      </c>
      <c r="AD96" s="134"/>
      <c r="AE96" s="134"/>
      <c r="AF96" s="214"/>
      <c r="AG96" s="212"/>
      <c r="AH96" s="207">
        <f>5*12</f>
        <v>60</v>
      </c>
      <c r="AI96" s="212"/>
      <c r="AJ96" s="212"/>
      <c r="AK96" s="202"/>
      <c r="AL96" s="134"/>
      <c r="AM96" s="207"/>
      <c r="AN96" s="134"/>
      <c r="AO96" s="204"/>
      <c r="AP96" s="96">
        <v>150</v>
      </c>
      <c r="AQ96" s="134">
        <v>85</v>
      </c>
      <c r="AR96" s="54">
        <f t="shared" si="5"/>
        <v>2.8333333333333335</v>
      </c>
      <c r="AS96" t="s">
        <v>133</v>
      </c>
    </row>
    <row r="97" spans="1:45" ht="20.100000000000001" customHeight="1" x14ac:dyDescent="0.3">
      <c r="A97" s="88">
        <v>22</v>
      </c>
      <c r="B97" s="208" t="s">
        <v>414</v>
      </c>
      <c r="C97" s="168"/>
      <c r="D97" s="75"/>
      <c r="E97" s="75"/>
      <c r="F97" s="75"/>
      <c r="G97" s="75"/>
      <c r="H97" s="75"/>
      <c r="I97" s="75"/>
      <c r="J97" s="76"/>
      <c r="K97" s="207">
        <v>12</v>
      </c>
      <c r="L97" s="207"/>
      <c r="M97" s="207">
        <v>12</v>
      </c>
      <c r="N97" s="207">
        <v>6</v>
      </c>
      <c r="O97" s="134"/>
      <c r="P97" s="134"/>
      <c r="Q97" s="207">
        <v>6</v>
      </c>
      <c r="R97" s="207"/>
      <c r="S97" s="134"/>
      <c r="T97" s="207"/>
      <c r="U97" s="134"/>
      <c r="V97" s="134"/>
      <c r="W97" s="207"/>
      <c r="X97" s="134"/>
      <c r="Y97" s="134"/>
      <c r="Z97" s="207"/>
      <c r="AA97" s="207"/>
      <c r="AB97" s="134"/>
      <c r="AC97" s="207">
        <f>7*6</f>
        <v>42</v>
      </c>
      <c r="AD97" s="134"/>
      <c r="AE97" s="134"/>
      <c r="AF97" s="214">
        <v>12</v>
      </c>
      <c r="AG97" s="212"/>
      <c r="AH97" s="207">
        <f>5*12</f>
        <v>60</v>
      </c>
      <c r="AI97" s="212"/>
      <c r="AJ97" s="212"/>
      <c r="AK97" s="202"/>
      <c r="AL97" s="134"/>
      <c r="AM97" s="207"/>
      <c r="AN97" s="134"/>
      <c r="AO97" s="204"/>
      <c r="AP97" s="96">
        <v>150</v>
      </c>
      <c r="AQ97" s="134">
        <v>42</v>
      </c>
      <c r="AR97" s="54">
        <f t="shared" si="5"/>
        <v>3.5</v>
      </c>
      <c r="AS97" t="s">
        <v>133</v>
      </c>
    </row>
    <row r="98" spans="1:45" ht="20.100000000000001" customHeight="1" x14ac:dyDescent="0.3">
      <c r="A98" s="88">
        <f t="shared" si="4"/>
        <v>23</v>
      </c>
      <c r="B98" s="208" t="s">
        <v>415</v>
      </c>
      <c r="C98" s="168"/>
      <c r="D98" s="75"/>
      <c r="E98" s="75"/>
      <c r="F98" s="75"/>
      <c r="G98" s="75"/>
      <c r="H98" s="75"/>
      <c r="I98" s="75"/>
      <c r="J98" s="76"/>
      <c r="K98" s="207"/>
      <c r="L98" s="207"/>
      <c r="M98" s="207"/>
      <c r="N98" s="207">
        <f>9*6</f>
        <v>54</v>
      </c>
      <c r="O98" s="134"/>
      <c r="P98" s="134"/>
      <c r="Q98" s="207"/>
      <c r="R98" s="207"/>
      <c r="S98" s="134"/>
      <c r="T98" s="207"/>
      <c r="U98" s="134"/>
      <c r="V98" s="134"/>
      <c r="W98" s="207"/>
      <c r="X98" s="134"/>
      <c r="Y98" s="134"/>
      <c r="Z98" s="207"/>
      <c r="AA98" s="207"/>
      <c r="AB98" s="134"/>
      <c r="AC98" s="207"/>
      <c r="AD98" s="134"/>
      <c r="AE98" s="134"/>
      <c r="AF98" s="214"/>
      <c r="AG98" s="212"/>
      <c r="AH98" s="207">
        <f>8*12</f>
        <v>96</v>
      </c>
      <c r="AI98" s="212"/>
      <c r="AJ98" s="212"/>
      <c r="AK98" s="202"/>
      <c r="AL98" s="134"/>
      <c r="AM98" s="207"/>
      <c r="AN98" s="134"/>
      <c r="AO98" s="204"/>
      <c r="AP98" s="96">
        <v>150</v>
      </c>
      <c r="AQ98" s="134"/>
      <c r="AR98" s="54" t="e">
        <f t="shared" si="5"/>
        <v>#DIV/0!</v>
      </c>
      <c r="AS98" t="s">
        <v>133</v>
      </c>
    </row>
    <row r="99" spans="1:45" ht="20.100000000000001" customHeight="1" x14ac:dyDescent="0.3">
      <c r="A99" s="88">
        <f t="shared" si="4"/>
        <v>24</v>
      </c>
      <c r="B99" s="208" t="s">
        <v>416</v>
      </c>
      <c r="C99" s="168"/>
      <c r="D99" s="75"/>
      <c r="E99" s="75"/>
      <c r="F99" s="75"/>
      <c r="G99" s="75"/>
      <c r="H99" s="75"/>
      <c r="I99" s="75"/>
      <c r="J99" s="76"/>
      <c r="K99" s="207"/>
      <c r="L99" s="207"/>
      <c r="M99" s="207"/>
      <c r="N99" s="207"/>
      <c r="O99" s="134"/>
      <c r="P99" s="134"/>
      <c r="Q99" s="207"/>
      <c r="R99" s="207"/>
      <c r="S99" s="134"/>
      <c r="T99" s="207"/>
      <c r="U99" s="134"/>
      <c r="V99" s="134"/>
      <c r="W99" s="207"/>
      <c r="X99" s="134"/>
      <c r="Y99" s="134"/>
      <c r="Z99" s="207"/>
      <c r="AA99" s="207"/>
      <c r="AB99" s="134"/>
      <c r="AC99" s="207"/>
      <c r="AD99" s="134"/>
      <c r="AE99" s="134"/>
      <c r="AF99" s="214"/>
      <c r="AG99" s="212"/>
      <c r="AH99" s="207">
        <f>6*12</f>
        <v>72</v>
      </c>
      <c r="AI99" s="212"/>
      <c r="AJ99" s="212"/>
      <c r="AK99" s="202"/>
      <c r="AL99" s="134"/>
      <c r="AM99" s="207"/>
      <c r="AN99" s="134"/>
      <c r="AO99" s="204"/>
      <c r="AP99" s="96">
        <v>72</v>
      </c>
      <c r="AQ99" s="134"/>
      <c r="AR99" s="54" t="e">
        <f t="shared" si="5"/>
        <v>#DIV/0!</v>
      </c>
      <c r="AS99" t="s">
        <v>133</v>
      </c>
    </row>
    <row r="100" spans="1:45" ht="20.100000000000001" customHeight="1" x14ac:dyDescent="0.3">
      <c r="A100" s="88">
        <f t="shared" si="4"/>
        <v>25</v>
      </c>
      <c r="B100" s="208" t="s">
        <v>417</v>
      </c>
      <c r="C100" s="168"/>
      <c r="D100" s="75"/>
      <c r="E100" s="75"/>
      <c r="F100" s="75"/>
      <c r="G100" s="75"/>
      <c r="H100" s="75"/>
      <c r="I100" s="75"/>
      <c r="J100" s="76"/>
      <c r="K100" s="207">
        <v>18</v>
      </c>
      <c r="L100" s="207"/>
      <c r="M100" s="207"/>
      <c r="N100" s="207">
        <v>12</v>
      </c>
      <c r="O100" s="134"/>
      <c r="P100" s="134"/>
      <c r="Q100" s="134"/>
      <c r="R100" s="207"/>
      <c r="S100" s="134"/>
      <c r="T100" s="134"/>
      <c r="U100" s="134"/>
      <c r="V100" s="134"/>
      <c r="W100" s="272" t="s">
        <v>451</v>
      </c>
      <c r="X100" s="273"/>
      <c r="Y100" s="273"/>
      <c r="Z100" s="273"/>
      <c r="AA100" s="273"/>
      <c r="AB100" s="273"/>
      <c r="AC100" s="273"/>
      <c r="AD100" s="274"/>
      <c r="AE100" s="134"/>
      <c r="AF100" s="214"/>
      <c r="AG100" s="212"/>
      <c r="AH100" s="207">
        <f>4*12</f>
        <v>48</v>
      </c>
      <c r="AI100" s="212"/>
      <c r="AJ100" s="212"/>
      <c r="AK100" s="202"/>
      <c r="AL100" s="134"/>
      <c r="AM100" s="207"/>
      <c r="AN100" s="134"/>
      <c r="AO100" s="204"/>
      <c r="AP100" s="96">
        <v>78</v>
      </c>
      <c r="AQ100" s="134">
        <v>42</v>
      </c>
      <c r="AR100" s="54">
        <f t="shared" si="5"/>
        <v>2.3333333333333335</v>
      </c>
      <c r="AS100" t="s">
        <v>133</v>
      </c>
    </row>
    <row r="101" spans="1:45" ht="20.100000000000001" customHeight="1" x14ac:dyDescent="0.3">
      <c r="A101" s="88">
        <v>23</v>
      </c>
      <c r="B101" s="208" t="s">
        <v>418</v>
      </c>
      <c r="C101" s="168"/>
      <c r="D101" s="75"/>
      <c r="E101" s="75"/>
      <c r="F101" s="75"/>
      <c r="G101" s="75"/>
      <c r="H101" s="75"/>
      <c r="I101" s="75"/>
      <c r="J101" s="76"/>
      <c r="K101" s="207">
        <f>4*6</f>
        <v>24</v>
      </c>
      <c r="L101" s="207"/>
      <c r="M101" s="207"/>
      <c r="N101" s="207">
        <f>5*6</f>
        <v>30</v>
      </c>
      <c r="O101" s="134"/>
      <c r="P101" s="134"/>
      <c r="Q101" s="207"/>
      <c r="R101" s="207"/>
      <c r="S101" s="134"/>
      <c r="T101" s="134"/>
      <c r="U101" s="134"/>
      <c r="V101" s="134"/>
      <c r="W101" s="207"/>
      <c r="X101" s="134"/>
      <c r="Y101" s="134"/>
      <c r="Z101" s="207"/>
      <c r="AA101" s="134"/>
      <c r="AB101" s="134"/>
      <c r="AC101" s="134"/>
      <c r="AD101" s="134"/>
      <c r="AE101" s="134"/>
      <c r="AF101" s="214"/>
      <c r="AG101" s="212"/>
      <c r="AH101" s="207">
        <f>8*12</f>
        <v>96</v>
      </c>
      <c r="AI101" s="212"/>
      <c r="AJ101" s="212"/>
      <c r="AK101" s="202"/>
      <c r="AL101" s="134"/>
      <c r="AM101" s="207"/>
      <c r="AN101" s="134"/>
      <c r="AO101" s="204"/>
      <c r="AP101" s="96">
        <v>150</v>
      </c>
      <c r="AQ101" s="134">
        <v>25</v>
      </c>
      <c r="AR101" s="54">
        <f t="shared" si="5"/>
        <v>1.0416666666666667</v>
      </c>
      <c r="AS101" t="s">
        <v>133</v>
      </c>
    </row>
    <row r="102" spans="1:45" ht="20.100000000000001" customHeight="1" x14ac:dyDescent="0.3">
      <c r="A102" s="88">
        <f t="shared" si="4"/>
        <v>24</v>
      </c>
      <c r="B102" s="208" t="s">
        <v>419</v>
      </c>
      <c r="C102" s="168"/>
      <c r="D102" s="75"/>
      <c r="E102" s="75"/>
      <c r="F102" s="75"/>
      <c r="G102" s="75"/>
      <c r="H102" s="75"/>
      <c r="I102" s="75"/>
      <c r="J102" s="76"/>
      <c r="K102" s="207">
        <f>11*6</f>
        <v>66</v>
      </c>
      <c r="L102" s="207"/>
      <c r="M102" s="207"/>
      <c r="N102" s="207">
        <v>12</v>
      </c>
      <c r="O102" s="134"/>
      <c r="P102" s="134"/>
      <c r="Q102" s="207"/>
      <c r="R102" s="207"/>
      <c r="S102" s="134"/>
      <c r="T102" s="134"/>
      <c r="U102" s="134"/>
      <c r="V102" s="134"/>
      <c r="W102" s="207"/>
      <c r="X102" s="134"/>
      <c r="Y102" s="134"/>
      <c r="Z102" s="207"/>
      <c r="AA102" s="134"/>
      <c r="AB102" s="134"/>
      <c r="AC102" s="134"/>
      <c r="AD102" s="134"/>
      <c r="AE102" s="134"/>
      <c r="AF102" s="214"/>
      <c r="AG102" s="212"/>
      <c r="AH102" s="207">
        <f>6*12</f>
        <v>72</v>
      </c>
      <c r="AI102" s="212"/>
      <c r="AJ102" s="212"/>
      <c r="AK102" s="202"/>
      <c r="AL102" s="134"/>
      <c r="AM102" s="207"/>
      <c r="AN102" s="134"/>
      <c r="AO102" s="204"/>
      <c r="AP102" s="96">
        <v>150</v>
      </c>
      <c r="AQ102" s="134">
        <v>135</v>
      </c>
      <c r="AR102" s="54">
        <f t="shared" si="5"/>
        <v>2.0454545454545454</v>
      </c>
      <c r="AS102" t="s">
        <v>133</v>
      </c>
    </row>
    <row r="103" spans="1:45" ht="20.100000000000001" customHeight="1" x14ac:dyDescent="0.3">
      <c r="A103" s="88">
        <f t="shared" si="4"/>
        <v>25</v>
      </c>
      <c r="B103" s="208" t="s">
        <v>420</v>
      </c>
      <c r="C103" s="168"/>
      <c r="D103" s="75"/>
      <c r="E103" s="75"/>
      <c r="F103" s="75"/>
      <c r="G103" s="75"/>
      <c r="H103" s="75"/>
      <c r="I103" s="75"/>
      <c r="J103" s="76"/>
      <c r="K103" s="207">
        <f>9*6</f>
        <v>54</v>
      </c>
      <c r="L103" s="207"/>
      <c r="M103" s="207"/>
      <c r="N103" s="207"/>
      <c r="O103" s="134"/>
      <c r="P103" s="134"/>
      <c r="Q103" s="207"/>
      <c r="R103" s="207"/>
      <c r="S103" s="134"/>
      <c r="T103" s="134"/>
      <c r="U103" s="134"/>
      <c r="V103" s="134"/>
      <c r="W103" s="207"/>
      <c r="X103" s="134"/>
      <c r="Y103" s="134"/>
      <c r="Z103" s="207"/>
      <c r="AA103" s="134"/>
      <c r="AB103" s="134"/>
      <c r="AC103" s="134"/>
      <c r="AD103" s="134"/>
      <c r="AE103" s="134"/>
      <c r="AF103" s="214">
        <f>8*12</f>
        <v>96</v>
      </c>
      <c r="AG103" s="212"/>
      <c r="AH103" s="207"/>
      <c r="AI103" s="212"/>
      <c r="AJ103" s="212"/>
      <c r="AK103" s="202"/>
      <c r="AL103" s="134"/>
      <c r="AM103" s="207"/>
      <c r="AN103" s="134"/>
      <c r="AO103" s="204"/>
      <c r="AP103" s="96">
        <v>150</v>
      </c>
      <c r="AQ103" s="134">
        <v>136</v>
      </c>
      <c r="AR103" s="54">
        <f t="shared" si="5"/>
        <v>2.5185185185185186</v>
      </c>
      <c r="AS103" t="s">
        <v>133</v>
      </c>
    </row>
    <row r="104" spans="1:45" ht="20.100000000000001" customHeight="1" x14ac:dyDescent="0.3">
      <c r="A104" s="88">
        <f t="shared" si="4"/>
        <v>26</v>
      </c>
      <c r="B104" s="208" t="s">
        <v>421</v>
      </c>
      <c r="C104" s="168"/>
      <c r="D104" s="75"/>
      <c r="E104" s="75"/>
      <c r="F104" s="75"/>
      <c r="G104" s="75"/>
      <c r="H104" s="75"/>
      <c r="I104" s="75"/>
      <c r="J104" s="76"/>
      <c r="K104" s="207">
        <v>6</v>
      </c>
      <c r="L104" s="207"/>
      <c r="M104" s="207"/>
      <c r="N104" s="207"/>
      <c r="O104" s="134"/>
      <c r="P104" s="134"/>
      <c r="Q104" s="207"/>
      <c r="R104" s="207"/>
      <c r="S104" s="134"/>
      <c r="T104" s="134"/>
      <c r="U104" s="134"/>
      <c r="V104" s="134"/>
      <c r="W104" s="207"/>
      <c r="X104" s="134"/>
      <c r="Y104" s="134"/>
      <c r="Z104" s="207"/>
      <c r="AA104" s="134"/>
      <c r="AB104" s="134"/>
      <c r="AC104" s="134"/>
      <c r="AD104" s="134"/>
      <c r="AE104" s="134"/>
      <c r="AF104" s="214">
        <f>5*12</f>
        <v>60</v>
      </c>
      <c r="AG104" s="212"/>
      <c r="AH104" s="207">
        <f>7*12</f>
        <v>84</v>
      </c>
      <c r="AI104" s="212"/>
      <c r="AJ104" s="212"/>
      <c r="AK104" s="202"/>
      <c r="AL104" s="134"/>
      <c r="AM104" s="207"/>
      <c r="AN104" s="134"/>
      <c r="AO104" s="204"/>
      <c r="AP104" s="96">
        <v>150</v>
      </c>
      <c r="AQ104" s="134">
        <v>6</v>
      </c>
      <c r="AR104" s="54">
        <f t="shared" si="5"/>
        <v>1</v>
      </c>
      <c r="AS104" t="s">
        <v>133</v>
      </c>
    </row>
    <row r="105" spans="1:45" ht="20.100000000000001" customHeight="1" x14ac:dyDescent="0.3">
      <c r="A105" s="88">
        <v>24</v>
      </c>
      <c r="B105" s="208" t="s">
        <v>422</v>
      </c>
      <c r="C105" s="168"/>
      <c r="D105" s="75"/>
      <c r="E105" s="75"/>
      <c r="F105" s="75"/>
      <c r="G105" s="75"/>
      <c r="H105" s="75"/>
      <c r="I105" s="75"/>
      <c r="J105" s="76"/>
      <c r="K105" s="207">
        <f>6*6</f>
        <v>36</v>
      </c>
      <c r="L105" s="207"/>
      <c r="M105" s="207"/>
      <c r="N105" s="207"/>
      <c r="O105" s="134"/>
      <c r="P105" s="134"/>
      <c r="Q105" s="207"/>
      <c r="R105" s="207"/>
      <c r="S105" s="134"/>
      <c r="T105" s="134"/>
      <c r="U105" s="134"/>
      <c r="V105" s="134"/>
      <c r="W105" s="207"/>
      <c r="X105" s="134"/>
      <c r="Y105" s="134"/>
      <c r="Z105" s="207"/>
      <c r="AA105" s="134"/>
      <c r="AB105" s="134"/>
      <c r="AC105" s="207">
        <v>6</v>
      </c>
      <c r="AD105" s="134"/>
      <c r="AE105" s="134"/>
      <c r="AF105" s="214">
        <v>24</v>
      </c>
      <c r="AG105" s="212"/>
      <c r="AH105" s="207">
        <f>7*12</f>
        <v>84</v>
      </c>
      <c r="AI105" s="212"/>
      <c r="AJ105" s="212"/>
      <c r="AK105" s="202"/>
      <c r="AL105" s="134"/>
      <c r="AM105" s="207"/>
      <c r="AN105" s="134"/>
      <c r="AO105" s="204"/>
      <c r="AP105" s="96">
        <v>150</v>
      </c>
      <c r="AQ105" s="134">
        <v>63</v>
      </c>
      <c r="AR105" s="54">
        <f t="shared" si="5"/>
        <v>1.75</v>
      </c>
      <c r="AS105" t="s">
        <v>133</v>
      </c>
    </row>
    <row r="106" spans="1:45" ht="20.100000000000001" customHeight="1" x14ac:dyDescent="0.3">
      <c r="A106" s="88">
        <f t="shared" si="4"/>
        <v>25</v>
      </c>
      <c r="B106" s="208" t="s">
        <v>423</v>
      </c>
      <c r="C106" s="168"/>
      <c r="D106" s="75"/>
      <c r="E106" s="75"/>
      <c r="F106" s="75"/>
      <c r="G106" s="75"/>
      <c r="H106" s="75"/>
      <c r="I106" s="75"/>
      <c r="J106" s="76"/>
      <c r="K106" s="207">
        <v>6</v>
      </c>
      <c r="L106" s="207"/>
      <c r="M106" s="207"/>
      <c r="N106" s="207"/>
      <c r="O106" s="134"/>
      <c r="P106" s="134"/>
      <c r="Q106" s="207"/>
      <c r="R106" s="207"/>
      <c r="S106" s="134"/>
      <c r="T106" s="134"/>
      <c r="U106" s="134"/>
      <c r="V106" s="134"/>
      <c r="W106" s="207"/>
      <c r="X106" s="134"/>
      <c r="Y106" s="134"/>
      <c r="Z106" s="207"/>
      <c r="AA106" s="134"/>
      <c r="AB106" s="134"/>
      <c r="AC106" s="207"/>
      <c r="AD106" s="134"/>
      <c r="AE106" s="134"/>
      <c r="AF106" s="214">
        <f>7*12</f>
        <v>84</v>
      </c>
      <c r="AG106" s="212"/>
      <c r="AH106" s="207">
        <f>5*12</f>
        <v>60</v>
      </c>
      <c r="AI106" s="212"/>
      <c r="AJ106" s="212"/>
      <c r="AK106" s="202"/>
      <c r="AL106" s="134"/>
      <c r="AM106" s="207"/>
      <c r="AN106" s="134"/>
      <c r="AO106" s="204"/>
      <c r="AP106" s="96">
        <v>150</v>
      </c>
      <c r="AQ106" s="134">
        <v>0</v>
      </c>
      <c r="AR106" s="54">
        <f t="shared" si="5"/>
        <v>0</v>
      </c>
      <c r="AS106" t="s">
        <v>133</v>
      </c>
    </row>
    <row r="107" spans="1:45" ht="20.100000000000001" customHeight="1" x14ac:dyDescent="0.3">
      <c r="A107" s="88">
        <f t="shared" si="4"/>
        <v>26</v>
      </c>
      <c r="B107" s="208" t="s">
        <v>424</v>
      </c>
      <c r="C107" s="168"/>
      <c r="D107" s="75"/>
      <c r="E107" s="75"/>
      <c r="F107" s="75"/>
      <c r="G107" s="75"/>
      <c r="H107" s="75"/>
      <c r="I107" s="75"/>
      <c r="J107" s="76"/>
      <c r="K107" s="207">
        <f>5*6</f>
        <v>30</v>
      </c>
      <c r="L107" s="207"/>
      <c r="M107" s="207"/>
      <c r="N107" s="207"/>
      <c r="O107" s="134"/>
      <c r="P107" s="134"/>
      <c r="Q107" s="207"/>
      <c r="R107" s="207"/>
      <c r="S107" s="134"/>
      <c r="T107" s="134"/>
      <c r="U107" s="134"/>
      <c r="V107" s="134"/>
      <c r="W107" s="207"/>
      <c r="X107" s="134"/>
      <c r="Y107" s="134"/>
      <c r="Z107" s="207"/>
      <c r="AA107" s="134"/>
      <c r="AB107" s="134"/>
      <c r="AC107" s="207"/>
      <c r="AD107" s="134"/>
      <c r="AE107" s="134"/>
      <c r="AF107" s="214">
        <f>4*12</f>
        <v>48</v>
      </c>
      <c r="AG107" s="212"/>
      <c r="AH107" s="207">
        <f>6*12</f>
        <v>72</v>
      </c>
      <c r="AI107" s="212"/>
      <c r="AJ107" s="212"/>
      <c r="AK107" s="202"/>
      <c r="AL107" s="134"/>
      <c r="AM107" s="207"/>
      <c r="AN107" s="134"/>
      <c r="AO107" s="204"/>
      <c r="AP107" s="96">
        <v>150</v>
      </c>
      <c r="AQ107" s="134">
        <v>56</v>
      </c>
      <c r="AR107" s="54">
        <f t="shared" si="5"/>
        <v>1.8666666666666667</v>
      </c>
      <c r="AS107" t="s">
        <v>133</v>
      </c>
    </row>
    <row r="108" spans="1:45" ht="20.100000000000001" customHeight="1" x14ac:dyDescent="0.3">
      <c r="A108" s="88">
        <f t="shared" si="4"/>
        <v>27</v>
      </c>
      <c r="B108" s="208" t="s">
        <v>425</v>
      </c>
      <c r="C108" s="168"/>
      <c r="D108" s="75"/>
      <c r="E108" s="75"/>
      <c r="F108" s="75"/>
      <c r="G108" s="75"/>
      <c r="H108" s="75"/>
      <c r="I108" s="75"/>
      <c r="J108" s="76"/>
      <c r="K108" s="207">
        <f>7*6</f>
        <v>42</v>
      </c>
      <c r="L108" s="207"/>
      <c r="M108" s="207"/>
      <c r="N108" s="207"/>
      <c r="O108" s="134"/>
      <c r="P108" s="134"/>
      <c r="Q108" s="207"/>
      <c r="R108" s="207"/>
      <c r="S108" s="134"/>
      <c r="T108" s="134"/>
      <c r="U108" s="134"/>
      <c r="V108" s="134"/>
      <c r="W108" s="207"/>
      <c r="X108" s="134"/>
      <c r="Y108" s="134"/>
      <c r="Z108" s="207"/>
      <c r="AA108" s="134"/>
      <c r="AB108" s="134"/>
      <c r="AC108" s="207"/>
      <c r="AD108" s="134"/>
      <c r="AE108" s="134"/>
      <c r="AF108" s="214">
        <f>3*12</f>
        <v>36</v>
      </c>
      <c r="AG108" s="212"/>
      <c r="AH108" s="207">
        <f>6*12</f>
        <v>72</v>
      </c>
      <c r="AI108" s="212"/>
      <c r="AJ108" s="212"/>
      <c r="AK108" s="202"/>
      <c r="AL108" s="134"/>
      <c r="AM108" s="207"/>
      <c r="AN108" s="134"/>
      <c r="AO108" s="204"/>
      <c r="AP108" s="96">
        <v>150</v>
      </c>
      <c r="AQ108" s="134">
        <v>79</v>
      </c>
      <c r="AR108" s="54">
        <f t="shared" si="5"/>
        <v>1.8809523809523809</v>
      </c>
      <c r="AS108" t="s">
        <v>133</v>
      </c>
    </row>
    <row r="109" spans="1:45" ht="20.100000000000001" customHeight="1" x14ac:dyDescent="0.3">
      <c r="A109" s="88">
        <v>25</v>
      </c>
      <c r="B109" s="208" t="s">
        <v>426</v>
      </c>
      <c r="C109" s="168"/>
      <c r="D109" s="75"/>
      <c r="E109" s="75"/>
      <c r="F109" s="75"/>
      <c r="G109" s="75"/>
      <c r="H109" s="75"/>
      <c r="I109" s="75"/>
      <c r="J109" s="76"/>
      <c r="K109" s="207">
        <f>15*6</f>
        <v>90</v>
      </c>
      <c r="L109" s="207"/>
      <c r="M109" s="207"/>
      <c r="N109" s="207">
        <f>4*6</f>
        <v>24</v>
      </c>
      <c r="O109" s="134"/>
      <c r="P109" s="134"/>
      <c r="Q109" s="207"/>
      <c r="R109" s="207"/>
      <c r="S109" s="134"/>
      <c r="T109" s="134"/>
      <c r="U109" s="134"/>
      <c r="V109" s="134"/>
      <c r="W109" s="207"/>
      <c r="X109" s="134"/>
      <c r="Y109" s="134"/>
      <c r="Z109" s="207"/>
      <c r="AA109" s="134"/>
      <c r="AB109" s="134"/>
      <c r="AC109" s="207">
        <f>3*6</f>
        <v>18</v>
      </c>
      <c r="AD109" s="134"/>
      <c r="AE109" s="134"/>
      <c r="AF109" s="214"/>
      <c r="AG109" s="212"/>
      <c r="AH109" s="207"/>
      <c r="AI109" s="212"/>
      <c r="AJ109" s="212"/>
      <c r="AK109" s="202"/>
      <c r="AL109" s="134"/>
      <c r="AM109" s="207">
        <v>6</v>
      </c>
      <c r="AN109" s="134"/>
      <c r="AO109" s="215">
        <v>12</v>
      </c>
      <c r="AP109" s="96">
        <v>150</v>
      </c>
      <c r="AQ109" s="134">
        <v>124</v>
      </c>
      <c r="AR109" s="54">
        <f t="shared" si="5"/>
        <v>1.3777777777777778</v>
      </c>
      <c r="AS109" t="s">
        <v>133</v>
      </c>
    </row>
    <row r="110" spans="1:45" ht="20.100000000000001" customHeight="1" x14ac:dyDescent="0.3">
      <c r="A110" s="88">
        <f t="shared" si="4"/>
        <v>26</v>
      </c>
      <c r="B110" s="208" t="s">
        <v>427</v>
      </c>
      <c r="C110" s="168"/>
      <c r="D110" s="75"/>
      <c r="E110" s="75"/>
      <c r="F110" s="75"/>
      <c r="G110" s="75"/>
      <c r="H110" s="75"/>
      <c r="I110" s="75"/>
      <c r="J110" s="76"/>
      <c r="K110" s="207">
        <f>10*6</f>
        <v>60</v>
      </c>
      <c r="L110" s="207"/>
      <c r="M110" s="207"/>
      <c r="N110" s="207">
        <f>3*6</f>
        <v>18</v>
      </c>
      <c r="O110" s="134"/>
      <c r="P110" s="134"/>
      <c r="Q110" s="207"/>
      <c r="R110" s="207"/>
      <c r="S110" s="134"/>
      <c r="T110" s="134"/>
      <c r="U110" s="134"/>
      <c r="V110" s="134"/>
      <c r="W110" s="207"/>
      <c r="X110" s="134"/>
      <c r="Y110" s="134"/>
      <c r="Z110" s="207"/>
      <c r="AA110" s="134"/>
      <c r="AB110" s="134"/>
      <c r="AC110" s="207">
        <f>8*6</f>
        <v>48</v>
      </c>
      <c r="AD110" s="134"/>
      <c r="AE110" s="134"/>
      <c r="AF110" s="214"/>
      <c r="AG110" s="212"/>
      <c r="AH110" s="207"/>
      <c r="AI110" s="212"/>
      <c r="AJ110" s="212"/>
      <c r="AK110" s="202"/>
      <c r="AL110" s="134"/>
      <c r="AM110" s="207">
        <v>6</v>
      </c>
      <c r="AN110" s="134"/>
      <c r="AO110" s="215">
        <f>3*6</f>
        <v>18</v>
      </c>
      <c r="AP110" s="96">
        <v>150</v>
      </c>
      <c r="AQ110" s="134">
        <v>30</v>
      </c>
      <c r="AR110" s="54">
        <f t="shared" si="5"/>
        <v>0.5</v>
      </c>
      <c r="AS110" t="s">
        <v>133</v>
      </c>
    </row>
    <row r="111" spans="1:45" ht="20.100000000000001" customHeight="1" x14ac:dyDescent="0.3">
      <c r="A111" s="88">
        <f t="shared" si="4"/>
        <v>27</v>
      </c>
      <c r="B111" s="208" t="s">
        <v>428</v>
      </c>
      <c r="C111" s="168"/>
      <c r="D111" s="75"/>
      <c r="E111" s="75"/>
      <c r="F111" s="75"/>
      <c r="G111" s="75"/>
      <c r="H111" s="75"/>
      <c r="I111" s="75"/>
      <c r="J111" s="76"/>
      <c r="K111" s="207">
        <f>13*6</f>
        <v>78</v>
      </c>
      <c r="L111" s="207"/>
      <c r="M111" s="207"/>
      <c r="N111" s="207">
        <f>5*6</f>
        <v>30</v>
      </c>
      <c r="O111" s="134"/>
      <c r="P111" s="134"/>
      <c r="Q111" s="207"/>
      <c r="R111" s="207"/>
      <c r="S111" s="134"/>
      <c r="T111" s="134"/>
      <c r="U111" s="134"/>
      <c r="V111" s="134"/>
      <c r="W111" s="207"/>
      <c r="X111" s="134"/>
      <c r="Y111" s="134"/>
      <c r="Z111" s="207"/>
      <c r="AA111" s="134"/>
      <c r="AB111" s="134"/>
      <c r="AC111" s="207">
        <f>4*6</f>
        <v>24</v>
      </c>
      <c r="AD111" s="134"/>
      <c r="AE111" s="134"/>
      <c r="AF111" s="214"/>
      <c r="AG111" s="212"/>
      <c r="AH111" s="207"/>
      <c r="AI111" s="212"/>
      <c r="AJ111" s="212"/>
      <c r="AK111" s="202"/>
      <c r="AL111" s="134"/>
      <c r="AM111" s="207">
        <v>6</v>
      </c>
      <c r="AN111" s="134"/>
      <c r="AO111" s="215">
        <v>12</v>
      </c>
      <c r="AP111" s="96">
        <v>150</v>
      </c>
      <c r="AQ111" s="134">
        <v>134</v>
      </c>
      <c r="AR111" s="54">
        <f t="shared" si="5"/>
        <v>1.7179487179487178</v>
      </c>
      <c r="AS111" t="s">
        <v>133</v>
      </c>
    </row>
    <row r="112" spans="1:45" ht="20.100000000000001" customHeight="1" x14ac:dyDescent="0.3">
      <c r="A112" s="88">
        <f t="shared" si="4"/>
        <v>28</v>
      </c>
      <c r="B112" s="208" t="s">
        <v>429</v>
      </c>
      <c r="C112" s="168"/>
      <c r="D112" s="75"/>
      <c r="E112" s="75"/>
      <c r="F112" s="75"/>
      <c r="G112" s="75"/>
      <c r="H112" s="75"/>
      <c r="I112" s="75"/>
      <c r="J112" s="76"/>
      <c r="K112" s="207">
        <f>15*6</f>
        <v>90</v>
      </c>
      <c r="L112" s="207"/>
      <c r="M112" s="207"/>
      <c r="N112" s="207">
        <f>6*6</f>
        <v>36</v>
      </c>
      <c r="O112" s="134"/>
      <c r="P112" s="134"/>
      <c r="Q112" s="207"/>
      <c r="R112" s="207"/>
      <c r="S112" s="134"/>
      <c r="T112" s="134"/>
      <c r="U112" s="134"/>
      <c r="V112" s="134"/>
      <c r="W112" s="207"/>
      <c r="X112" s="134"/>
      <c r="Y112" s="134"/>
      <c r="Z112" s="207"/>
      <c r="AA112" s="134"/>
      <c r="AB112" s="207">
        <f>3*6</f>
        <v>18</v>
      </c>
      <c r="AC112" s="207"/>
      <c r="AD112" s="134"/>
      <c r="AE112" s="134"/>
      <c r="AF112" s="214"/>
      <c r="AG112" s="212"/>
      <c r="AH112" s="207"/>
      <c r="AI112" s="212"/>
      <c r="AJ112" s="212"/>
      <c r="AK112" s="202"/>
      <c r="AL112" s="134"/>
      <c r="AM112" s="207">
        <v>6</v>
      </c>
      <c r="AN112" s="134"/>
      <c r="AO112" s="204"/>
      <c r="AP112" s="96">
        <v>150</v>
      </c>
      <c r="AQ112" s="134">
        <v>129</v>
      </c>
      <c r="AR112" s="54">
        <f t="shared" si="5"/>
        <v>1.4333333333333333</v>
      </c>
      <c r="AS112" t="s">
        <v>133</v>
      </c>
    </row>
    <row r="113" spans="1:45" ht="20.100000000000001" customHeight="1" x14ac:dyDescent="0.3">
      <c r="A113" s="88">
        <v>26</v>
      </c>
      <c r="B113" s="208" t="s">
        <v>430</v>
      </c>
      <c r="C113" s="168"/>
      <c r="D113" s="75"/>
      <c r="E113" s="75"/>
      <c r="F113" s="75"/>
      <c r="G113" s="75"/>
      <c r="H113" s="75"/>
      <c r="I113" s="75"/>
      <c r="J113" s="76"/>
      <c r="K113" s="207">
        <v>6</v>
      </c>
      <c r="L113" s="207"/>
      <c r="M113" s="207"/>
      <c r="N113" s="207"/>
      <c r="O113" s="134"/>
      <c r="P113" s="134"/>
      <c r="Q113" s="207">
        <f>2*6</f>
        <v>12</v>
      </c>
      <c r="R113" s="207"/>
      <c r="S113" s="134"/>
      <c r="T113" s="134"/>
      <c r="U113" s="134"/>
      <c r="V113" s="134"/>
      <c r="W113" s="207">
        <v>6</v>
      </c>
      <c r="X113" s="134"/>
      <c r="Y113" s="134"/>
      <c r="Z113" s="207"/>
      <c r="AA113" s="134"/>
      <c r="AB113" s="207"/>
      <c r="AC113" s="207">
        <f>5*6</f>
        <v>30</v>
      </c>
      <c r="AD113" s="134"/>
      <c r="AE113" s="134"/>
      <c r="AF113" s="214">
        <f>6*12</f>
        <v>72</v>
      </c>
      <c r="AG113" s="212"/>
      <c r="AH113" s="207">
        <f>2*12</f>
        <v>24</v>
      </c>
      <c r="AI113" s="212"/>
      <c r="AJ113" s="212"/>
      <c r="AK113" s="202"/>
      <c r="AL113" s="134"/>
      <c r="AM113" s="207"/>
      <c r="AN113" s="134"/>
      <c r="AO113" s="204"/>
      <c r="AP113" s="96">
        <v>150</v>
      </c>
      <c r="AQ113" s="134"/>
      <c r="AR113" s="54">
        <f t="shared" si="5"/>
        <v>0</v>
      </c>
      <c r="AS113" t="s">
        <v>133</v>
      </c>
    </row>
    <row r="114" spans="1:45" ht="20.100000000000001" customHeight="1" x14ac:dyDescent="0.3">
      <c r="A114" s="88">
        <f t="shared" si="4"/>
        <v>27</v>
      </c>
      <c r="B114" s="208" t="s">
        <v>431</v>
      </c>
      <c r="C114" s="168"/>
      <c r="D114" s="75"/>
      <c r="E114" s="75"/>
      <c r="F114" s="75"/>
      <c r="G114" s="75"/>
      <c r="H114" s="75"/>
      <c r="I114" s="75"/>
      <c r="J114" s="76"/>
      <c r="K114" s="207">
        <v>6</v>
      </c>
      <c r="L114" s="207"/>
      <c r="M114" s="207"/>
      <c r="N114" s="207"/>
      <c r="O114" s="134"/>
      <c r="P114" s="134"/>
      <c r="Q114" s="207">
        <f>3*6</f>
        <v>18</v>
      </c>
      <c r="R114" s="207"/>
      <c r="S114" s="134"/>
      <c r="T114" s="134"/>
      <c r="U114" s="134"/>
      <c r="V114" s="134"/>
      <c r="W114" s="207"/>
      <c r="X114" s="134"/>
      <c r="Y114" s="134"/>
      <c r="Z114" s="207"/>
      <c r="AA114" s="134"/>
      <c r="AB114" s="207"/>
      <c r="AC114" s="207">
        <f>5*6</f>
        <v>30</v>
      </c>
      <c r="AD114" s="134"/>
      <c r="AE114" s="134"/>
      <c r="AF114" s="214">
        <f>4*12</f>
        <v>48</v>
      </c>
      <c r="AG114" s="212"/>
      <c r="AH114" s="207">
        <v>48</v>
      </c>
      <c r="AI114" s="212"/>
      <c r="AJ114" s="212"/>
      <c r="AK114" s="202"/>
      <c r="AL114" s="134"/>
      <c r="AM114" s="207"/>
      <c r="AN114" s="134"/>
      <c r="AO114" s="204"/>
      <c r="AP114" s="96">
        <v>150</v>
      </c>
      <c r="AQ114" s="134">
        <v>20</v>
      </c>
      <c r="AR114" s="54">
        <f t="shared" si="5"/>
        <v>3.3333333333333335</v>
      </c>
      <c r="AS114" t="s">
        <v>133</v>
      </c>
    </row>
    <row r="115" spans="1:45" ht="20.100000000000001" customHeight="1" x14ac:dyDescent="0.3">
      <c r="A115" s="88">
        <f t="shared" si="4"/>
        <v>28</v>
      </c>
      <c r="B115" s="208" t="s">
        <v>432</v>
      </c>
      <c r="C115" s="168"/>
      <c r="D115" s="75"/>
      <c r="E115" s="75"/>
      <c r="F115" s="75"/>
      <c r="G115" s="75"/>
      <c r="H115" s="75"/>
      <c r="I115" s="75"/>
      <c r="J115" s="76"/>
      <c r="K115" s="207"/>
      <c r="L115" s="207"/>
      <c r="M115" s="207"/>
      <c r="N115" s="207"/>
      <c r="O115" s="134"/>
      <c r="P115" s="134"/>
      <c r="Q115" s="207"/>
      <c r="R115" s="207"/>
      <c r="S115" s="134"/>
      <c r="T115" s="134"/>
      <c r="U115" s="134"/>
      <c r="V115" s="134"/>
      <c r="W115" s="207"/>
      <c r="X115" s="134"/>
      <c r="Y115" s="134"/>
      <c r="Z115" s="207"/>
      <c r="AA115" s="134"/>
      <c r="AB115" s="207">
        <f>6*3</f>
        <v>18</v>
      </c>
      <c r="AC115" s="207">
        <f>6*6</f>
        <v>36</v>
      </c>
      <c r="AD115" s="134"/>
      <c r="AE115" s="134"/>
      <c r="AF115" s="214"/>
      <c r="AG115" s="212"/>
      <c r="AH115" s="207">
        <f>8*12</f>
        <v>96</v>
      </c>
      <c r="AI115" s="212"/>
      <c r="AJ115" s="212"/>
      <c r="AK115" s="202"/>
      <c r="AL115" s="134"/>
      <c r="AM115" s="207"/>
      <c r="AN115" s="134"/>
      <c r="AO115" s="204"/>
      <c r="AP115" s="96">
        <v>150</v>
      </c>
      <c r="AQ115" s="134"/>
      <c r="AR115" s="54" t="e">
        <f t="shared" si="5"/>
        <v>#DIV/0!</v>
      </c>
      <c r="AS115" t="s">
        <v>133</v>
      </c>
    </row>
    <row r="116" spans="1:45" ht="20.100000000000001" customHeight="1" x14ac:dyDescent="0.3">
      <c r="A116" s="88">
        <f t="shared" si="4"/>
        <v>29</v>
      </c>
      <c r="B116" s="208" t="s">
        <v>433</v>
      </c>
      <c r="C116" s="168"/>
      <c r="D116" s="75"/>
      <c r="E116" s="75"/>
      <c r="F116" s="75"/>
      <c r="G116" s="75"/>
      <c r="H116" s="75"/>
      <c r="I116" s="75"/>
      <c r="J116" s="76"/>
      <c r="K116" s="207">
        <v>12</v>
      </c>
      <c r="L116" s="207"/>
      <c r="M116" s="207"/>
      <c r="N116" s="207"/>
      <c r="O116" s="134"/>
      <c r="P116" s="134"/>
      <c r="Q116" s="207">
        <v>12</v>
      </c>
      <c r="R116" s="207"/>
      <c r="S116" s="134"/>
      <c r="T116" s="134"/>
      <c r="U116" s="134"/>
      <c r="V116" s="134"/>
      <c r="W116" s="207"/>
      <c r="X116" s="134"/>
      <c r="Y116" s="134"/>
      <c r="Z116" s="207"/>
      <c r="AA116" s="134"/>
      <c r="AB116" s="134"/>
      <c r="AC116" s="207">
        <v>60</v>
      </c>
      <c r="AD116" s="134"/>
      <c r="AE116" s="134"/>
      <c r="AF116" s="214"/>
      <c r="AG116" s="207">
        <v>6</v>
      </c>
      <c r="AH116" s="207">
        <f>5*12</f>
        <v>60</v>
      </c>
      <c r="AI116" s="212"/>
      <c r="AJ116" s="212"/>
      <c r="AK116" s="202"/>
      <c r="AL116" s="134"/>
      <c r="AM116" s="207"/>
      <c r="AN116" s="134"/>
      <c r="AO116" s="204"/>
      <c r="AP116" s="96">
        <v>150</v>
      </c>
      <c r="AQ116" s="134">
        <v>14</v>
      </c>
      <c r="AR116" s="54">
        <f t="shared" si="5"/>
        <v>1.1666666666666667</v>
      </c>
      <c r="AS116" t="s">
        <v>133</v>
      </c>
    </row>
    <row r="117" spans="1:45" ht="20.100000000000001" customHeight="1" x14ac:dyDescent="0.3">
      <c r="A117" s="88">
        <v>27</v>
      </c>
      <c r="B117" s="208" t="s">
        <v>434</v>
      </c>
      <c r="C117" s="168"/>
      <c r="D117" s="75"/>
      <c r="E117" s="75"/>
      <c r="F117" s="75"/>
      <c r="G117" s="75"/>
      <c r="H117" s="75"/>
      <c r="I117" s="75"/>
      <c r="J117" s="76"/>
      <c r="K117" s="207"/>
      <c r="L117" s="207"/>
      <c r="M117" s="207"/>
      <c r="N117" s="207"/>
      <c r="O117" s="134"/>
      <c r="P117" s="134"/>
      <c r="Q117" s="207">
        <f>4*6</f>
        <v>24</v>
      </c>
      <c r="R117" s="207"/>
      <c r="S117" s="134"/>
      <c r="T117" s="134"/>
      <c r="U117" s="134"/>
      <c r="V117" s="134"/>
      <c r="W117" s="207"/>
      <c r="X117" s="134"/>
      <c r="Y117" s="134"/>
      <c r="Z117" s="207"/>
      <c r="AA117" s="134"/>
      <c r="AB117" s="134"/>
      <c r="AC117" s="207">
        <f>13*6</f>
        <v>78</v>
      </c>
      <c r="AD117" s="134"/>
      <c r="AE117" s="134"/>
      <c r="AF117" s="214"/>
      <c r="AG117" s="212"/>
      <c r="AH117" s="207">
        <f>4*12</f>
        <v>48</v>
      </c>
      <c r="AI117" s="212"/>
      <c r="AJ117" s="212"/>
      <c r="AK117" s="202"/>
      <c r="AL117" s="134"/>
      <c r="AM117" s="207"/>
      <c r="AN117" s="134"/>
      <c r="AO117" s="204"/>
      <c r="AP117" s="96">
        <v>150</v>
      </c>
      <c r="AQ117" s="134">
        <v>0</v>
      </c>
      <c r="AR117" s="54" t="e">
        <f t="shared" si="5"/>
        <v>#DIV/0!</v>
      </c>
      <c r="AS117" t="s">
        <v>133</v>
      </c>
    </row>
    <row r="118" spans="1:45" ht="20.100000000000001" customHeight="1" x14ac:dyDescent="0.3">
      <c r="A118" s="88">
        <f t="shared" si="4"/>
        <v>28</v>
      </c>
      <c r="B118" s="208" t="s">
        <v>435</v>
      </c>
      <c r="C118" s="168"/>
      <c r="D118" s="75"/>
      <c r="E118" s="75"/>
      <c r="F118" s="75"/>
      <c r="G118" s="75"/>
      <c r="H118" s="75"/>
      <c r="I118" s="75"/>
      <c r="J118" s="76"/>
      <c r="K118" s="207">
        <f>3*6</f>
        <v>18</v>
      </c>
      <c r="L118" s="207"/>
      <c r="M118" s="207"/>
      <c r="N118" s="207"/>
      <c r="O118" s="134"/>
      <c r="P118" s="134"/>
      <c r="Q118" s="207"/>
      <c r="R118" s="207"/>
      <c r="S118" s="134"/>
      <c r="T118" s="134"/>
      <c r="U118" s="134"/>
      <c r="V118" s="134"/>
      <c r="W118" s="207"/>
      <c r="X118" s="134"/>
      <c r="Y118" s="134"/>
      <c r="Z118" s="207"/>
      <c r="AA118" s="134"/>
      <c r="AB118" s="134"/>
      <c r="AC118" s="207">
        <v>60</v>
      </c>
      <c r="AD118" s="134"/>
      <c r="AE118" s="134"/>
      <c r="AF118" s="214">
        <f>3*12</f>
        <v>36</v>
      </c>
      <c r="AG118" s="212"/>
      <c r="AH118" s="207">
        <v>36</v>
      </c>
      <c r="AI118" s="212"/>
      <c r="AJ118" s="212"/>
      <c r="AK118" s="202"/>
      <c r="AL118" s="134"/>
      <c r="AM118" s="207"/>
      <c r="AN118" s="134"/>
      <c r="AO118" s="204"/>
      <c r="AP118" s="96">
        <v>150</v>
      </c>
      <c r="AQ118" s="134">
        <v>46</v>
      </c>
      <c r="AR118" s="54">
        <f t="shared" si="5"/>
        <v>2.5555555555555554</v>
      </c>
      <c r="AS118" t="s">
        <v>133</v>
      </c>
    </row>
    <row r="119" spans="1:45" ht="20.100000000000001" customHeight="1" x14ac:dyDescent="0.3">
      <c r="A119" s="88">
        <f t="shared" si="4"/>
        <v>29</v>
      </c>
      <c r="B119" s="208" t="s">
        <v>436</v>
      </c>
      <c r="C119" s="168"/>
      <c r="D119" s="75"/>
      <c r="E119" s="75"/>
      <c r="F119" s="75"/>
      <c r="G119" s="75"/>
      <c r="H119" s="75"/>
      <c r="I119" s="75"/>
      <c r="J119" s="76"/>
      <c r="K119" s="207">
        <f>3*6</f>
        <v>18</v>
      </c>
      <c r="L119" s="207"/>
      <c r="M119" s="207"/>
      <c r="N119" s="207"/>
      <c r="O119" s="134"/>
      <c r="P119" s="134"/>
      <c r="Q119" s="207"/>
      <c r="R119" s="207"/>
      <c r="S119" s="134"/>
      <c r="T119" s="134"/>
      <c r="U119" s="134"/>
      <c r="V119" s="134"/>
      <c r="W119" s="207"/>
      <c r="X119" s="134"/>
      <c r="Y119" s="134"/>
      <c r="Z119" s="207"/>
      <c r="AA119" s="134"/>
      <c r="AB119" s="134"/>
      <c r="AC119" s="207">
        <f>12*6</f>
        <v>72</v>
      </c>
      <c r="AD119" s="134"/>
      <c r="AE119" s="134"/>
      <c r="AF119" s="214"/>
      <c r="AG119" s="212"/>
      <c r="AH119" s="207">
        <f>5*12</f>
        <v>60</v>
      </c>
      <c r="AI119" s="212"/>
      <c r="AJ119" s="212"/>
      <c r="AK119" s="202"/>
      <c r="AL119" s="134"/>
      <c r="AM119" s="207"/>
      <c r="AN119" s="134"/>
      <c r="AO119" s="204"/>
      <c r="AP119" s="96">
        <v>150</v>
      </c>
      <c r="AQ119" s="134">
        <v>56</v>
      </c>
      <c r="AR119" s="54">
        <f t="shared" si="5"/>
        <v>3.1111111111111112</v>
      </c>
      <c r="AS119" t="s">
        <v>133</v>
      </c>
    </row>
    <row r="120" spans="1:45" ht="20.100000000000001" customHeight="1" x14ac:dyDescent="0.3">
      <c r="A120" s="88">
        <f t="shared" si="4"/>
        <v>30</v>
      </c>
      <c r="B120" s="208" t="s">
        <v>437</v>
      </c>
      <c r="C120" s="168"/>
      <c r="D120" s="75"/>
      <c r="E120" s="75"/>
      <c r="F120" s="75"/>
      <c r="G120" s="75"/>
      <c r="H120" s="75"/>
      <c r="I120" s="75"/>
      <c r="J120" s="76"/>
      <c r="K120" s="207">
        <f>3*6</f>
        <v>18</v>
      </c>
      <c r="L120" s="207"/>
      <c r="M120" s="207"/>
      <c r="N120" s="207"/>
      <c r="O120" s="134"/>
      <c r="P120" s="134"/>
      <c r="Q120" s="207"/>
      <c r="R120" s="207"/>
      <c r="S120" s="134"/>
      <c r="T120" s="134"/>
      <c r="U120" s="134"/>
      <c r="V120" s="134"/>
      <c r="W120" s="207"/>
      <c r="X120" s="134"/>
      <c r="Y120" s="134"/>
      <c r="Z120" s="207"/>
      <c r="AA120" s="134"/>
      <c r="AB120" s="134"/>
      <c r="AC120" s="207">
        <f>12*6</f>
        <v>72</v>
      </c>
      <c r="AD120" s="134"/>
      <c r="AE120" s="134"/>
      <c r="AF120" s="214">
        <v>12</v>
      </c>
      <c r="AG120" s="212"/>
      <c r="AH120" s="207">
        <f>4*12</f>
        <v>48</v>
      </c>
      <c r="AI120" s="212"/>
      <c r="AJ120" s="212"/>
      <c r="AK120" s="202"/>
      <c r="AL120" s="134"/>
      <c r="AM120" s="207"/>
      <c r="AN120" s="134"/>
      <c r="AO120" s="204"/>
      <c r="AP120" s="96">
        <v>150</v>
      </c>
      <c r="AQ120" s="134">
        <v>45</v>
      </c>
      <c r="AR120" s="54">
        <f t="shared" si="5"/>
        <v>2.5</v>
      </c>
      <c r="AS120" t="s">
        <v>133</v>
      </c>
    </row>
    <row r="121" spans="1:45" ht="20.100000000000001" customHeight="1" x14ac:dyDescent="0.3">
      <c r="A121" s="88">
        <v>28</v>
      </c>
      <c r="B121" s="208" t="s">
        <v>438</v>
      </c>
      <c r="C121" s="168"/>
      <c r="D121" s="75"/>
      <c r="E121" s="75"/>
      <c r="F121" s="75"/>
      <c r="G121" s="75"/>
      <c r="H121" s="75"/>
      <c r="I121" s="75"/>
      <c r="J121" s="76"/>
      <c r="K121" s="207"/>
      <c r="L121" s="207"/>
      <c r="M121" s="207">
        <v>6</v>
      </c>
      <c r="N121" s="207"/>
      <c r="O121" s="134"/>
      <c r="P121" s="134"/>
      <c r="Q121" s="207">
        <f>8*6</f>
        <v>48</v>
      </c>
      <c r="R121" s="207"/>
      <c r="S121" s="134"/>
      <c r="T121" s="134"/>
      <c r="U121" s="134"/>
      <c r="V121" s="134"/>
      <c r="W121" s="207"/>
      <c r="X121" s="134"/>
      <c r="Y121" s="134"/>
      <c r="Z121" s="207"/>
      <c r="AA121" s="134"/>
      <c r="AB121" s="134"/>
      <c r="AC121" s="134"/>
      <c r="AD121" s="134"/>
      <c r="AE121" s="134"/>
      <c r="AF121" s="214"/>
      <c r="AG121" s="212"/>
      <c r="AH121" s="207">
        <f>8*12</f>
        <v>96</v>
      </c>
      <c r="AI121" s="212"/>
      <c r="AJ121" s="212"/>
      <c r="AK121" s="202"/>
      <c r="AL121" s="134"/>
      <c r="AM121" s="207"/>
      <c r="AN121" s="134"/>
      <c r="AO121" s="204"/>
      <c r="AP121" s="96">
        <v>150</v>
      </c>
      <c r="AQ121" s="134"/>
      <c r="AR121" s="54" t="e">
        <f t="shared" si="5"/>
        <v>#DIV/0!</v>
      </c>
      <c r="AS121" t="s">
        <v>133</v>
      </c>
    </row>
    <row r="122" spans="1:45" ht="20.100000000000001" customHeight="1" x14ac:dyDescent="0.3">
      <c r="A122" s="88">
        <f t="shared" si="4"/>
        <v>29</v>
      </c>
      <c r="B122" s="208" t="s">
        <v>439</v>
      </c>
      <c r="C122" s="168"/>
      <c r="D122" s="75"/>
      <c r="E122" s="75"/>
      <c r="F122" s="75"/>
      <c r="G122" s="75"/>
      <c r="H122" s="75"/>
      <c r="I122" s="75"/>
      <c r="J122" s="76"/>
      <c r="K122" s="207"/>
      <c r="L122" s="207"/>
      <c r="M122" s="207">
        <v>6</v>
      </c>
      <c r="N122" s="207"/>
      <c r="O122" s="134"/>
      <c r="P122" s="134"/>
      <c r="Q122" s="207">
        <f>8*6</f>
        <v>48</v>
      </c>
      <c r="R122" s="207"/>
      <c r="S122" s="134"/>
      <c r="T122" s="134"/>
      <c r="U122" s="134"/>
      <c r="V122" s="134"/>
      <c r="W122" s="207"/>
      <c r="X122" s="134"/>
      <c r="Y122" s="134"/>
      <c r="Z122" s="207"/>
      <c r="AA122" s="134"/>
      <c r="AB122" s="134"/>
      <c r="AC122" s="134"/>
      <c r="AD122" s="134"/>
      <c r="AE122" s="134"/>
      <c r="AF122" s="214"/>
      <c r="AG122" s="212"/>
      <c r="AH122" s="207">
        <f>8*12</f>
        <v>96</v>
      </c>
      <c r="AI122" s="212"/>
      <c r="AJ122" s="212"/>
      <c r="AK122" s="202"/>
      <c r="AL122" s="134"/>
      <c r="AM122" s="207"/>
      <c r="AN122" s="134"/>
      <c r="AO122" s="204"/>
      <c r="AP122" s="96">
        <v>150</v>
      </c>
      <c r="AQ122" s="134"/>
      <c r="AR122" s="54" t="e">
        <f t="shared" si="5"/>
        <v>#DIV/0!</v>
      </c>
      <c r="AS122" t="s">
        <v>133</v>
      </c>
    </row>
    <row r="123" spans="1:45" ht="20.100000000000001" customHeight="1" x14ac:dyDescent="0.3">
      <c r="A123" s="88">
        <f t="shared" si="4"/>
        <v>30</v>
      </c>
      <c r="B123" s="208" t="s">
        <v>440</v>
      </c>
      <c r="C123" s="168"/>
      <c r="D123" s="75"/>
      <c r="E123" s="75"/>
      <c r="F123" s="75"/>
      <c r="G123" s="75"/>
      <c r="H123" s="75"/>
      <c r="I123" s="75"/>
      <c r="J123" s="76"/>
      <c r="K123" s="207"/>
      <c r="L123" s="207"/>
      <c r="M123" s="207">
        <v>6</v>
      </c>
      <c r="N123" s="207"/>
      <c r="O123" s="134"/>
      <c r="P123" s="134"/>
      <c r="Q123" s="207">
        <f>8*6</f>
        <v>48</v>
      </c>
      <c r="R123" s="207"/>
      <c r="S123" s="134"/>
      <c r="T123" s="134"/>
      <c r="U123" s="134"/>
      <c r="V123" s="134"/>
      <c r="W123" s="207"/>
      <c r="X123" s="134"/>
      <c r="Y123" s="134"/>
      <c r="Z123" s="207"/>
      <c r="AA123" s="134"/>
      <c r="AB123" s="134"/>
      <c r="AC123" s="134"/>
      <c r="AD123" s="134"/>
      <c r="AE123" s="134"/>
      <c r="AF123" s="214"/>
      <c r="AG123" s="212"/>
      <c r="AH123" s="207">
        <f>8*12</f>
        <v>96</v>
      </c>
      <c r="AI123" s="212"/>
      <c r="AJ123" s="212"/>
      <c r="AK123" s="202"/>
      <c r="AL123" s="134"/>
      <c r="AM123" s="207"/>
      <c r="AN123" s="134"/>
      <c r="AO123" s="204"/>
      <c r="AP123" s="96">
        <v>150</v>
      </c>
      <c r="AQ123" s="134"/>
      <c r="AR123" s="54" t="e">
        <f t="shared" si="5"/>
        <v>#DIV/0!</v>
      </c>
      <c r="AS123" t="s">
        <v>133</v>
      </c>
    </row>
    <row r="124" spans="1:45" ht="20.100000000000001" customHeight="1" x14ac:dyDescent="0.3">
      <c r="A124" s="88">
        <f t="shared" si="4"/>
        <v>31</v>
      </c>
      <c r="B124" s="208" t="s">
        <v>441</v>
      </c>
      <c r="C124" s="168"/>
      <c r="D124" s="75"/>
      <c r="E124" s="75"/>
      <c r="F124" s="75"/>
      <c r="G124" s="75"/>
      <c r="H124" s="75"/>
      <c r="I124" s="75"/>
      <c r="J124" s="76"/>
      <c r="K124" s="207"/>
      <c r="L124" s="207"/>
      <c r="M124" s="207">
        <v>6</v>
      </c>
      <c r="N124" s="207"/>
      <c r="O124" s="134"/>
      <c r="P124" s="134"/>
      <c r="Q124" s="134"/>
      <c r="R124" s="207"/>
      <c r="S124" s="134"/>
      <c r="T124" s="134"/>
      <c r="U124" s="134"/>
      <c r="V124" s="134"/>
      <c r="W124" s="272" t="s">
        <v>452</v>
      </c>
      <c r="X124" s="273"/>
      <c r="Y124" s="273"/>
      <c r="Z124" s="273"/>
      <c r="AA124" s="273"/>
      <c r="AB124" s="273"/>
      <c r="AC124" s="273"/>
      <c r="AD124" s="273"/>
      <c r="AE124" s="274"/>
      <c r="AF124" s="214"/>
      <c r="AG124" s="212"/>
      <c r="AH124" s="207"/>
      <c r="AI124" s="212"/>
      <c r="AJ124" s="212"/>
      <c r="AK124" s="202"/>
      <c r="AL124" s="134"/>
      <c r="AM124" s="207"/>
      <c r="AN124" s="134"/>
      <c r="AO124" s="204"/>
      <c r="AP124" s="96">
        <v>6</v>
      </c>
      <c r="AQ124" s="134">
        <v>1</v>
      </c>
      <c r="AR124" s="54" t="e">
        <f t="shared" si="5"/>
        <v>#DIV/0!</v>
      </c>
      <c r="AS124" t="s">
        <v>133</v>
      </c>
    </row>
    <row r="125" spans="1:45" ht="20.100000000000001" customHeight="1" x14ac:dyDescent="0.3">
      <c r="A125" s="88">
        <v>29</v>
      </c>
      <c r="B125" s="208" t="s">
        <v>442</v>
      </c>
      <c r="C125" s="168"/>
      <c r="D125" s="75"/>
      <c r="E125" s="75"/>
      <c r="F125" s="75"/>
      <c r="G125" s="75"/>
      <c r="H125" s="75"/>
      <c r="I125" s="75"/>
      <c r="J125" s="76"/>
      <c r="K125" s="207"/>
      <c r="L125" s="207"/>
      <c r="M125" s="207"/>
      <c r="N125" s="207"/>
      <c r="O125" s="134"/>
      <c r="P125" s="134"/>
      <c r="Q125" s="134"/>
      <c r="R125" s="207"/>
      <c r="S125" s="134"/>
      <c r="T125" s="134"/>
      <c r="U125" s="134"/>
      <c r="V125" s="207">
        <v>60</v>
      </c>
      <c r="W125" s="134"/>
      <c r="X125" s="207">
        <f>5*6</f>
        <v>30</v>
      </c>
      <c r="Y125" s="134"/>
      <c r="Z125" s="207"/>
      <c r="AA125" s="134"/>
      <c r="AB125" s="134"/>
      <c r="AC125" s="134"/>
      <c r="AD125" s="134"/>
      <c r="AE125" s="134"/>
      <c r="AF125" s="214"/>
      <c r="AG125" s="212"/>
      <c r="AH125" s="207">
        <f>5*12</f>
        <v>60</v>
      </c>
      <c r="AI125" s="212"/>
      <c r="AJ125" s="212"/>
      <c r="AK125" s="202"/>
      <c r="AL125" s="134"/>
      <c r="AM125" s="207"/>
      <c r="AN125" s="134"/>
      <c r="AO125" s="204"/>
      <c r="AP125" s="96">
        <v>150</v>
      </c>
      <c r="AQ125" s="134">
        <v>83</v>
      </c>
      <c r="AR125" s="54" t="e">
        <f t="shared" si="5"/>
        <v>#DIV/0!</v>
      </c>
      <c r="AS125" t="s">
        <v>133</v>
      </c>
    </row>
    <row r="126" spans="1:45" ht="20.100000000000001" customHeight="1" x14ac:dyDescent="0.3">
      <c r="A126" s="88">
        <f t="shared" si="4"/>
        <v>30</v>
      </c>
      <c r="B126" s="208" t="s">
        <v>443</v>
      </c>
      <c r="C126" s="168"/>
      <c r="D126" s="75"/>
      <c r="E126" s="75"/>
      <c r="F126" s="75"/>
      <c r="G126" s="75"/>
      <c r="H126" s="75"/>
      <c r="I126" s="75"/>
      <c r="J126" s="76"/>
      <c r="K126" s="207"/>
      <c r="L126" s="207"/>
      <c r="M126" s="207"/>
      <c r="N126" s="207"/>
      <c r="O126" s="134"/>
      <c r="P126" s="134"/>
      <c r="Q126" s="134"/>
      <c r="R126" s="207"/>
      <c r="S126" s="134"/>
      <c r="T126" s="134"/>
      <c r="U126" s="134"/>
      <c r="V126" s="134"/>
      <c r="W126" s="134"/>
      <c r="X126" s="207">
        <f>15*6</f>
        <v>90</v>
      </c>
      <c r="Y126" s="134"/>
      <c r="Z126" s="207"/>
      <c r="AA126" s="134"/>
      <c r="AB126" s="134"/>
      <c r="AC126" s="134"/>
      <c r="AD126" s="134"/>
      <c r="AE126" s="134"/>
      <c r="AF126" s="214"/>
      <c r="AG126" s="212"/>
      <c r="AH126" s="207">
        <f>5*12</f>
        <v>60</v>
      </c>
      <c r="AI126" s="212"/>
      <c r="AJ126" s="212"/>
      <c r="AK126" s="202"/>
      <c r="AL126" s="134"/>
      <c r="AM126" s="207"/>
      <c r="AN126" s="134"/>
      <c r="AO126" s="204"/>
      <c r="AP126" s="96">
        <v>150</v>
      </c>
      <c r="AQ126" s="134">
        <v>256</v>
      </c>
      <c r="AR126" s="54" t="e">
        <f t="shared" si="5"/>
        <v>#DIV/0!</v>
      </c>
      <c r="AS126" t="s">
        <v>133</v>
      </c>
    </row>
    <row r="127" spans="1:45" ht="20.100000000000001" customHeight="1" x14ac:dyDescent="0.3">
      <c r="A127" s="88">
        <f t="shared" si="4"/>
        <v>31</v>
      </c>
      <c r="B127" s="208" t="s">
        <v>444</v>
      </c>
      <c r="C127" s="168"/>
      <c r="D127" s="75"/>
      <c r="E127" s="75"/>
      <c r="F127" s="75"/>
      <c r="G127" s="75"/>
      <c r="H127" s="75"/>
      <c r="I127" s="75"/>
      <c r="J127" s="76"/>
      <c r="K127" s="207"/>
      <c r="L127" s="207"/>
      <c r="M127" s="207"/>
      <c r="N127" s="207"/>
      <c r="O127" s="134"/>
      <c r="P127" s="134"/>
      <c r="Q127" s="134"/>
      <c r="R127" s="207"/>
      <c r="S127" s="207">
        <f>5*6</f>
        <v>30</v>
      </c>
      <c r="T127" s="134"/>
      <c r="U127" s="134"/>
      <c r="V127" s="134"/>
      <c r="W127" s="134"/>
      <c r="X127" s="272" t="s">
        <v>453</v>
      </c>
      <c r="Y127" s="273"/>
      <c r="Z127" s="273"/>
      <c r="AA127" s="273"/>
      <c r="AB127" s="273"/>
      <c r="AC127" s="273"/>
      <c r="AD127" s="273"/>
      <c r="AE127" s="134"/>
      <c r="AF127" s="214"/>
      <c r="AG127" s="212"/>
      <c r="AH127" s="207">
        <f>5*12</f>
        <v>60</v>
      </c>
      <c r="AI127" s="212"/>
      <c r="AJ127" s="212"/>
      <c r="AK127" s="202"/>
      <c r="AL127" s="134"/>
      <c r="AM127" s="207"/>
      <c r="AN127" s="134"/>
      <c r="AO127" s="204"/>
      <c r="AP127" s="96">
        <v>90</v>
      </c>
      <c r="AQ127" s="134"/>
      <c r="AR127" s="54" t="e">
        <f t="shared" si="5"/>
        <v>#DIV/0!</v>
      </c>
      <c r="AS127" t="s">
        <v>133</v>
      </c>
    </row>
    <row r="128" spans="1:45" ht="20.100000000000001" customHeight="1" x14ac:dyDescent="0.3">
      <c r="A128" s="88">
        <f t="shared" si="4"/>
        <v>32</v>
      </c>
      <c r="B128" s="208" t="s">
        <v>445</v>
      </c>
      <c r="C128" s="168"/>
      <c r="D128" s="75"/>
      <c r="E128" s="75"/>
      <c r="F128" s="75"/>
      <c r="G128" s="75"/>
      <c r="H128" s="75"/>
      <c r="I128" s="75"/>
      <c r="J128" s="76"/>
      <c r="K128" s="207"/>
      <c r="L128" s="207"/>
      <c r="M128" s="207"/>
      <c r="N128" s="207"/>
      <c r="O128" s="134"/>
      <c r="P128" s="134"/>
      <c r="Q128" s="134"/>
      <c r="R128" s="207"/>
      <c r="S128" s="207">
        <f>3*6</f>
        <v>18</v>
      </c>
      <c r="T128" s="134"/>
      <c r="U128" s="134"/>
      <c r="V128" s="134"/>
      <c r="W128" s="134"/>
      <c r="X128" s="134"/>
      <c r="Y128" s="134"/>
      <c r="Z128" s="207"/>
      <c r="AA128" s="134"/>
      <c r="AB128" s="134"/>
      <c r="AC128" s="134"/>
      <c r="AD128" s="134"/>
      <c r="AE128" s="134"/>
      <c r="AF128" s="214">
        <f>11*12</f>
        <v>132</v>
      </c>
      <c r="AG128" s="212"/>
      <c r="AH128" s="207"/>
      <c r="AI128" s="212"/>
      <c r="AJ128" s="212"/>
      <c r="AK128" s="202"/>
      <c r="AL128" s="134"/>
      <c r="AM128" s="207"/>
      <c r="AN128" s="134"/>
      <c r="AO128" s="204"/>
      <c r="AP128" s="96">
        <v>150</v>
      </c>
      <c r="AQ128" s="134"/>
      <c r="AR128" s="54" t="e">
        <f t="shared" si="5"/>
        <v>#DIV/0!</v>
      </c>
      <c r="AS128" t="s">
        <v>133</v>
      </c>
    </row>
    <row r="129" spans="1:45" ht="20.100000000000001" customHeight="1" x14ac:dyDescent="0.3">
      <c r="A129" s="88">
        <v>30</v>
      </c>
      <c r="B129" s="208" t="s">
        <v>446</v>
      </c>
      <c r="C129" s="168"/>
      <c r="D129" s="75"/>
      <c r="E129" s="75"/>
      <c r="F129" s="75"/>
      <c r="G129" s="75"/>
      <c r="H129" s="75"/>
      <c r="I129" s="75"/>
      <c r="J129" s="76"/>
      <c r="K129" s="207"/>
      <c r="L129" s="207"/>
      <c r="M129" s="207"/>
      <c r="N129" s="207"/>
      <c r="O129" s="134"/>
      <c r="P129" s="134"/>
      <c r="Q129" s="134"/>
      <c r="R129" s="207"/>
      <c r="S129" s="207">
        <f>9*6</f>
        <v>54</v>
      </c>
      <c r="T129" s="134"/>
      <c r="U129" s="134"/>
      <c r="V129" s="134"/>
      <c r="W129" s="134"/>
      <c r="X129" s="134"/>
      <c r="Y129" s="134"/>
      <c r="Z129" s="207"/>
      <c r="AA129" s="134"/>
      <c r="AB129" s="134"/>
      <c r="AC129" s="134"/>
      <c r="AD129" s="134"/>
      <c r="AE129" s="134"/>
      <c r="AF129" s="214"/>
      <c r="AG129" s="212"/>
      <c r="AH129" s="207">
        <f>8*12</f>
        <v>96</v>
      </c>
      <c r="AI129" s="212"/>
      <c r="AJ129" s="212"/>
      <c r="AK129" s="202"/>
      <c r="AL129" s="134"/>
      <c r="AM129" s="207"/>
      <c r="AN129" s="134"/>
      <c r="AO129" s="204"/>
      <c r="AP129" s="96">
        <v>150</v>
      </c>
      <c r="AQ129" s="134"/>
      <c r="AR129" s="54" t="e">
        <f t="shared" si="5"/>
        <v>#DIV/0!</v>
      </c>
      <c r="AS129" t="s">
        <v>133</v>
      </c>
    </row>
    <row r="130" spans="1:45" ht="20.100000000000001" customHeight="1" thickBot="1" x14ac:dyDescent="0.35">
      <c r="A130" s="89"/>
      <c r="B130" s="15" t="s">
        <v>4</v>
      </c>
      <c r="C130" s="16"/>
      <c r="D130" s="16"/>
      <c r="E130" s="16"/>
      <c r="F130" s="16"/>
      <c r="G130" s="16"/>
      <c r="H130" s="16"/>
      <c r="I130" s="16"/>
      <c r="J130" s="17"/>
      <c r="K130" s="46">
        <f t="shared" ref="K130:AQ130" si="6">SUM(K13:K129)</f>
        <v>5170</v>
      </c>
      <c r="L130" s="46">
        <f>SUM(L13:L129)</f>
        <v>66</v>
      </c>
      <c r="M130" s="46">
        <f t="shared" si="6"/>
        <v>360</v>
      </c>
      <c r="N130" s="46">
        <f t="shared" si="6"/>
        <v>846</v>
      </c>
      <c r="O130" s="46">
        <f t="shared" si="6"/>
        <v>0</v>
      </c>
      <c r="P130" s="46">
        <f t="shared" si="6"/>
        <v>0</v>
      </c>
      <c r="Q130" s="46">
        <f t="shared" si="6"/>
        <v>1169</v>
      </c>
      <c r="R130" s="46">
        <f t="shared" si="6"/>
        <v>186</v>
      </c>
      <c r="S130" s="46">
        <f t="shared" si="6"/>
        <v>102</v>
      </c>
      <c r="T130" s="46">
        <f t="shared" si="6"/>
        <v>54</v>
      </c>
      <c r="U130" s="46">
        <f t="shared" si="6"/>
        <v>0</v>
      </c>
      <c r="V130" s="46">
        <f t="shared" si="6"/>
        <v>114</v>
      </c>
      <c r="W130" s="46">
        <f t="shared" si="6"/>
        <v>72</v>
      </c>
      <c r="X130" s="46">
        <f t="shared" si="6"/>
        <v>120</v>
      </c>
      <c r="Y130" s="46">
        <f t="shared" si="6"/>
        <v>0</v>
      </c>
      <c r="Z130" s="46">
        <f t="shared" si="6"/>
        <v>0</v>
      </c>
      <c r="AA130" s="46">
        <f t="shared" si="6"/>
        <v>180</v>
      </c>
      <c r="AB130" s="46">
        <f t="shared" si="6"/>
        <v>138</v>
      </c>
      <c r="AC130" s="46">
        <f t="shared" si="6"/>
        <v>1197</v>
      </c>
      <c r="AD130" s="46">
        <f t="shared" si="6"/>
        <v>0</v>
      </c>
      <c r="AE130" s="46">
        <f t="shared" si="6"/>
        <v>12</v>
      </c>
      <c r="AF130" s="46">
        <f t="shared" si="6"/>
        <v>2520</v>
      </c>
      <c r="AG130" s="211">
        <f t="shared" si="6"/>
        <v>12</v>
      </c>
      <c r="AH130" s="211">
        <f t="shared" si="6"/>
        <v>3972</v>
      </c>
      <c r="AI130" s="211">
        <f t="shared" si="6"/>
        <v>0</v>
      </c>
      <c r="AJ130" s="211">
        <f t="shared" si="6"/>
        <v>0</v>
      </c>
      <c r="AK130" s="46">
        <f t="shared" si="6"/>
        <v>6</v>
      </c>
      <c r="AL130" s="46">
        <f t="shared" si="6"/>
        <v>0</v>
      </c>
      <c r="AM130" s="46">
        <f t="shared" si="6"/>
        <v>84</v>
      </c>
      <c r="AN130" s="46">
        <f t="shared" si="6"/>
        <v>0</v>
      </c>
      <c r="AO130" s="46"/>
      <c r="AP130" s="46">
        <f t="shared" si="6"/>
        <v>16422</v>
      </c>
      <c r="AQ130" s="200">
        <f t="shared" si="6"/>
        <v>8454</v>
      </c>
      <c r="AR130" s="55">
        <f>+AQ130/K130</f>
        <v>1.6352030947775629</v>
      </c>
    </row>
    <row r="132" spans="1:45" x14ac:dyDescent="0.3">
      <c r="B132" s="2" t="s">
        <v>19</v>
      </c>
    </row>
    <row r="136" spans="1:45" x14ac:dyDescent="0.3">
      <c r="A136" s="90"/>
      <c r="B136" s="4"/>
      <c r="C136" s="4"/>
      <c r="D136" s="4"/>
      <c r="E136" s="4"/>
      <c r="F136" s="4"/>
      <c r="L136" s="4"/>
      <c r="M136" s="4"/>
      <c r="N136" s="4"/>
      <c r="O136" s="4"/>
      <c r="P136" s="4"/>
      <c r="Q136" s="4"/>
      <c r="R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5" x14ac:dyDescent="0.3">
      <c r="A137" s="86" t="s">
        <v>7</v>
      </c>
      <c r="B137" s="6"/>
      <c r="C137" s="6"/>
      <c r="D137" s="6"/>
      <c r="E137" s="6"/>
      <c r="F137" s="6"/>
      <c r="L137" s="6" t="s">
        <v>8</v>
      </c>
      <c r="M137" s="6"/>
      <c r="N137" s="6"/>
      <c r="O137" s="6"/>
      <c r="P137" s="6"/>
      <c r="Q137" s="6"/>
      <c r="R137" s="6"/>
      <c r="Y137" s="6" t="s">
        <v>9</v>
      </c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41" spans="1:45" x14ac:dyDescent="0.3">
      <c r="A141" s="90"/>
      <c r="B141" s="4"/>
      <c r="C141" s="4"/>
      <c r="D141" s="4"/>
      <c r="E141" s="4"/>
      <c r="F141" s="4"/>
    </row>
    <row r="142" spans="1:45" x14ac:dyDescent="0.3">
      <c r="A142" s="86" t="s">
        <v>6</v>
      </c>
      <c r="B142" s="6"/>
      <c r="C142" s="6"/>
      <c r="D142" s="6"/>
      <c r="E142" s="6"/>
      <c r="F142" s="6"/>
    </row>
    <row r="144" spans="1:45" x14ac:dyDescent="0.3">
      <c r="C144" s="14" t="s">
        <v>20</v>
      </c>
      <c r="D144" s="14" t="s">
        <v>28</v>
      </c>
      <c r="E144" s="14"/>
      <c r="F144" s="14"/>
      <c r="G144" s="14"/>
      <c r="H144" s="14"/>
      <c r="I144" s="14"/>
      <c r="J144" s="14"/>
      <c r="K144" s="14"/>
      <c r="L144" s="14"/>
      <c r="M144" s="14" t="s">
        <v>37</v>
      </c>
      <c r="N144" s="14" t="s">
        <v>43</v>
      </c>
      <c r="O144" s="14"/>
      <c r="P144" s="14"/>
      <c r="Q144" s="14"/>
      <c r="R144" s="14"/>
      <c r="S144" s="14"/>
      <c r="T144" s="14"/>
      <c r="V144" s="14" t="s">
        <v>294</v>
      </c>
      <c r="W144" s="14" t="s">
        <v>295</v>
      </c>
    </row>
    <row r="145" spans="3:27" x14ac:dyDescent="0.3">
      <c r="C145" s="14" t="s">
        <v>273</v>
      </c>
      <c r="D145" s="14" t="s">
        <v>274</v>
      </c>
      <c r="K145" s="14"/>
      <c r="L145" s="14"/>
      <c r="M145" s="14" t="s">
        <v>285</v>
      </c>
      <c r="N145" s="14" t="s">
        <v>286</v>
      </c>
      <c r="O145" s="14"/>
      <c r="P145" s="14"/>
      <c r="V145" s="14" t="s">
        <v>161</v>
      </c>
      <c r="W145" t="s">
        <v>158</v>
      </c>
      <c r="X145" s="14"/>
    </row>
    <row r="146" spans="3:27" x14ac:dyDescent="0.3">
      <c r="C146" s="14" t="s">
        <v>22</v>
      </c>
      <c r="D146" s="14" t="s">
        <v>30</v>
      </c>
      <c r="E146" s="14"/>
      <c r="F146" s="14"/>
      <c r="G146" s="14"/>
      <c r="H146" s="14"/>
      <c r="I146" s="14"/>
      <c r="J146" s="14"/>
      <c r="K146" s="14"/>
      <c r="L146" s="14"/>
      <c r="M146" s="14" t="s">
        <v>45</v>
      </c>
      <c r="N146" s="14"/>
      <c r="O146" s="14"/>
      <c r="P146" s="14"/>
      <c r="Q146" s="14"/>
      <c r="R146" s="14"/>
      <c r="S146" s="14"/>
      <c r="T146" s="14"/>
      <c r="V146" s="14" t="s">
        <v>155</v>
      </c>
      <c r="W146" s="14" t="s">
        <v>159</v>
      </c>
      <c r="X146" s="14"/>
      <c r="Y146" s="14"/>
      <c r="Z146" s="14"/>
      <c r="AA146" s="14"/>
    </row>
    <row r="147" spans="3:27" x14ac:dyDescent="0.3">
      <c r="C147" s="14" t="s">
        <v>23</v>
      </c>
      <c r="D147" s="14" t="s">
        <v>31</v>
      </c>
      <c r="E147" s="14"/>
      <c r="F147" s="14"/>
      <c r="G147" s="14"/>
      <c r="H147" s="14"/>
      <c r="I147" s="14"/>
      <c r="J147" s="14"/>
      <c r="K147" s="14"/>
      <c r="L147" s="14"/>
      <c r="M147" s="14" t="s">
        <v>39</v>
      </c>
      <c r="N147" s="14" t="s">
        <v>46</v>
      </c>
      <c r="O147" s="14"/>
      <c r="P147" s="14"/>
      <c r="Q147" s="14"/>
      <c r="R147" s="14"/>
      <c r="S147" s="14"/>
      <c r="T147" s="14"/>
      <c r="V147" s="14" t="s">
        <v>349</v>
      </c>
      <c r="W147" s="14" t="s">
        <v>350</v>
      </c>
      <c r="X147" s="14"/>
      <c r="Y147" s="14"/>
      <c r="Z147" s="14"/>
      <c r="AA147" s="14"/>
    </row>
    <row r="148" spans="3:27" x14ac:dyDescent="0.3">
      <c r="C148" s="14" t="s">
        <v>24</v>
      </c>
      <c r="D148" s="14" t="s">
        <v>32</v>
      </c>
      <c r="E148" s="14"/>
      <c r="F148" s="14"/>
      <c r="G148" s="14"/>
      <c r="H148" s="14"/>
      <c r="I148" s="14"/>
      <c r="J148" s="14"/>
      <c r="K148" s="14"/>
      <c r="L148" s="14"/>
      <c r="M148" s="14" t="s">
        <v>287</v>
      </c>
      <c r="N148" s="14" t="s">
        <v>288</v>
      </c>
      <c r="O148" s="14"/>
      <c r="P148" s="14"/>
      <c r="Q148" s="14"/>
      <c r="R148" s="14"/>
      <c r="S148" s="14"/>
      <c r="T148" s="14"/>
      <c r="U148" s="14"/>
      <c r="V148" s="14" t="s">
        <v>347</v>
      </c>
      <c r="W148" s="14" t="s">
        <v>346</v>
      </c>
    </row>
    <row r="149" spans="3:27" x14ac:dyDescent="0.3">
      <c r="C149" s="14" t="s">
        <v>275</v>
      </c>
      <c r="D149" s="14" t="s">
        <v>276</v>
      </c>
      <c r="E149" s="14"/>
      <c r="F149" s="14"/>
      <c r="G149" s="14"/>
      <c r="H149" s="14"/>
      <c r="I149" s="14"/>
      <c r="J149" s="14"/>
      <c r="K149" s="14"/>
      <c r="L149" s="14"/>
      <c r="M149" s="14" t="s">
        <v>41</v>
      </c>
      <c r="N149" s="14" t="s">
        <v>48</v>
      </c>
      <c r="O149" s="14"/>
      <c r="P149" s="14"/>
      <c r="Q149" s="14"/>
      <c r="R149" s="14"/>
      <c r="S149" s="14"/>
      <c r="T149" s="14"/>
      <c r="U149" s="14"/>
      <c r="V149" s="14" t="s">
        <v>447</v>
      </c>
      <c r="W149" s="216" t="s">
        <v>448</v>
      </c>
    </row>
    <row r="150" spans="3:27" x14ac:dyDescent="0.3">
      <c r="C150" s="14" t="s">
        <v>54</v>
      </c>
      <c r="D150" s="14" t="s">
        <v>55</v>
      </c>
      <c r="H150" s="14"/>
      <c r="I150" s="14"/>
      <c r="J150" s="14"/>
      <c r="K150" s="14"/>
      <c r="L150" s="14"/>
      <c r="M150" s="14" t="s">
        <v>78</v>
      </c>
      <c r="N150" s="14" t="s">
        <v>79</v>
      </c>
      <c r="O150" s="14"/>
      <c r="P150" s="14"/>
      <c r="Q150" s="14"/>
      <c r="R150" s="14"/>
      <c r="S150" s="14"/>
      <c r="T150" s="14"/>
      <c r="U150" s="14"/>
    </row>
    <row r="151" spans="3:27" x14ac:dyDescent="0.3">
      <c r="C151" s="14" t="s">
        <v>277</v>
      </c>
      <c r="D151" s="14" t="s">
        <v>278</v>
      </c>
      <c r="G151" s="14"/>
      <c r="H151" s="14"/>
      <c r="I151" s="14"/>
      <c r="J151" s="14"/>
      <c r="K151" s="14"/>
      <c r="L151" s="14"/>
      <c r="M151" s="14" t="s">
        <v>49</v>
      </c>
      <c r="N151" s="14" t="s">
        <v>53</v>
      </c>
      <c r="O151" s="14"/>
      <c r="P151" s="14"/>
      <c r="Q151" s="14"/>
      <c r="R151" s="14"/>
      <c r="S151" s="14"/>
      <c r="T151" s="14"/>
      <c r="U151" s="14"/>
    </row>
    <row r="152" spans="3:27" x14ac:dyDescent="0.3">
      <c r="C152" s="14" t="s">
        <v>279</v>
      </c>
      <c r="D152" s="14" t="s">
        <v>280</v>
      </c>
      <c r="F152" s="14"/>
      <c r="G152" s="14"/>
      <c r="H152" s="14"/>
      <c r="M152" s="14" t="s">
        <v>52</v>
      </c>
      <c r="N152" s="14"/>
      <c r="O152" s="14"/>
      <c r="P152" s="14"/>
      <c r="Q152" s="14"/>
      <c r="R152" s="14"/>
    </row>
    <row r="153" spans="3:27" x14ac:dyDescent="0.3">
      <c r="C153" s="14" t="s">
        <v>281</v>
      </c>
      <c r="D153" s="14" t="s">
        <v>282</v>
      </c>
      <c r="F153" s="14"/>
      <c r="G153" s="14"/>
      <c r="M153" s="14" t="s">
        <v>289</v>
      </c>
      <c r="N153" s="14" t="s">
        <v>290</v>
      </c>
    </row>
    <row r="154" spans="3:27" x14ac:dyDescent="0.3">
      <c r="C154" s="14" t="s">
        <v>27</v>
      </c>
      <c r="D154" s="14" t="s">
        <v>35</v>
      </c>
      <c r="E154" s="14"/>
      <c r="I154" s="14"/>
      <c r="J154" s="14"/>
      <c r="M154" s="14" t="s">
        <v>291</v>
      </c>
      <c r="N154" s="14" t="s">
        <v>292</v>
      </c>
    </row>
    <row r="155" spans="3:27" x14ac:dyDescent="0.3">
      <c r="C155" s="14" t="s">
        <v>283</v>
      </c>
      <c r="D155" s="14" t="s">
        <v>284</v>
      </c>
      <c r="F155" s="14"/>
      <c r="G155" s="14"/>
      <c r="H155" s="14"/>
      <c r="M155" s="14" t="s">
        <v>293</v>
      </c>
      <c r="N155" s="14" t="s">
        <v>296</v>
      </c>
    </row>
    <row r="156" spans="3:27" x14ac:dyDescent="0.3">
      <c r="M156" s="14" t="s">
        <v>343</v>
      </c>
      <c r="N156" s="14" t="s">
        <v>42</v>
      </c>
    </row>
  </sheetData>
  <mergeCells count="7">
    <mergeCell ref="W100:AD100"/>
    <mergeCell ref="W124:AE124"/>
    <mergeCell ref="X127:AD127"/>
    <mergeCell ref="B12:J12"/>
    <mergeCell ref="O61:T61"/>
    <mergeCell ref="O62:S62"/>
    <mergeCell ref="K49:AO49"/>
  </mergeCells>
  <conditionalFormatting sqref="B24">
    <cfRule type="duplicateValues" dxfId="18" priority="4"/>
  </conditionalFormatting>
  <conditionalFormatting sqref="C27:J27">
    <cfRule type="duplicateValues" dxfId="17" priority="3"/>
  </conditionalFormatting>
  <conditionalFormatting sqref="C16:J16">
    <cfRule type="duplicateValues" dxfId="16" priority="2"/>
  </conditionalFormatting>
  <conditionalFormatting sqref="B23">
    <cfRule type="duplicateValues" dxfId="15" priority="1"/>
  </conditionalFormatting>
  <conditionalFormatting sqref="C17:J17">
    <cfRule type="duplicateValues" dxfId="14" priority="5"/>
  </conditionalFormatting>
  <conditionalFormatting sqref="B25:B129 B13:B22">
    <cfRule type="duplicateValues" dxfId="13" priority="40"/>
  </conditionalFormatting>
  <printOptions horizontalCentered="1" verticalCentered="1"/>
  <pageMargins left="0" right="0" top="0" bottom="0" header="0.31496062992125984" footer="0.31496062992125984"/>
  <pageSetup paperSize="9" scale="1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U157"/>
  <sheetViews>
    <sheetView showGridLines="0" topLeftCell="AK1" zoomScale="85" zoomScaleNormal="85" workbookViewId="0">
      <selection activeCell="AD32" sqref="AD32"/>
    </sheetView>
  </sheetViews>
  <sheetFormatPr baseColWidth="10" defaultRowHeight="14.4" x14ac:dyDescent="0.3"/>
  <cols>
    <col min="1" max="1" width="4.6640625" style="86" customWidth="1"/>
    <col min="2" max="7" width="5.33203125" customWidth="1"/>
    <col min="8" max="8" width="1.88671875" customWidth="1"/>
    <col min="9" max="10" width="5.33203125" hidden="1" customWidth="1"/>
    <col min="11" max="11" width="7.33203125" customWidth="1"/>
    <col min="12" max="16" width="5.33203125" customWidth="1"/>
    <col min="17" max="17" width="7.44140625" customWidth="1"/>
    <col min="18" max="18" width="5.33203125" customWidth="1"/>
    <col min="19" max="19" width="7.33203125" bestFit="1" customWidth="1"/>
    <col min="20" max="24" width="5.33203125" customWidth="1"/>
    <col min="25" max="25" width="6.33203125" customWidth="1"/>
    <col min="26" max="27" width="5.33203125" customWidth="1"/>
    <col min="28" max="29" width="6.21875" customWidth="1"/>
    <col min="30" max="30" width="5.33203125" customWidth="1"/>
    <col min="31" max="31" width="7.44140625" customWidth="1"/>
    <col min="32" max="33" width="5.33203125" customWidth="1"/>
    <col min="34" max="34" width="7.33203125" customWidth="1"/>
    <col min="35" max="35" width="5.33203125" customWidth="1"/>
    <col min="36" max="36" width="7.44140625" customWidth="1"/>
    <col min="37" max="43" width="5.33203125" customWidth="1"/>
    <col min="44" max="44" width="9.5546875" customWidth="1"/>
    <col min="45" max="45" width="9.44140625" style="198" customWidth="1"/>
    <col min="46" max="46" width="9.44140625" customWidth="1"/>
  </cols>
  <sheetData>
    <row r="2" spans="1:47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5" spans="1:47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221" t="s">
        <v>88</v>
      </c>
      <c r="V5" s="9"/>
      <c r="W5" s="9"/>
      <c r="X5" s="9"/>
      <c r="Y5" s="9"/>
      <c r="Z5" s="9"/>
      <c r="AA5" s="9"/>
      <c r="AB5" s="9"/>
      <c r="AC5" s="9"/>
      <c r="AD5" s="9"/>
      <c r="AE5" s="8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</row>
    <row r="6" spans="1:47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9"/>
      <c r="AD6" s="9"/>
      <c r="AE6" s="8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7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9"/>
      <c r="AD7" s="9"/>
      <c r="AE7" s="8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7" x14ac:dyDescent="0.3">
      <c r="A8" s="85"/>
      <c r="P8" s="20"/>
      <c r="Q8" s="5"/>
      <c r="R8" s="5"/>
      <c r="S8" s="5"/>
      <c r="T8" s="5"/>
    </row>
    <row r="9" spans="1:47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 t="s">
        <v>455</v>
      </c>
      <c r="X9" s="9"/>
      <c r="Y9" s="9"/>
      <c r="Z9" s="8"/>
    </row>
    <row r="11" spans="1:47" ht="5.25" customHeight="1" thickBot="1" x14ac:dyDescent="0.35"/>
    <row r="12" spans="1:47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468</v>
      </c>
      <c r="Z12" s="45" t="s">
        <v>45</v>
      </c>
      <c r="AA12" s="45" t="s">
        <v>305</v>
      </c>
      <c r="AB12" s="45" t="s">
        <v>200</v>
      </c>
      <c r="AC12" s="45" t="s">
        <v>471</v>
      </c>
      <c r="AD12" s="45" t="s">
        <v>18</v>
      </c>
      <c r="AE12" s="45" t="s">
        <v>80</v>
      </c>
      <c r="AF12" s="45" t="s">
        <v>83</v>
      </c>
      <c r="AG12" s="45" t="s">
        <v>210</v>
      </c>
      <c r="AH12" s="18" t="s">
        <v>191</v>
      </c>
      <c r="AI12" s="18" t="s">
        <v>119</v>
      </c>
      <c r="AJ12" s="18" t="s">
        <v>190</v>
      </c>
      <c r="AK12" s="18" t="s">
        <v>161</v>
      </c>
      <c r="AL12" s="18" t="s">
        <v>316</v>
      </c>
      <c r="AM12" s="18" t="s">
        <v>348</v>
      </c>
      <c r="AN12" s="18" t="s">
        <v>343</v>
      </c>
      <c r="AO12" s="18" t="s">
        <v>347</v>
      </c>
      <c r="AP12" s="18" t="s">
        <v>155</v>
      </c>
      <c r="AQ12" s="218" t="s">
        <v>447</v>
      </c>
      <c r="AR12" s="217" t="s">
        <v>76</v>
      </c>
      <c r="AS12" s="199" t="s">
        <v>63</v>
      </c>
      <c r="AT12" s="53" t="s">
        <v>77</v>
      </c>
    </row>
    <row r="13" spans="1:47" ht="20.100000000000001" hidden="1" customHeight="1" x14ac:dyDescent="0.3">
      <c r="A13" s="88">
        <v>1</v>
      </c>
      <c r="B13" s="144" t="s">
        <v>321</v>
      </c>
      <c r="C13" s="145"/>
      <c r="D13" s="61"/>
      <c r="E13" s="61"/>
      <c r="F13" s="61"/>
      <c r="G13" s="61"/>
      <c r="H13" s="61"/>
      <c r="I13" s="61"/>
      <c r="J13" s="62"/>
      <c r="K13" s="134">
        <v>0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219"/>
      <c r="AR13" s="96">
        <f t="shared" ref="AR13:AR44" si="0">SUM(K13:AP13)</f>
        <v>0</v>
      </c>
      <c r="AS13" s="134">
        <v>0</v>
      </c>
      <c r="AT13" s="54" t="e">
        <f t="shared" ref="AT13:AT26" si="1">+AS13/K13</f>
        <v>#DIV/0!</v>
      </c>
      <c r="AU13" t="s">
        <v>99</v>
      </c>
    </row>
    <row r="14" spans="1:47" ht="20.100000000000001" hidden="1" customHeight="1" x14ac:dyDescent="0.3">
      <c r="A14" s="88">
        <f t="shared" ref="A14:A76" si="2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120</v>
      </c>
      <c r="L14" s="134"/>
      <c r="M14" s="134"/>
      <c r="N14" s="134"/>
      <c r="O14" s="134"/>
      <c r="P14" s="134"/>
      <c r="Q14" s="134">
        <v>30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219"/>
      <c r="AR14" s="96">
        <f t="shared" si="0"/>
        <v>150</v>
      </c>
      <c r="AS14" s="134">
        <v>157</v>
      </c>
      <c r="AT14" s="54">
        <f t="shared" si="1"/>
        <v>1.3083333333333333</v>
      </c>
      <c r="AU14" t="s">
        <v>100</v>
      </c>
    </row>
    <row r="15" spans="1:47" ht="20.100000000000001" hidden="1" customHeight="1" x14ac:dyDescent="0.3">
      <c r="A15" s="88">
        <f t="shared" si="2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120</v>
      </c>
      <c r="L15" s="134"/>
      <c r="M15" s="134"/>
      <c r="N15" s="134"/>
      <c r="O15" s="134"/>
      <c r="P15" s="134"/>
      <c r="Q15" s="134">
        <v>48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219"/>
      <c r="AR15" s="96">
        <f t="shared" si="0"/>
        <v>168</v>
      </c>
      <c r="AS15" s="134">
        <v>101</v>
      </c>
      <c r="AT15" s="54">
        <f t="shared" si="1"/>
        <v>0.84166666666666667</v>
      </c>
      <c r="AU15" t="s">
        <v>101</v>
      </c>
    </row>
    <row r="16" spans="1:47" ht="20.100000000000001" hidden="1" customHeight="1" x14ac:dyDescent="0.3">
      <c r="A16" s="88">
        <f>+A15+1</f>
        <v>4</v>
      </c>
      <c r="B16" s="172" t="s">
        <v>351</v>
      </c>
      <c r="C16" s="172"/>
      <c r="D16" s="173"/>
      <c r="E16" s="173"/>
      <c r="F16" s="173"/>
      <c r="G16" s="173"/>
      <c r="H16" s="173"/>
      <c r="I16" s="173"/>
      <c r="J16" s="173"/>
      <c r="K16" s="134">
        <v>120</v>
      </c>
      <c r="L16" s="134"/>
      <c r="M16" s="134"/>
      <c r="N16" s="134"/>
      <c r="O16" s="134"/>
      <c r="P16" s="134"/>
      <c r="Q16" s="134">
        <v>15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>
        <v>15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219"/>
      <c r="AR16" s="96">
        <f t="shared" si="0"/>
        <v>150</v>
      </c>
      <c r="AS16" s="96">
        <v>142</v>
      </c>
      <c r="AT16" s="54">
        <f t="shared" si="1"/>
        <v>1.1833333333333333</v>
      </c>
      <c r="AU16" t="s">
        <v>110</v>
      </c>
    </row>
    <row r="17" spans="1:47" ht="20.100000000000001" hidden="1" customHeight="1" x14ac:dyDescent="0.3">
      <c r="A17" s="88">
        <v>5</v>
      </c>
      <c r="B17" s="143" t="s">
        <v>92</v>
      </c>
      <c r="C17" s="143"/>
      <c r="D17" s="66"/>
      <c r="E17" s="66"/>
      <c r="F17" s="66"/>
      <c r="G17" s="66"/>
      <c r="H17" s="66"/>
      <c r="I17" s="115"/>
      <c r="J17" s="121"/>
      <c r="K17" s="134">
        <v>120</v>
      </c>
      <c r="L17" s="134"/>
      <c r="M17" s="134"/>
      <c r="N17" s="134"/>
      <c r="O17" s="134"/>
      <c r="P17" s="134"/>
      <c r="Q17" s="134">
        <v>15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>
        <v>15</v>
      </c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219"/>
      <c r="AR17" s="96">
        <f t="shared" si="0"/>
        <v>150</v>
      </c>
      <c r="AS17" s="96">
        <v>69</v>
      </c>
      <c r="AT17" s="54">
        <f t="shared" si="1"/>
        <v>0.57499999999999996</v>
      </c>
      <c r="AU17" t="s">
        <v>110</v>
      </c>
    </row>
    <row r="18" spans="1:47" ht="20.100000000000001" hidden="1" customHeight="1" x14ac:dyDescent="0.3">
      <c r="A18" s="88">
        <f t="shared" si="2"/>
        <v>6</v>
      </c>
      <c r="B18" s="150" t="s">
        <v>310</v>
      </c>
      <c r="C18" s="151"/>
      <c r="D18" s="117"/>
      <c r="E18" s="117"/>
      <c r="F18" s="117"/>
      <c r="G18" s="117"/>
      <c r="H18" s="117"/>
      <c r="I18" s="117"/>
      <c r="J18" s="120"/>
      <c r="K18" s="134">
        <v>0</v>
      </c>
      <c r="L18" s="134"/>
      <c r="M18" s="134"/>
      <c r="N18" s="134"/>
      <c r="O18" s="134"/>
      <c r="P18" s="134"/>
      <c r="Q18" s="134">
        <v>0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>
        <v>0</v>
      </c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219"/>
      <c r="AR18" s="96">
        <f t="shared" si="0"/>
        <v>0</v>
      </c>
      <c r="AS18" s="96">
        <v>0</v>
      </c>
      <c r="AT18" s="54" t="e">
        <f t="shared" si="1"/>
        <v>#DIV/0!</v>
      </c>
      <c r="AU18" t="s">
        <v>114</v>
      </c>
    </row>
    <row r="19" spans="1:47" ht="20.100000000000001" hidden="1" customHeight="1" x14ac:dyDescent="0.3">
      <c r="A19" s="88">
        <f t="shared" si="2"/>
        <v>7</v>
      </c>
      <c r="B19" s="143" t="s">
        <v>311</v>
      </c>
      <c r="C19" s="152"/>
      <c r="D19" s="67"/>
      <c r="E19" s="67"/>
      <c r="F19" s="67"/>
      <c r="G19" s="67"/>
      <c r="H19" s="67"/>
      <c r="I19" s="67"/>
      <c r="J19" s="68"/>
      <c r="K19" s="134">
        <v>120</v>
      </c>
      <c r="L19" s="134"/>
      <c r="M19" s="134"/>
      <c r="N19" s="134"/>
      <c r="O19" s="134"/>
      <c r="P19" s="134"/>
      <c r="Q19" s="134">
        <v>15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>
        <v>15</v>
      </c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219"/>
      <c r="AR19" s="96">
        <f t="shared" si="0"/>
        <v>150</v>
      </c>
      <c r="AS19" s="96">
        <v>430</v>
      </c>
      <c r="AT19" s="54">
        <f t="shared" si="1"/>
        <v>3.5833333333333335</v>
      </c>
      <c r="AU19" t="s">
        <v>175</v>
      </c>
    </row>
    <row r="20" spans="1:47" ht="20.100000000000001" hidden="1" customHeight="1" x14ac:dyDescent="0.3">
      <c r="A20" s="88">
        <f t="shared" si="2"/>
        <v>8</v>
      </c>
      <c r="B20" s="143" t="s">
        <v>312</v>
      </c>
      <c r="C20" s="152"/>
      <c r="D20" s="67"/>
      <c r="E20" s="67"/>
      <c r="F20" s="67"/>
      <c r="G20" s="67"/>
      <c r="H20" s="67"/>
      <c r="I20" s="67"/>
      <c r="J20" s="68"/>
      <c r="K20" s="134">
        <v>120</v>
      </c>
      <c r="L20" s="134"/>
      <c r="M20" s="134"/>
      <c r="N20" s="134"/>
      <c r="O20" s="134"/>
      <c r="P20" s="134"/>
      <c r="Q20" s="134">
        <v>15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>
        <v>15</v>
      </c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219"/>
      <c r="AR20" s="96">
        <f t="shared" si="0"/>
        <v>150</v>
      </c>
      <c r="AS20" s="96">
        <v>354</v>
      </c>
      <c r="AT20" s="54">
        <f t="shared" si="1"/>
        <v>2.95</v>
      </c>
      <c r="AU20" t="s">
        <v>176</v>
      </c>
    </row>
    <row r="21" spans="1:47" ht="20.100000000000001" hidden="1" customHeight="1" x14ac:dyDescent="0.3">
      <c r="A21" s="88"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/>
      <c r="M21" s="134"/>
      <c r="N21" s="134"/>
      <c r="O21" s="134"/>
      <c r="P21" s="134"/>
      <c r="Q21" s="134">
        <v>60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219"/>
      <c r="AR21" s="96">
        <f t="shared" si="0"/>
        <v>150</v>
      </c>
      <c r="AS21" s="131">
        <v>140</v>
      </c>
      <c r="AT21" s="54">
        <f t="shared" si="1"/>
        <v>1.6666666666666667</v>
      </c>
      <c r="AU21" t="s">
        <v>107</v>
      </c>
    </row>
    <row r="22" spans="1:47" ht="20.100000000000001" hidden="1" customHeight="1" x14ac:dyDescent="0.3">
      <c r="A22" s="88">
        <f t="shared" si="2"/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219"/>
      <c r="AR22" s="96">
        <f t="shared" si="0"/>
        <v>150</v>
      </c>
      <c r="AS22" s="131">
        <v>147</v>
      </c>
      <c r="AT22" s="54">
        <f t="shared" si="1"/>
        <v>1.0208333333333333</v>
      </c>
      <c r="AU22" t="s">
        <v>107</v>
      </c>
    </row>
    <row r="23" spans="1:47" ht="20.100000000000001" customHeight="1" x14ac:dyDescent="0.3">
      <c r="A23" s="88">
        <f t="shared" si="2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219"/>
      <c r="AR23" s="96">
        <f t="shared" si="0"/>
        <v>150</v>
      </c>
      <c r="AS23" s="134">
        <v>7</v>
      </c>
      <c r="AT23" s="54">
        <f t="shared" si="1"/>
        <v>7.7777777777777779E-2</v>
      </c>
      <c r="AU23" t="s">
        <v>108</v>
      </c>
    </row>
    <row r="24" spans="1:47" ht="20.100000000000001" customHeight="1" x14ac:dyDescent="0.3">
      <c r="A24" s="88">
        <f t="shared" si="2"/>
        <v>12</v>
      </c>
      <c r="B24" s="97" t="s">
        <v>474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/>
      <c r="M24" s="134"/>
      <c r="N24" s="134"/>
      <c r="O24" s="134"/>
      <c r="P24" s="134"/>
      <c r="Q24" s="134">
        <v>60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219"/>
      <c r="AR24" s="96">
        <f t="shared" si="0"/>
        <v>150</v>
      </c>
      <c r="AS24" s="134">
        <v>224</v>
      </c>
      <c r="AT24" s="54">
        <f t="shared" si="1"/>
        <v>2.4888888888888889</v>
      </c>
      <c r="AU24" t="s">
        <v>108</v>
      </c>
    </row>
    <row r="25" spans="1:47" ht="20.100000000000001" hidden="1" customHeight="1" x14ac:dyDescent="0.3">
      <c r="A25" s="88"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48</v>
      </c>
      <c r="L25" s="134"/>
      <c r="M25" s="134"/>
      <c r="N25" s="134"/>
      <c r="O25" s="134"/>
      <c r="P25" s="134"/>
      <c r="Q25" s="134">
        <v>48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>
        <v>6</v>
      </c>
      <c r="AE25" s="134">
        <v>48</v>
      </c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219"/>
      <c r="AR25" s="96">
        <f t="shared" si="0"/>
        <v>150</v>
      </c>
      <c r="AS25" s="134">
        <v>165</v>
      </c>
      <c r="AT25" s="54">
        <f t="shared" si="1"/>
        <v>3.4375</v>
      </c>
      <c r="AU25" t="s">
        <v>109</v>
      </c>
    </row>
    <row r="26" spans="1:47" ht="20.100000000000001" hidden="1" customHeight="1" x14ac:dyDescent="0.3">
      <c r="A26" s="88">
        <f t="shared" si="2"/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54</v>
      </c>
      <c r="L26" s="134"/>
      <c r="M26" s="134"/>
      <c r="N26" s="134"/>
      <c r="O26" s="134"/>
      <c r="P26" s="134"/>
      <c r="Q26" s="134">
        <v>48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>
        <v>48</v>
      </c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219"/>
      <c r="AR26" s="96">
        <f t="shared" si="0"/>
        <v>150</v>
      </c>
      <c r="AS26" s="134">
        <v>269</v>
      </c>
      <c r="AT26" s="54">
        <f t="shared" si="1"/>
        <v>4.9814814814814818</v>
      </c>
      <c r="AU26" t="s">
        <v>109</v>
      </c>
    </row>
    <row r="27" spans="1:47" ht="20.100000000000001" hidden="1" customHeight="1" x14ac:dyDescent="0.3">
      <c r="A27" s="88">
        <f t="shared" si="2"/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219"/>
      <c r="AR27" s="96">
        <f t="shared" si="0"/>
        <v>0</v>
      </c>
      <c r="AS27" s="134"/>
      <c r="AT27" s="54">
        <v>0</v>
      </c>
      <c r="AU27" t="s">
        <v>186</v>
      </c>
    </row>
    <row r="28" spans="1:47" ht="20.100000000000001" hidden="1" customHeight="1" x14ac:dyDescent="0.3">
      <c r="A28" s="88">
        <f t="shared" si="2"/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>
        <v>72</v>
      </c>
      <c r="L28" s="134"/>
      <c r="M28" s="134"/>
      <c r="N28" s="134"/>
      <c r="O28" s="134"/>
      <c r="P28" s="134"/>
      <c r="Q28" s="134">
        <v>36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>
        <v>6</v>
      </c>
      <c r="AE28" s="134">
        <v>36</v>
      </c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219"/>
      <c r="AR28" s="96">
        <f t="shared" si="0"/>
        <v>150</v>
      </c>
      <c r="AS28" s="134">
        <v>143</v>
      </c>
      <c r="AT28" s="54">
        <f t="shared" ref="AT28:AT59" si="3">+AS28/K28</f>
        <v>1.9861111111111112</v>
      </c>
      <c r="AU28" t="s">
        <v>109</v>
      </c>
    </row>
    <row r="29" spans="1:47" ht="20.100000000000001" hidden="1" customHeight="1" x14ac:dyDescent="0.3">
      <c r="A29" s="88">
        <v>17</v>
      </c>
      <c r="B29" s="73"/>
      <c r="C29" s="162"/>
      <c r="D29" s="69"/>
      <c r="E29" s="69"/>
      <c r="F29" s="69"/>
      <c r="G29" s="69"/>
      <c r="H29" s="69"/>
      <c r="I29" s="69"/>
      <c r="J29" s="70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219"/>
      <c r="AR29" s="96">
        <f t="shared" si="0"/>
        <v>0</v>
      </c>
      <c r="AS29" s="134"/>
      <c r="AT29" s="54" t="e">
        <f t="shared" si="3"/>
        <v>#DIV/0!</v>
      </c>
      <c r="AU29" t="s">
        <v>109</v>
      </c>
    </row>
    <row r="30" spans="1:47" ht="20.100000000000001" hidden="1" customHeight="1" x14ac:dyDescent="0.3">
      <c r="A30" s="88">
        <f t="shared" si="2"/>
        <v>18</v>
      </c>
      <c r="B30" s="73" t="s">
        <v>344</v>
      </c>
      <c r="C30" s="162"/>
      <c r="D30" s="69"/>
      <c r="E30" s="69"/>
      <c r="F30" s="69"/>
      <c r="G30" s="69"/>
      <c r="H30" s="69"/>
      <c r="I30" s="69"/>
      <c r="J30" s="70"/>
      <c r="K30" s="134">
        <v>36</v>
      </c>
      <c r="L30" s="134"/>
      <c r="M30" s="134"/>
      <c r="N30" s="134"/>
      <c r="O30" s="134"/>
      <c r="P30" s="134"/>
      <c r="Q30" s="134">
        <v>57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>
        <v>57</v>
      </c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219"/>
      <c r="AR30" s="96">
        <f t="shared" si="0"/>
        <v>150</v>
      </c>
      <c r="AS30" s="134">
        <v>56</v>
      </c>
      <c r="AT30" s="54">
        <f t="shared" si="3"/>
        <v>1.5555555555555556</v>
      </c>
      <c r="AU30" t="s">
        <v>109</v>
      </c>
    </row>
    <row r="31" spans="1:47" ht="20.100000000000001" hidden="1" customHeight="1" x14ac:dyDescent="0.3">
      <c r="A31" s="88">
        <f t="shared" si="2"/>
        <v>19</v>
      </c>
      <c r="B31" s="73" t="s">
        <v>352</v>
      </c>
      <c r="C31" s="162"/>
      <c r="D31" s="69"/>
      <c r="E31" s="69"/>
      <c r="F31" s="69"/>
      <c r="G31" s="69"/>
      <c r="H31" s="69"/>
      <c r="I31" s="69"/>
      <c r="J31" s="70"/>
      <c r="K31" s="134">
        <v>60</v>
      </c>
      <c r="L31" s="134"/>
      <c r="M31" s="134"/>
      <c r="N31" s="134"/>
      <c r="O31" s="134"/>
      <c r="P31" s="134"/>
      <c r="Q31" s="134">
        <v>45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>
        <v>45</v>
      </c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219"/>
      <c r="AR31" s="96">
        <f t="shared" si="0"/>
        <v>150</v>
      </c>
      <c r="AS31" s="134">
        <v>166</v>
      </c>
      <c r="AT31" s="54">
        <f t="shared" si="3"/>
        <v>2.7666666666666666</v>
      </c>
      <c r="AU31" t="s">
        <v>109</v>
      </c>
    </row>
    <row r="32" spans="1:47" ht="20.100000000000001" hidden="1" customHeight="1" x14ac:dyDescent="0.3">
      <c r="A32" s="88">
        <f t="shared" si="2"/>
        <v>20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120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>
        <v>24</v>
      </c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219"/>
      <c r="AR32" s="96">
        <f t="shared" si="0"/>
        <v>144</v>
      </c>
      <c r="AS32" s="131">
        <v>234</v>
      </c>
      <c r="AT32" s="54">
        <f t="shared" si="3"/>
        <v>1.95</v>
      </c>
      <c r="AU32" t="s">
        <v>103</v>
      </c>
    </row>
    <row r="33" spans="1:47" ht="20.100000000000001" hidden="1" customHeight="1" x14ac:dyDescent="0.3">
      <c r="A33" s="88">
        <v>21</v>
      </c>
      <c r="B33" s="163" t="s">
        <v>94</v>
      </c>
      <c r="C33" s="164"/>
      <c r="D33" s="78"/>
      <c r="E33" s="78"/>
      <c r="F33" s="78"/>
      <c r="G33" s="78"/>
      <c r="H33" s="78"/>
      <c r="I33" s="78"/>
      <c r="J33" s="79"/>
      <c r="K33" s="223">
        <v>126</v>
      </c>
      <c r="L33" s="134"/>
      <c r="M33" s="134"/>
      <c r="N33" s="134"/>
      <c r="O33" s="134"/>
      <c r="P33" s="134"/>
      <c r="Q33" s="134">
        <v>18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219"/>
      <c r="AR33" s="96">
        <f t="shared" si="0"/>
        <v>144</v>
      </c>
      <c r="AS33" s="131">
        <v>322</v>
      </c>
      <c r="AT33" s="54">
        <f t="shared" si="3"/>
        <v>2.5555555555555554</v>
      </c>
      <c r="AU33" t="s">
        <v>103</v>
      </c>
    </row>
    <row r="34" spans="1:47" ht="20.100000000000001" hidden="1" customHeight="1" x14ac:dyDescent="0.3">
      <c r="A34" s="88">
        <f t="shared" si="2"/>
        <v>22</v>
      </c>
      <c r="B34" s="163" t="s">
        <v>250</v>
      </c>
      <c r="C34" s="164"/>
      <c r="D34" s="78"/>
      <c r="E34" s="78"/>
      <c r="F34" s="78"/>
      <c r="G34" s="78"/>
      <c r="H34" s="78"/>
      <c r="I34" s="78"/>
      <c r="J34" s="79"/>
      <c r="K34" s="223">
        <v>132</v>
      </c>
      <c r="L34" s="134"/>
      <c r="M34" s="134"/>
      <c r="N34" s="134"/>
      <c r="O34" s="134"/>
      <c r="P34" s="134"/>
      <c r="Q34" s="134">
        <v>12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219"/>
      <c r="AR34" s="96">
        <f t="shared" si="0"/>
        <v>144</v>
      </c>
      <c r="AS34" s="131">
        <v>345</v>
      </c>
      <c r="AT34" s="54">
        <f t="shared" si="3"/>
        <v>2.6136363636363638</v>
      </c>
      <c r="AU34" t="s">
        <v>103</v>
      </c>
    </row>
    <row r="35" spans="1:47" ht="20.100000000000001" hidden="1" customHeight="1" x14ac:dyDescent="0.3">
      <c r="A35" s="88">
        <f t="shared" si="2"/>
        <v>23</v>
      </c>
      <c r="B35" s="163" t="s">
        <v>364</v>
      </c>
      <c r="C35" s="164"/>
      <c r="D35" s="78"/>
      <c r="E35" s="78"/>
      <c r="F35" s="78"/>
      <c r="G35" s="78"/>
      <c r="H35" s="78"/>
      <c r="I35" s="78"/>
      <c r="J35" s="79"/>
      <c r="K35" s="223">
        <v>132</v>
      </c>
      <c r="L35" s="134"/>
      <c r="M35" s="134"/>
      <c r="N35" s="134"/>
      <c r="O35" s="134"/>
      <c r="P35" s="134"/>
      <c r="Q35" s="134">
        <v>6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219"/>
      <c r="AR35" s="96">
        <f t="shared" si="0"/>
        <v>138</v>
      </c>
      <c r="AS35" s="131">
        <v>273</v>
      </c>
      <c r="AT35" s="54">
        <f t="shared" si="3"/>
        <v>2.0681818181818183</v>
      </c>
      <c r="AU35" t="s">
        <v>103</v>
      </c>
    </row>
    <row r="36" spans="1:47" ht="20.100000000000001" hidden="1" customHeight="1" x14ac:dyDescent="0.3">
      <c r="A36" s="88">
        <f t="shared" si="2"/>
        <v>24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4">
        <v>120</v>
      </c>
      <c r="L36" s="134"/>
      <c r="M36" s="134"/>
      <c r="N36" s="134"/>
      <c r="O36" s="134"/>
      <c r="P36" s="134"/>
      <c r="Q36" s="134">
        <v>30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219"/>
      <c r="AR36" s="96">
        <f t="shared" si="0"/>
        <v>150</v>
      </c>
      <c r="AS36" s="134"/>
      <c r="AT36" s="54">
        <f t="shared" si="3"/>
        <v>0</v>
      </c>
      <c r="AU36" t="s">
        <v>104</v>
      </c>
    </row>
    <row r="37" spans="1:47" ht="20.100000000000001" hidden="1" customHeight="1" x14ac:dyDescent="0.3">
      <c r="A37" s="88">
        <v>25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4">
        <v>120</v>
      </c>
      <c r="L37" s="134"/>
      <c r="M37" s="134"/>
      <c r="N37" s="134"/>
      <c r="O37" s="134"/>
      <c r="P37" s="134"/>
      <c r="Q37" s="134">
        <v>30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219"/>
      <c r="AR37" s="96">
        <f t="shared" si="0"/>
        <v>150</v>
      </c>
      <c r="AS37" s="134"/>
      <c r="AT37" s="54">
        <f t="shared" si="3"/>
        <v>0</v>
      </c>
      <c r="AU37" t="s">
        <v>104</v>
      </c>
    </row>
    <row r="38" spans="1:47" ht="20.100000000000001" hidden="1" customHeight="1" x14ac:dyDescent="0.3">
      <c r="A38" s="88">
        <f t="shared" si="2"/>
        <v>26</v>
      </c>
      <c r="B38" s="205" t="s">
        <v>196</v>
      </c>
      <c r="C38" s="168"/>
      <c r="D38" s="75"/>
      <c r="E38" s="75"/>
      <c r="F38" s="75"/>
      <c r="G38" s="75"/>
      <c r="H38" s="75"/>
      <c r="I38" s="75"/>
      <c r="J38" s="76"/>
      <c r="K38" s="207"/>
      <c r="L38" s="134"/>
      <c r="M38" s="207"/>
      <c r="N38" s="207"/>
      <c r="O38" s="207"/>
      <c r="P38" s="134"/>
      <c r="Q38" s="209"/>
      <c r="R38" s="207"/>
      <c r="S38" s="134"/>
      <c r="T38" s="134"/>
      <c r="U38" s="134"/>
      <c r="V38" s="207">
        <v>6</v>
      </c>
      <c r="W38" s="275" t="s">
        <v>475</v>
      </c>
      <c r="X38" s="276"/>
      <c r="Y38" s="276"/>
      <c r="Z38" s="276"/>
      <c r="AA38" s="276"/>
      <c r="AB38" s="276"/>
      <c r="AC38" s="276"/>
      <c r="AD38" s="276"/>
      <c r="AE38" s="276"/>
      <c r="AF38" s="134"/>
      <c r="AG38" s="209"/>
      <c r="AH38" s="207">
        <f>3*12</f>
        <v>36</v>
      </c>
      <c r="AI38" s="209"/>
      <c r="AJ38" s="207">
        <f>3*12</f>
        <v>36</v>
      </c>
      <c r="AK38" s="134"/>
      <c r="AL38" s="134"/>
      <c r="AM38" s="134"/>
      <c r="AN38" s="134"/>
      <c r="AO38" s="207"/>
      <c r="AP38" s="134"/>
      <c r="AQ38" s="219"/>
      <c r="AR38" s="96">
        <f t="shared" si="0"/>
        <v>78</v>
      </c>
      <c r="AS38" s="134"/>
      <c r="AT38" s="54" t="e">
        <f t="shared" si="3"/>
        <v>#DIV/0!</v>
      </c>
      <c r="AU38" t="s">
        <v>133</v>
      </c>
    </row>
    <row r="39" spans="1:47" ht="20.100000000000001" hidden="1" customHeight="1" x14ac:dyDescent="0.3">
      <c r="A39" s="88">
        <f t="shared" si="2"/>
        <v>27</v>
      </c>
      <c r="B39" s="206" t="s">
        <v>365</v>
      </c>
      <c r="C39" s="168"/>
      <c r="D39" s="75"/>
      <c r="E39" s="75"/>
      <c r="F39" s="75"/>
      <c r="G39" s="75"/>
      <c r="H39" s="75"/>
      <c r="I39" s="75"/>
      <c r="J39" s="76"/>
      <c r="K39" s="207"/>
      <c r="L39" s="134"/>
      <c r="M39" s="207"/>
      <c r="N39" s="207"/>
      <c r="O39" s="207"/>
      <c r="P39" s="134"/>
      <c r="Q39" s="207">
        <v>6</v>
      </c>
      <c r="R39" s="207"/>
      <c r="S39" s="134"/>
      <c r="T39" s="207"/>
      <c r="U39" s="134"/>
      <c r="V39" s="207"/>
      <c r="W39" s="134"/>
      <c r="X39" s="134"/>
      <c r="Y39" s="207"/>
      <c r="Z39" s="134"/>
      <c r="AA39" s="134"/>
      <c r="AB39" s="207"/>
      <c r="AC39" s="207"/>
      <c r="AD39" s="134"/>
      <c r="AE39" s="207"/>
      <c r="AF39" s="134"/>
      <c r="AG39" s="207"/>
      <c r="AH39" s="207">
        <f>6*12</f>
        <v>72</v>
      </c>
      <c r="AI39" s="207"/>
      <c r="AJ39" s="207">
        <f t="shared" ref="AJ39:AJ44" si="4">6*12</f>
        <v>72</v>
      </c>
      <c r="AK39" s="134"/>
      <c r="AL39" s="134"/>
      <c r="AM39" s="134"/>
      <c r="AN39" s="134"/>
      <c r="AO39" s="207"/>
      <c r="AP39" s="134"/>
      <c r="AQ39" s="219"/>
      <c r="AR39" s="96">
        <f t="shared" si="0"/>
        <v>150</v>
      </c>
      <c r="AS39" s="134"/>
      <c r="AT39" s="54" t="e">
        <f t="shared" si="3"/>
        <v>#DIV/0!</v>
      </c>
      <c r="AU39" t="s">
        <v>133</v>
      </c>
    </row>
    <row r="40" spans="1:47" ht="20.100000000000001" hidden="1" customHeight="1" x14ac:dyDescent="0.3">
      <c r="A40" s="88">
        <f t="shared" si="2"/>
        <v>28</v>
      </c>
      <c r="B40" s="206" t="s">
        <v>315</v>
      </c>
      <c r="C40" s="168"/>
      <c r="D40" s="75"/>
      <c r="E40" s="75"/>
      <c r="F40" s="75"/>
      <c r="G40" s="75"/>
      <c r="H40" s="75"/>
      <c r="I40" s="75"/>
      <c r="J40" s="76"/>
      <c r="K40" s="207"/>
      <c r="L40" s="134"/>
      <c r="M40" s="207"/>
      <c r="N40" s="207"/>
      <c r="O40" s="207"/>
      <c r="P40" s="134"/>
      <c r="Q40" s="207">
        <v>6</v>
      </c>
      <c r="R40" s="207"/>
      <c r="S40" s="134"/>
      <c r="T40" s="207"/>
      <c r="U40" s="134"/>
      <c r="V40" s="207"/>
      <c r="W40" s="134"/>
      <c r="X40" s="134"/>
      <c r="Y40" s="207"/>
      <c r="Z40" s="134"/>
      <c r="AA40" s="134"/>
      <c r="AB40" s="207"/>
      <c r="AC40" s="207"/>
      <c r="AD40" s="134"/>
      <c r="AE40" s="207"/>
      <c r="AF40" s="134"/>
      <c r="AG40" s="207"/>
      <c r="AH40" s="207">
        <f>6*12</f>
        <v>72</v>
      </c>
      <c r="AI40" s="207"/>
      <c r="AJ40" s="207">
        <f t="shared" si="4"/>
        <v>72</v>
      </c>
      <c r="AK40" s="134"/>
      <c r="AL40" s="134"/>
      <c r="AM40" s="134"/>
      <c r="AN40" s="134"/>
      <c r="AO40" s="207"/>
      <c r="AP40" s="134"/>
      <c r="AQ40" s="219"/>
      <c r="AR40" s="96">
        <f t="shared" si="0"/>
        <v>150</v>
      </c>
      <c r="AS40" s="134"/>
      <c r="AT40" s="54" t="e">
        <f t="shared" si="3"/>
        <v>#DIV/0!</v>
      </c>
      <c r="AU40" t="s">
        <v>133</v>
      </c>
    </row>
    <row r="41" spans="1:47" ht="20.100000000000001" hidden="1" customHeight="1" x14ac:dyDescent="0.3">
      <c r="A41" s="88">
        <v>29</v>
      </c>
      <c r="B41" s="206" t="s">
        <v>366</v>
      </c>
      <c r="C41" s="168"/>
      <c r="D41" s="75"/>
      <c r="E41" s="75"/>
      <c r="F41" s="75"/>
      <c r="G41" s="75"/>
      <c r="H41" s="75"/>
      <c r="I41" s="75"/>
      <c r="J41" s="76"/>
      <c r="K41" s="207"/>
      <c r="L41" s="134"/>
      <c r="M41" s="207"/>
      <c r="N41" s="207"/>
      <c r="O41" s="207"/>
      <c r="P41" s="134"/>
      <c r="Q41" s="207">
        <v>6</v>
      </c>
      <c r="R41" s="207"/>
      <c r="S41" s="134"/>
      <c r="T41" s="207"/>
      <c r="U41" s="134"/>
      <c r="V41" s="207"/>
      <c r="W41" s="134"/>
      <c r="X41" s="134"/>
      <c r="Y41" s="207"/>
      <c r="Z41" s="134"/>
      <c r="AA41" s="134"/>
      <c r="AB41" s="207"/>
      <c r="AC41" s="207"/>
      <c r="AD41" s="134"/>
      <c r="AE41" s="207"/>
      <c r="AF41" s="134"/>
      <c r="AG41" s="207"/>
      <c r="AH41" s="207">
        <f>6*12</f>
        <v>72</v>
      </c>
      <c r="AI41" s="207"/>
      <c r="AJ41" s="207">
        <f t="shared" si="4"/>
        <v>72</v>
      </c>
      <c r="AK41" s="210"/>
      <c r="AL41" s="210"/>
      <c r="AM41" s="134"/>
      <c r="AN41" s="134"/>
      <c r="AO41" s="207"/>
      <c r="AP41" s="134"/>
      <c r="AQ41" s="219"/>
      <c r="AR41" s="96">
        <f t="shared" si="0"/>
        <v>150</v>
      </c>
      <c r="AS41" s="134"/>
      <c r="AT41" s="54" t="e">
        <f t="shared" si="3"/>
        <v>#DIV/0!</v>
      </c>
      <c r="AU41" t="s">
        <v>133</v>
      </c>
    </row>
    <row r="42" spans="1:47" ht="20.100000000000001" hidden="1" customHeight="1" x14ac:dyDescent="0.3">
      <c r="A42" s="88">
        <f t="shared" si="2"/>
        <v>30</v>
      </c>
      <c r="B42" s="207" t="s">
        <v>456</v>
      </c>
      <c r="C42" s="168"/>
      <c r="D42" s="75"/>
      <c r="E42" s="75"/>
      <c r="F42" s="75"/>
      <c r="G42" s="75"/>
      <c r="H42" s="75"/>
      <c r="I42" s="75"/>
      <c r="J42" s="76"/>
      <c r="K42" s="207"/>
      <c r="L42" s="134"/>
      <c r="M42" s="207"/>
      <c r="N42" s="207"/>
      <c r="O42" s="207"/>
      <c r="P42" s="134"/>
      <c r="Q42" s="207">
        <v>6</v>
      </c>
      <c r="R42" s="207"/>
      <c r="S42" s="134"/>
      <c r="T42" s="207"/>
      <c r="U42" s="134"/>
      <c r="V42" s="207"/>
      <c r="W42" s="134"/>
      <c r="X42" s="134"/>
      <c r="Y42" s="207"/>
      <c r="Z42" s="134"/>
      <c r="AA42" s="134"/>
      <c r="AB42" s="207"/>
      <c r="AC42" s="207"/>
      <c r="AD42" s="134"/>
      <c r="AE42" s="207"/>
      <c r="AF42" s="134"/>
      <c r="AG42" s="207"/>
      <c r="AH42" s="207">
        <f>6*12</f>
        <v>72</v>
      </c>
      <c r="AI42" s="207"/>
      <c r="AJ42" s="207">
        <f t="shared" si="4"/>
        <v>72</v>
      </c>
      <c r="AK42" s="212"/>
      <c r="AL42" s="212"/>
      <c r="AM42" s="220"/>
      <c r="AN42" s="134"/>
      <c r="AO42" s="207"/>
      <c r="AP42" s="134"/>
      <c r="AQ42" s="219"/>
      <c r="AR42" s="96">
        <f t="shared" si="0"/>
        <v>150</v>
      </c>
      <c r="AS42" s="134">
        <v>0</v>
      </c>
      <c r="AT42" s="54" t="e">
        <f t="shared" si="3"/>
        <v>#DIV/0!</v>
      </c>
      <c r="AU42" t="s">
        <v>133</v>
      </c>
    </row>
    <row r="43" spans="1:47" ht="20.100000000000001" hidden="1" customHeight="1" x14ac:dyDescent="0.3">
      <c r="A43" s="88">
        <f t="shared" si="2"/>
        <v>31</v>
      </c>
      <c r="B43" s="207" t="s">
        <v>368</v>
      </c>
      <c r="C43" s="168"/>
      <c r="D43" s="75"/>
      <c r="E43" s="75"/>
      <c r="F43" s="75"/>
      <c r="G43" s="75"/>
      <c r="H43" s="75"/>
      <c r="I43" s="75"/>
      <c r="J43" s="76"/>
      <c r="K43" s="207"/>
      <c r="L43" s="134"/>
      <c r="M43" s="207"/>
      <c r="N43" s="207"/>
      <c r="O43" s="207"/>
      <c r="P43" s="134"/>
      <c r="Q43" s="207">
        <v>6</v>
      </c>
      <c r="R43" s="207"/>
      <c r="S43" s="134"/>
      <c r="T43" s="207"/>
      <c r="U43" s="134"/>
      <c r="V43" s="207"/>
      <c r="W43" s="134"/>
      <c r="X43" s="134"/>
      <c r="Y43" s="207"/>
      <c r="Z43" s="134"/>
      <c r="AA43" s="134"/>
      <c r="AB43" s="207"/>
      <c r="AC43" s="207"/>
      <c r="AD43" s="134"/>
      <c r="AE43" s="207"/>
      <c r="AF43" s="134"/>
      <c r="AG43" s="207"/>
      <c r="AH43" s="207">
        <f>6*12</f>
        <v>72</v>
      </c>
      <c r="AI43" s="207"/>
      <c r="AJ43" s="207">
        <f t="shared" si="4"/>
        <v>72</v>
      </c>
      <c r="AK43" s="212"/>
      <c r="AL43" s="212"/>
      <c r="AM43" s="220"/>
      <c r="AN43" s="134"/>
      <c r="AO43" s="207"/>
      <c r="AP43" s="134"/>
      <c r="AQ43" s="219"/>
      <c r="AR43" s="96">
        <f t="shared" si="0"/>
        <v>150</v>
      </c>
      <c r="AS43" s="134"/>
      <c r="AT43" s="54" t="e">
        <f t="shared" si="3"/>
        <v>#DIV/0!</v>
      </c>
      <c r="AU43" t="s">
        <v>133</v>
      </c>
    </row>
    <row r="44" spans="1:47" ht="20.100000000000001" hidden="1" customHeight="1" x14ac:dyDescent="0.3">
      <c r="A44" s="88">
        <f t="shared" si="2"/>
        <v>32</v>
      </c>
      <c r="B44" s="208" t="s">
        <v>457</v>
      </c>
      <c r="C44" s="168"/>
      <c r="D44" s="75"/>
      <c r="E44" s="75"/>
      <c r="F44" s="75"/>
      <c r="G44" s="75"/>
      <c r="H44" s="75"/>
      <c r="I44" s="75"/>
      <c r="J44" s="76"/>
      <c r="K44" s="207"/>
      <c r="L44" s="134"/>
      <c r="M44" s="207"/>
      <c r="N44" s="207"/>
      <c r="O44" s="207"/>
      <c r="P44" s="134"/>
      <c r="Q44" s="207">
        <f>7*6</f>
        <v>42</v>
      </c>
      <c r="R44" s="207"/>
      <c r="S44" s="134"/>
      <c r="T44" s="207"/>
      <c r="U44" s="134"/>
      <c r="V44" s="207"/>
      <c r="W44" s="134"/>
      <c r="X44" s="134"/>
      <c r="Y44" s="207"/>
      <c r="Z44" s="134"/>
      <c r="AA44" s="134"/>
      <c r="AB44" s="207"/>
      <c r="AC44" s="207"/>
      <c r="AD44" s="134"/>
      <c r="AE44" s="207"/>
      <c r="AF44" s="134"/>
      <c r="AG44" s="207"/>
      <c r="AH44" s="207">
        <f>3*12</f>
        <v>36</v>
      </c>
      <c r="AI44" s="207"/>
      <c r="AJ44" s="207">
        <f t="shared" si="4"/>
        <v>72</v>
      </c>
      <c r="AK44" s="212"/>
      <c r="AL44" s="212"/>
      <c r="AM44" s="220"/>
      <c r="AN44" s="134"/>
      <c r="AO44" s="207"/>
      <c r="AP44" s="134"/>
      <c r="AQ44" s="219"/>
      <c r="AR44" s="96">
        <f t="shared" si="0"/>
        <v>150</v>
      </c>
      <c r="AS44" s="134"/>
      <c r="AT44" s="54" t="e">
        <f t="shared" si="3"/>
        <v>#DIV/0!</v>
      </c>
      <c r="AU44" t="s">
        <v>133</v>
      </c>
    </row>
    <row r="45" spans="1:47" ht="20.100000000000001" hidden="1" customHeight="1" x14ac:dyDescent="0.3">
      <c r="A45" s="88">
        <v>33</v>
      </c>
      <c r="B45" s="208" t="s">
        <v>154</v>
      </c>
      <c r="C45" s="168"/>
      <c r="D45" s="75"/>
      <c r="E45" s="75"/>
      <c r="F45" s="75"/>
      <c r="G45" s="75"/>
      <c r="H45" s="75"/>
      <c r="I45" s="75"/>
      <c r="J45" s="76"/>
      <c r="K45" s="207"/>
      <c r="L45" s="134"/>
      <c r="M45" s="207"/>
      <c r="N45" s="207"/>
      <c r="O45" s="207"/>
      <c r="P45" s="134"/>
      <c r="Q45" s="207">
        <f>7*6</f>
        <v>42</v>
      </c>
      <c r="R45" s="207"/>
      <c r="S45" s="134"/>
      <c r="T45" s="207"/>
      <c r="U45" s="134"/>
      <c r="V45" s="207"/>
      <c r="W45" s="134"/>
      <c r="X45" s="134"/>
      <c r="Y45" s="207"/>
      <c r="Z45" s="134"/>
      <c r="AA45" s="134"/>
      <c r="AB45" s="207"/>
      <c r="AC45" s="207"/>
      <c r="AD45" s="134"/>
      <c r="AE45" s="207"/>
      <c r="AF45" s="134"/>
      <c r="AG45" s="207"/>
      <c r="AH45" s="207">
        <f>5*12</f>
        <v>60</v>
      </c>
      <c r="AI45" s="207"/>
      <c r="AJ45" s="207">
        <f>4*12</f>
        <v>48</v>
      </c>
      <c r="AK45" s="212"/>
      <c r="AL45" s="212"/>
      <c r="AM45" s="220"/>
      <c r="AN45" s="134"/>
      <c r="AO45" s="207"/>
      <c r="AP45" s="134"/>
      <c r="AQ45" s="219"/>
      <c r="AR45" s="96">
        <f t="shared" ref="AR45:AR76" si="5">SUM(K45:AP45)</f>
        <v>150</v>
      </c>
      <c r="AS45" s="134"/>
      <c r="AT45" s="54" t="e">
        <f t="shared" si="3"/>
        <v>#DIV/0!</v>
      </c>
      <c r="AU45" t="s">
        <v>133</v>
      </c>
    </row>
    <row r="46" spans="1:47" ht="20.100000000000001" hidden="1" customHeight="1" x14ac:dyDescent="0.3">
      <c r="A46" s="88">
        <f t="shared" si="2"/>
        <v>34</v>
      </c>
      <c r="B46" s="208" t="s">
        <v>150</v>
      </c>
      <c r="C46" s="168"/>
      <c r="D46" s="75"/>
      <c r="E46" s="75"/>
      <c r="F46" s="75"/>
      <c r="G46" s="75"/>
      <c r="H46" s="75"/>
      <c r="I46" s="75"/>
      <c r="J46" s="76"/>
      <c r="K46" s="207"/>
      <c r="L46" s="134"/>
      <c r="M46" s="207"/>
      <c r="N46" s="207"/>
      <c r="O46" s="207"/>
      <c r="P46" s="134"/>
      <c r="Q46" s="207">
        <f>9*6</f>
        <v>54</v>
      </c>
      <c r="R46" s="207"/>
      <c r="S46" s="134"/>
      <c r="T46" s="207"/>
      <c r="U46" s="134"/>
      <c r="V46" s="207"/>
      <c r="W46" s="134"/>
      <c r="X46" s="134"/>
      <c r="Y46" s="207"/>
      <c r="Z46" s="134"/>
      <c r="AA46" s="134"/>
      <c r="AB46" s="207"/>
      <c r="AC46" s="207"/>
      <c r="AD46" s="134"/>
      <c r="AE46" s="207"/>
      <c r="AF46" s="134"/>
      <c r="AG46" s="207"/>
      <c r="AH46" s="207">
        <f>2*12</f>
        <v>24</v>
      </c>
      <c r="AI46" s="207"/>
      <c r="AJ46" s="207">
        <f>6*12</f>
        <v>72</v>
      </c>
      <c r="AK46" s="212"/>
      <c r="AL46" s="212"/>
      <c r="AM46" s="220"/>
      <c r="AN46" s="134"/>
      <c r="AO46" s="207"/>
      <c r="AP46" s="134"/>
      <c r="AQ46" s="219"/>
      <c r="AR46" s="96">
        <f t="shared" si="5"/>
        <v>150</v>
      </c>
      <c r="AS46" s="134"/>
      <c r="AT46" s="54" t="e">
        <f t="shared" si="3"/>
        <v>#DIV/0!</v>
      </c>
      <c r="AU46" t="s">
        <v>133</v>
      </c>
    </row>
    <row r="47" spans="1:47" ht="20.100000000000001" hidden="1" customHeight="1" x14ac:dyDescent="0.3">
      <c r="A47" s="88">
        <f t="shared" si="2"/>
        <v>35</v>
      </c>
      <c r="B47" s="208" t="s">
        <v>374</v>
      </c>
      <c r="C47" s="168"/>
      <c r="D47" s="75"/>
      <c r="E47" s="75"/>
      <c r="F47" s="75"/>
      <c r="G47" s="75"/>
      <c r="H47" s="75"/>
      <c r="I47" s="75"/>
      <c r="J47" s="76"/>
      <c r="K47" s="207"/>
      <c r="L47" s="134"/>
      <c r="M47" s="207"/>
      <c r="N47" s="207"/>
      <c r="O47" s="207"/>
      <c r="P47" s="134"/>
      <c r="Q47" s="207">
        <f>9*6</f>
        <v>54</v>
      </c>
      <c r="R47" s="207"/>
      <c r="S47" s="134"/>
      <c r="T47" s="207"/>
      <c r="U47" s="134"/>
      <c r="V47" s="207"/>
      <c r="W47" s="134"/>
      <c r="X47" s="134"/>
      <c r="Y47" s="207"/>
      <c r="Z47" s="134"/>
      <c r="AA47" s="134"/>
      <c r="AB47" s="207"/>
      <c r="AC47" s="207"/>
      <c r="AD47" s="134"/>
      <c r="AE47" s="207"/>
      <c r="AF47" s="134"/>
      <c r="AG47" s="207"/>
      <c r="AH47" s="207">
        <f>2*12</f>
        <v>24</v>
      </c>
      <c r="AI47" s="207"/>
      <c r="AJ47" s="207">
        <f>6*12</f>
        <v>72</v>
      </c>
      <c r="AK47" s="212"/>
      <c r="AL47" s="212"/>
      <c r="AM47" s="220"/>
      <c r="AN47" s="134"/>
      <c r="AO47" s="207"/>
      <c r="AP47" s="134"/>
      <c r="AQ47" s="219"/>
      <c r="AR47" s="96">
        <f t="shared" si="5"/>
        <v>150</v>
      </c>
      <c r="AS47" s="134"/>
      <c r="AT47" s="54" t="e">
        <f t="shared" si="3"/>
        <v>#DIV/0!</v>
      </c>
      <c r="AU47" t="s">
        <v>133</v>
      </c>
    </row>
    <row r="48" spans="1:47" ht="20.100000000000001" hidden="1" customHeight="1" x14ac:dyDescent="0.3">
      <c r="A48" s="88">
        <f t="shared" si="2"/>
        <v>36</v>
      </c>
      <c r="B48" s="208" t="s">
        <v>458</v>
      </c>
      <c r="C48" s="168"/>
      <c r="D48" s="75"/>
      <c r="E48" s="75"/>
      <c r="F48" s="75"/>
      <c r="G48" s="75"/>
      <c r="H48" s="75"/>
      <c r="I48" s="75"/>
      <c r="J48" s="76"/>
      <c r="K48" s="207"/>
      <c r="L48" s="134"/>
      <c r="M48" s="207"/>
      <c r="N48" s="207"/>
      <c r="O48" s="207"/>
      <c r="P48" s="134"/>
      <c r="Q48" s="207">
        <f>9*6</f>
        <v>54</v>
      </c>
      <c r="R48" s="207"/>
      <c r="S48" s="134"/>
      <c r="T48" s="207"/>
      <c r="U48" s="134"/>
      <c r="V48" s="207"/>
      <c r="W48" s="134"/>
      <c r="X48" s="134"/>
      <c r="Y48" s="207"/>
      <c r="Z48" s="134"/>
      <c r="AA48" s="134"/>
      <c r="AB48" s="207"/>
      <c r="AC48" s="207"/>
      <c r="AD48" s="134"/>
      <c r="AE48" s="207"/>
      <c r="AF48" s="134"/>
      <c r="AG48" s="207"/>
      <c r="AH48" s="207">
        <v>24</v>
      </c>
      <c r="AI48" s="207"/>
      <c r="AJ48" s="207">
        <f>6*12</f>
        <v>72</v>
      </c>
      <c r="AK48" s="212"/>
      <c r="AL48" s="212"/>
      <c r="AM48" s="220"/>
      <c r="AN48" s="134"/>
      <c r="AO48" s="207"/>
      <c r="AP48" s="134"/>
      <c r="AQ48" s="219"/>
      <c r="AR48" s="96">
        <f t="shared" si="5"/>
        <v>150</v>
      </c>
      <c r="AS48" s="134"/>
      <c r="AT48" s="54" t="e">
        <f t="shared" si="3"/>
        <v>#DIV/0!</v>
      </c>
      <c r="AU48" t="s">
        <v>133</v>
      </c>
    </row>
    <row r="49" spans="1:47" ht="20.100000000000001" hidden="1" customHeight="1" x14ac:dyDescent="0.3">
      <c r="A49" s="88">
        <v>37</v>
      </c>
      <c r="B49" s="208" t="s">
        <v>132</v>
      </c>
      <c r="C49" s="168"/>
      <c r="D49" s="75"/>
      <c r="E49" s="75"/>
      <c r="F49" s="75"/>
      <c r="G49" s="75"/>
      <c r="H49" s="75"/>
      <c r="I49" s="75"/>
      <c r="J49" s="76"/>
      <c r="K49" s="207"/>
      <c r="L49" s="222"/>
      <c r="M49" s="207"/>
      <c r="N49" s="207"/>
      <c r="O49" s="207"/>
      <c r="P49" s="222"/>
      <c r="Q49" s="207">
        <f>9*6</f>
        <v>54</v>
      </c>
      <c r="R49" s="207"/>
      <c r="S49" s="222"/>
      <c r="T49" s="207"/>
      <c r="U49" s="222"/>
      <c r="V49" s="207"/>
      <c r="W49" s="222"/>
      <c r="X49" s="222"/>
      <c r="Y49" s="207"/>
      <c r="Z49" s="222"/>
      <c r="AA49" s="222"/>
      <c r="AB49" s="207"/>
      <c r="AC49" s="207"/>
      <c r="AD49" s="222"/>
      <c r="AE49" s="207"/>
      <c r="AF49" s="222"/>
      <c r="AG49" s="222"/>
      <c r="AH49" s="207">
        <v>24</v>
      </c>
      <c r="AI49" s="222"/>
      <c r="AJ49" s="207">
        <f>6*12</f>
        <v>72</v>
      </c>
      <c r="AK49" s="222"/>
      <c r="AL49" s="222"/>
      <c r="AM49" s="222"/>
      <c r="AN49" s="222"/>
      <c r="AO49" s="207"/>
      <c r="AP49" s="222"/>
      <c r="AQ49" s="222"/>
      <c r="AR49" s="200">
        <f t="shared" si="5"/>
        <v>150</v>
      </c>
      <c r="AS49" s="222"/>
      <c r="AT49" s="54" t="e">
        <f t="shared" si="3"/>
        <v>#DIV/0!</v>
      </c>
      <c r="AU49" t="s">
        <v>133</v>
      </c>
    </row>
    <row r="50" spans="1:47" ht="20.100000000000001" hidden="1" customHeight="1" x14ac:dyDescent="0.3">
      <c r="A50" s="88">
        <f t="shared" si="2"/>
        <v>38</v>
      </c>
      <c r="B50" s="208" t="s">
        <v>378</v>
      </c>
      <c r="C50" s="168"/>
      <c r="D50" s="75"/>
      <c r="E50" s="75"/>
      <c r="F50" s="75"/>
      <c r="G50" s="75"/>
      <c r="H50" s="75"/>
      <c r="I50" s="75"/>
      <c r="J50" s="76"/>
      <c r="K50" s="207"/>
      <c r="L50" s="213"/>
      <c r="M50" s="207"/>
      <c r="N50" s="207"/>
      <c r="O50" s="207"/>
      <c r="P50" s="134"/>
      <c r="Q50" s="207">
        <f>7*6</f>
        <v>42</v>
      </c>
      <c r="R50" s="207"/>
      <c r="S50" s="134"/>
      <c r="T50" s="207"/>
      <c r="U50" s="134"/>
      <c r="V50" s="207"/>
      <c r="W50" s="213"/>
      <c r="X50" s="134"/>
      <c r="Y50" s="207"/>
      <c r="Z50" s="134"/>
      <c r="AA50" s="213"/>
      <c r="AB50" s="207"/>
      <c r="AC50" s="207"/>
      <c r="AD50" s="134"/>
      <c r="AE50" s="207"/>
      <c r="AF50" s="134"/>
      <c r="AG50" s="134"/>
      <c r="AH50" s="207">
        <f>4*12</f>
        <v>48</v>
      </c>
      <c r="AI50" s="212"/>
      <c r="AJ50" s="207">
        <f>5*12</f>
        <v>60</v>
      </c>
      <c r="AK50" s="212"/>
      <c r="AL50" s="212"/>
      <c r="AM50" s="220"/>
      <c r="AN50" s="134"/>
      <c r="AO50" s="207"/>
      <c r="AP50" s="134"/>
      <c r="AQ50" s="219"/>
      <c r="AR50" s="96">
        <f t="shared" si="5"/>
        <v>150</v>
      </c>
      <c r="AS50" s="134"/>
      <c r="AT50" s="54" t="e">
        <f t="shared" si="3"/>
        <v>#DIV/0!</v>
      </c>
      <c r="AU50" t="s">
        <v>133</v>
      </c>
    </row>
    <row r="51" spans="1:47" ht="20.100000000000001" hidden="1" customHeight="1" x14ac:dyDescent="0.3">
      <c r="A51" s="88">
        <f t="shared" si="2"/>
        <v>39</v>
      </c>
      <c r="B51" s="208" t="s">
        <v>377</v>
      </c>
      <c r="C51" s="168"/>
      <c r="D51" s="75"/>
      <c r="E51" s="75"/>
      <c r="F51" s="75"/>
      <c r="G51" s="75"/>
      <c r="H51" s="75"/>
      <c r="I51" s="75"/>
      <c r="J51" s="76"/>
      <c r="K51" s="207"/>
      <c r="L51" s="207"/>
      <c r="M51" s="207"/>
      <c r="N51" s="207"/>
      <c r="O51" s="207"/>
      <c r="P51" s="134"/>
      <c r="Q51" s="207">
        <f>3*6</f>
        <v>18</v>
      </c>
      <c r="R51" s="207"/>
      <c r="S51" s="134"/>
      <c r="T51" s="207"/>
      <c r="U51" s="134"/>
      <c r="V51" s="207"/>
      <c r="W51" s="207"/>
      <c r="X51" s="134"/>
      <c r="Y51" s="207"/>
      <c r="Z51" s="134"/>
      <c r="AA51" s="207"/>
      <c r="AB51" s="207"/>
      <c r="AC51" s="207"/>
      <c r="AD51" s="134"/>
      <c r="AE51" s="207"/>
      <c r="AF51" s="134"/>
      <c r="AG51" s="134"/>
      <c r="AH51" s="207">
        <f>5*12</f>
        <v>60</v>
      </c>
      <c r="AI51" s="212"/>
      <c r="AJ51" s="207">
        <f>6*12</f>
        <v>72</v>
      </c>
      <c r="AK51" s="212"/>
      <c r="AL51" s="212"/>
      <c r="AM51" s="220"/>
      <c r="AN51" s="134"/>
      <c r="AO51" s="207"/>
      <c r="AP51" s="134"/>
      <c r="AQ51" s="219"/>
      <c r="AR51" s="96">
        <f t="shared" si="5"/>
        <v>150</v>
      </c>
      <c r="AS51" s="134"/>
      <c r="AT51" s="54" t="e">
        <f t="shared" si="3"/>
        <v>#DIV/0!</v>
      </c>
      <c r="AU51" t="s">
        <v>133</v>
      </c>
    </row>
    <row r="52" spans="1:47" ht="20.100000000000001" hidden="1" customHeight="1" x14ac:dyDescent="0.3">
      <c r="A52" s="88">
        <f t="shared" si="2"/>
        <v>40</v>
      </c>
      <c r="B52" s="208" t="s">
        <v>379</v>
      </c>
      <c r="C52" s="168"/>
      <c r="D52" s="75"/>
      <c r="E52" s="75"/>
      <c r="F52" s="75"/>
      <c r="G52" s="75"/>
      <c r="H52" s="75"/>
      <c r="I52" s="75"/>
      <c r="J52" s="76"/>
      <c r="K52" s="207"/>
      <c r="L52" s="207"/>
      <c r="M52" s="207"/>
      <c r="N52" s="207"/>
      <c r="O52" s="207"/>
      <c r="P52" s="134"/>
      <c r="Q52" s="207">
        <f>7*6</f>
        <v>42</v>
      </c>
      <c r="R52" s="207"/>
      <c r="S52" s="134"/>
      <c r="T52" s="207"/>
      <c r="U52" s="134"/>
      <c r="V52" s="207"/>
      <c r="W52" s="207"/>
      <c r="X52" s="134"/>
      <c r="Y52" s="207"/>
      <c r="Z52" s="134"/>
      <c r="AA52" s="207"/>
      <c r="AB52" s="207"/>
      <c r="AC52" s="207"/>
      <c r="AD52" s="134"/>
      <c r="AE52" s="207"/>
      <c r="AF52" s="134"/>
      <c r="AG52" s="134"/>
      <c r="AH52" s="207">
        <f>4*12</f>
        <v>48</v>
      </c>
      <c r="AI52" s="212"/>
      <c r="AJ52" s="207">
        <f>5*12</f>
        <v>60</v>
      </c>
      <c r="AK52" s="212"/>
      <c r="AL52" s="212"/>
      <c r="AM52" s="220"/>
      <c r="AN52" s="134"/>
      <c r="AO52" s="207"/>
      <c r="AP52" s="134"/>
      <c r="AQ52" s="219"/>
      <c r="AR52" s="96">
        <f t="shared" si="5"/>
        <v>150</v>
      </c>
      <c r="AS52" s="134"/>
      <c r="AT52" s="54" t="e">
        <f t="shared" si="3"/>
        <v>#DIV/0!</v>
      </c>
      <c r="AU52" t="s">
        <v>133</v>
      </c>
    </row>
    <row r="53" spans="1:47" ht="20.100000000000001" hidden="1" customHeight="1" x14ac:dyDescent="0.3">
      <c r="A53" s="88">
        <v>41</v>
      </c>
      <c r="B53" s="208" t="s">
        <v>317</v>
      </c>
      <c r="C53" s="168"/>
      <c r="D53" s="75"/>
      <c r="E53" s="75"/>
      <c r="F53" s="75"/>
      <c r="G53" s="75"/>
      <c r="H53" s="75"/>
      <c r="I53" s="75"/>
      <c r="J53" s="76"/>
      <c r="K53" s="207"/>
      <c r="L53" s="207"/>
      <c r="M53" s="207"/>
      <c r="N53" s="207">
        <v>6</v>
      </c>
      <c r="O53" s="207"/>
      <c r="P53" s="134"/>
      <c r="Q53" s="207"/>
      <c r="R53" s="207"/>
      <c r="S53" s="134"/>
      <c r="T53" s="207"/>
      <c r="U53" s="134"/>
      <c r="V53" s="207"/>
      <c r="W53" s="207"/>
      <c r="X53" s="134"/>
      <c r="Y53" s="207"/>
      <c r="Z53" s="134"/>
      <c r="AA53" s="207"/>
      <c r="AB53" s="207"/>
      <c r="AC53" s="207"/>
      <c r="AD53" s="134"/>
      <c r="AE53" s="207"/>
      <c r="AF53" s="134"/>
      <c r="AG53" s="134"/>
      <c r="AH53" s="207">
        <f>10*12</f>
        <v>120</v>
      </c>
      <c r="AI53" s="212"/>
      <c r="AJ53" s="207">
        <f>2*12</f>
        <v>24</v>
      </c>
      <c r="AK53" s="212"/>
      <c r="AL53" s="212"/>
      <c r="AM53" s="220"/>
      <c r="AN53" s="134"/>
      <c r="AO53" s="207"/>
      <c r="AP53" s="134"/>
      <c r="AQ53" s="219"/>
      <c r="AR53" s="96">
        <f t="shared" si="5"/>
        <v>150</v>
      </c>
      <c r="AS53" s="134"/>
      <c r="AT53" s="54" t="e">
        <f t="shared" si="3"/>
        <v>#DIV/0!</v>
      </c>
      <c r="AU53" t="s">
        <v>133</v>
      </c>
    </row>
    <row r="54" spans="1:47" ht="20.100000000000001" hidden="1" customHeight="1" x14ac:dyDescent="0.3">
      <c r="A54" s="88">
        <f t="shared" si="2"/>
        <v>42</v>
      </c>
      <c r="B54" s="208" t="s">
        <v>371</v>
      </c>
      <c r="C54" s="168"/>
      <c r="D54" s="75"/>
      <c r="E54" s="75"/>
      <c r="F54" s="75"/>
      <c r="G54" s="75"/>
      <c r="H54" s="75"/>
      <c r="I54" s="75"/>
      <c r="J54" s="76"/>
      <c r="K54" s="207">
        <v>6</v>
      </c>
      <c r="L54" s="207"/>
      <c r="M54" s="207"/>
      <c r="N54" s="207"/>
      <c r="O54" s="207"/>
      <c r="P54" s="134"/>
      <c r="Q54" s="207"/>
      <c r="R54" s="207"/>
      <c r="S54" s="134"/>
      <c r="T54" s="207"/>
      <c r="U54" s="134"/>
      <c r="V54" s="207"/>
      <c r="W54" s="207"/>
      <c r="X54" s="134"/>
      <c r="Y54" s="207"/>
      <c r="Z54" s="134"/>
      <c r="AA54" s="207"/>
      <c r="AB54" s="207"/>
      <c r="AC54" s="207"/>
      <c r="AD54" s="134"/>
      <c r="AE54" s="207"/>
      <c r="AF54" s="134"/>
      <c r="AG54" s="134"/>
      <c r="AH54" s="207">
        <f>10*12</f>
        <v>120</v>
      </c>
      <c r="AI54" s="212"/>
      <c r="AJ54" s="207">
        <f>2*12</f>
        <v>24</v>
      </c>
      <c r="AK54" s="212"/>
      <c r="AL54" s="212"/>
      <c r="AM54" s="220"/>
      <c r="AN54" s="134"/>
      <c r="AO54" s="207"/>
      <c r="AP54" s="134"/>
      <c r="AQ54" s="219"/>
      <c r="AR54" s="96">
        <f t="shared" si="5"/>
        <v>150</v>
      </c>
      <c r="AS54" s="134"/>
      <c r="AT54" s="54">
        <f t="shared" si="3"/>
        <v>0</v>
      </c>
      <c r="AU54" t="s">
        <v>133</v>
      </c>
    </row>
    <row r="55" spans="1:47" ht="20.100000000000001" hidden="1" customHeight="1" x14ac:dyDescent="0.3">
      <c r="A55" s="88">
        <f t="shared" si="2"/>
        <v>43</v>
      </c>
      <c r="B55" s="208" t="s">
        <v>331</v>
      </c>
      <c r="C55" s="168"/>
      <c r="D55" s="75"/>
      <c r="E55" s="75"/>
      <c r="F55" s="75"/>
      <c r="G55" s="75"/>
      <c r="H55" s="75"/>
      <c r="I55" s="75"/>
      <c r="J55" s="76"/>
      <c r="K55" s="207">
        <v>6</v>
      </c>
      <c r="L55" s="207"/>
      <c r="M55" s="207"/>
      <c r="N55" s="207"/>
      <c r="O55" s="207"/>
      <c r="P55" s="134"/>
      <c r="Q55" s="207"/>
      <c r="R55" s="207"/>
      <c r="S55" s="134"/>
      <c r="T55" s="207"/>
      <c r="U55" s="134"/>
      <c r="V55" s="207"/>
      <c r="W55" s="207"/>
      <c r="X55" s="134"/>
      <c r="Y55" s="207"/>
      <c r="Z55" s="134"/>
      <c r="AA55" s="207"/>
      <c r="AB55" s="207"/>
      <c r="AC55" s="207"/>
      <c r="AD55" s="134"/>
      <c r="AE55" s="207"/>
      <c r="AF55" s="134"/>
      <c r="AG55" s="134"/>
      <c r="AH55" s="207">
        <f>10*12</f>
        <v>120</v>
      </c>
      <c r="AI55" s="212"/>
      <c r="AJ55" s="207">
        <f>2*12</f>
        <v>24</v>
      </c>
      <c r="AK55" s="212"/>
      <c r="AL55" s="212"/>
      <c r="AM55" s="220"/>
      <c r="AN55" s="134"/>
      <c r="AO55" s="207"/>
      <c r="AP55" s="134"/>
      <c r="AQ55" s="219"/>
      <c r="AR55" s="96">
        <f t="shared" si="5"/>
        <v>150</v>
      </c>
      <c r="AS55" s="134"/>
      <c r="AT55" s="54">
        <f t="shared" si="3"/>
        <v>0</v>
      </c>
      <c r="AU55" t="s">
        <v>133</v>
      </c>
    </row>
    <row r="56" spans="1:47" ht="20.100000000000001" hidden="1" customHeight="1" x14ac:dyDescent="0.3">
      <c r="A56" s="88">
        <f t="shared" si="2"/>
        <v>44</v>
      </c>
      <c r="B56" s="208" t="s">
        <v>393</v>
      </c>
      <c r="C56" s="168"/>
      <c r="D56" s="75"/>
      <c r="E56" s="75"/>
      <c r="F56" s="75"/>
      <c r="G56" s="75"/>
      <c r="H56" s="75"/>
      <c r="I56" s="75"/>
      <c r="J56" s="76"/>
      <c r="K56" s="207">
        <f>10*6</f>
        <v>60</v>
      </c>
      <c r="L56" s="207"/>
      <c r="M56" s="207"/>
      <c r="N56" s="207"/>
      <c r="O56" s="207"/>
      <c r="P56" s="134"/>
      <c r="Q56" s="207"/>
      <c r="R56" s="207"/>
      <c r="S56" s="134"/>
      <c r="T56" s="207"/>
      <c r="U56" s="134"/>
      <c r="V56" s="207"/>
      <c r="W56" s="207"/>
      <c r="X56" s="134"/>
      <c r="Y56" s="207"/>
      <c r="Z56" s="134"/>
      <c r="AA56" s="207"/>
      <c r="AB56" s="207"/>
      <c r="AC56" s="207"/>
      <c r="AD56" s="134"/>
      <c r="AE56" s="207">
        <f>7*6</f>
        <v>42</v>
      </c>
      <c r="AF56" s="134"/>
      <c r="AG56" s="134"/>
      <c r="AH56" s="207">
        <f>4*12</f>
        <v>48</v>
      </c>
      <c r="AI56" s="212"/>
      <c r="AJ56" s="207"/>
      <c r="AK56" s="212"/>
      <c r="AL56" s="212"/>
      <c r="AM56" s="220"/>
      <c r="AN56" s="134"/>
      <c r="AO56" s="207"/>
      <c r="AP56" s="134"/>
      <c r="AQ56" s="219"/>
      <c r="AR56" s="96">
        <f t="shared" si="5"/>
        <v>150</v>
      </c>
      <c r="AS56" s="134">
        <v>70</v>
      </c>
      <c r="AT56" s="54">
        <f t="shared" si="3"/>
        <v>1.1666666666666667</v>
      </c>
      <c r="AU56" t="s">
        <v>133</v>
      </c>
    </row>
    <row r="57" spans="1:47" ht="20.100000000000001" hidden="1" customHeight="1" x14ac:dyDescent="0.3">
      <c r="A57" s="88">
        <v>45</v>
      </c>
      <c r="B57" s="208" t="s">
        <v>394</v>
      </c>
      <c r="C57" s="168"/>
      <c r="D57" s="75"/>
      <c r="E57" s="75"/>
      <c r="F57" s="75"/>
      <c r="G57" s="75"/>
      <c r="H57" s="75"/>
      <c r="I57" s="75"/>
      <c r="J57" s="76"/>
      <c r="K57" s="207">
        <f>9*6</f>
        <v>54</v>
      </c>
      <c r="L57" s="207"/>
      <c r="M57" s="207"/>
      <c r="N57" s="207"/>
      <c r="O57" s="207"/>
      <c r="P57" s="134"/>
      <c r="Q57" s="207"/>
      <c r="R57" s="207"/>
      <c r="S57" s="134"/>
      <c r="T57" s="207"/>
      <c r="U57" s="134"/>
      <c r="V57" s="207"/>
      <c r="W57" s="207"/>
      <c r="X57" s="134"/>
      <c r="Y57" s="207"/>
      <c r="Z57" s="134"/>
      <c r="AA57" s="207"/>
      <c r="AB57" s="207"/>
      <c r="AC57" s="207"/>
      <c r="AD57" s="134"/>
      <c r="AE57" s="207">
        <f>10*6</f>
        <v>60</v>
      </c>
      <c r="AF57" s="134"/>
      <c r="AG57" s="134"/>
      <c r="AH57" s="207"/>
      <c r="AI57" s="212"/>
      <c r="AJ57" s="207">
        <f>3*12</f>
        <v>36</v>
      </c>
      <c r="AK57" s="212"/>
      <c r="AL57" s="212"/>
      <c r="AM57" s="220"/>
      <c r="AN57" s="134"/>
      <c r="AO57" s="207"/>
      <c r="AP57" s="134"/>
      <c r="AQ57" s="219"/>
      <c r="AR57" s="96">
        <f t="shared" si="5"/>
        <v>150</v>
      </c>
      <c r="AS57" s="134"/>
      <c r="AT57" s="54">
        <f t="shared" si="3"/>
        <v>0</v>
      </c>
      <c r="AU57" t="s">
        <v>133</v>
      </c>
    </row>
    <row r="58" spans="1:47" ht="20.100000000000001" hidden="1" customHeight="1" x14ac:dyDescent="0.3">
      <c r="A58" s="88">
        <f t="shared" si="2"/>
        <v>46</v>
      </c>
      <c r="B58" s="208" t="s">
        <v>395</v>
      </c>
      <c r="C58" s="168"/>
      <c r="D58" s="75"/>
      <c r="E58" s="75"/>
      <c r="F58" s="75"/>
      <c r="G58" s="75"/>
      <c r="H58" s="75"/>
      <c r="I58" s="75"/>
      <c r="J58" s="76"/>
      <c r="K58" s="207">
        <f>10*6</f>
        <v>60</v>
      </c>
      <c r="L58" s="207"/>
      <c r="M58" s="207"/>
      <c r="N58" s="207"/>
      <c r="O58" s="207"/>
      <c r="P58" s="134"/>
      <c r="Q58" s="207"/>
      <c r="R58" s="207"/>
      <c r="S58" s="134"/>
      <c r="T58" s="207"/>
      <c r="U58" s="134"/>
      <c r="V58" s="207"/>
      <c r="W58" s="207"/>
      <c r="X58" s="134"/>
      <c r="Y58" s="207"/>
      <c r="Z58" s="134"/>
      <c r="AA58" s="207"/>
      <c r="AB58" s="207"/>
      <c r="AC58" s="207"/>
      <c r="AD58" s="134"/>
      <c r="AE58" s="207">
        <f>13*6</f>
        <v>78</v>
      </c>
      <c r="AF58" s="134"/>
      <c r="AG58" s="134"/>
      <c r="AH58" s="207">
        <v>12</v>
      </c>
      <c r="AI58" s="212"/>
      <c r="AJ58" s="207"/>
      <c r="AK58" s="212"/>
      <c r="AL58" s="212"/>
      <c r="AM58" s="220"/>
      <c r="AN58" s="134"/>
      <c r="AO58" s="207"/>
      <c r="AP58" s="134"/>
      <c r="AQ58" s="219"/>
      <c r="AR58" s="96">
        <f t="shared" si="5"/>
        <v>150</v>
      </c>
      <c r="AS58" s="134">
        <v>98</v>
      </c>
      <c r="AT58" s="54">
        <f t="shared" si="3"/>
        <v>1.6333333333333333</v>
      </c>
      <c r="AU58" t="s">
        <v>133</v>
      </c>
    </row>
    <row r="59" spans="1:47" ht="20.100000000000001" hidden="1" customHeight="1" x14ac:dyDescent="0.3">
      <c r="A59" s="88">
        <f t="shared" si="2"/>
        <v>47</v>
      </c>
      <c r="B59" s="208" t="s">
        <v>396</v>
      </c>
      <c r="C59" s="168"/>
      <c r="D59" s="75"/>
      <c r="E59" s="75"/>
      <c r="F59" s="75"/>
      <c r="G59" s="75"/>
      <c r="H59" s="75"/>
      <c r="I59" s="75"/>
      <c r="J59" s="76"/>
      <c r="K59" s="207">
        <f>17*6</f>
        <v>102</v>
      </c>
      <c r="L59" s="207"/>
      <c r="M59" s="207"/>
      <c r="N59" s="207"/>
      <c r="O59" s="207"/>
      <c r="P59" s="134"/>
      <c r="Q59" s="207"/>
      <c r="R59" s="207"/>
      <c r="S59" s="134"/>
      <c r="T59" s="207"/>
      <c r="U59" s="134"/>
      <c r="V59" s="207"/>
      <c r="W59" s="207"/>
      <c r="X59" s="134"/>
      <c r="Y59" s="207"/>
      <c r="Z59" s="134"/>
      <c r="AA59" s="207"/>
      <c r="AB59" s="207"/>
      <c r="AC59" s="207"/>
      <c r="AD59" s="134"/>
      <c r="AE59" s="134"/>
      <c r="AF59" s="134"/>
      <c r="AG59" s="134"/>
      <c r="AH59" s="207">
        <f>4*12</f>
        <v>48</v>
      </c>
      <c r="AI59" s="212"/>
      <c r="AJ59" s="207"/>
      <c r="AK59" s="212"/>
      <c r="AL59" s="212"/>
      <c r="AM59" s="220"/>
      <c r="AN59" s="134"/>
      <c r="AO59" s="207"/>
      <c r="AP59" s="134"/>
      <c r="AQ59" s="219"/>
      <c r="AR59" s="96">
        <f t="shared" si="5"/>
        <v>150</v>
      </c>
      <c r="AS59" s="134">
        <v>132</v>
      </c>
      <c r="AT59" s="54">
        <f t="shared" si="3"/>
        <v>1.2941176470588236</v>
      </c>
      <c r="AU59" t="s">
        <v>133</v>
      </c>
    </row>
    <row r="60" spans="1:47" ht="20.100000000000001" hidden="1" customHeight="1" x14ac:dyDescent="0.3">
      <c r="A60" s="88">
        <f t="shared" si="2"/>
        <v>48</v>
      </c>
      <c r="B60" s="208" t="s">
        <v>381</v>
      </c>
      <c r="C60" s="168"/>
      <c r="D60" s="75"/>
      <c r="E60" s="75"/>
      <c r="F60" s="75"/>
      <c r="G60" s="75"/>
      <c r="H60" s="75"/>
      <c r="I60" s="75"/>
      <c r="J60" s="76"/>
      <c r="K60" s="207">
        <f>11*6</f>
        <v>66</v>
      </c>
      <c r="L60" s="207"/>
      <c r="M60" s="207"/>
      <c r="N60" s="207"/>
      <c r="O60" s="207"/>
      <c r="P60" s="134"/>
      <c r="Q60" s="207"/>
      <c r="R60" s="207">
        <f>4*6</f>
        <v>24</v>
      </c>
      <c r="S60" s="134"/>
      <c r="T60" s="207"/>
      <c r="U60" s="134"/>
      <c r="V60" s="207">
        <f>2*6</f>
        <v>12</v>
      </c>
      <c r="W60" s="207"/>
      <c r="X60" s="134"/>
      <c r="Y60" s="207"/>
      <c r="Z60" s="134"/>
      <c r="AA60" s="207"/>
      <c r="AB60" s="207"/>
      <c r="AC60" s="207"/>
      <c r="AD60" s="134"/>
      <c r="AE60" s="134"/>
      <c r="AF60" s="134"/>
      <c r="AG60" s="134"/>
      <c r="AH60" s="207"/>
      <c r="AI60" s="212"/>
      <c r="AJ60" s="207">
        <f>4*12</f>
        <v>48</v>
      </c>
      <c r="AK60" s="212"/>
      <c r="AL60" s="212"/>
      <c r="AM60" s="220"/>
      <c r="AN60" s="134"/>
      <c r="AO60" s="207"/>
      <c r="AP60" s="134"/>
      <c r="AQ60" s="219"/>
      <c r="AR60" s="96">
        <f t="shared" si="5"/>
        <v>150</v>
      </c>
      <c r="AS60" s="134">
        <v>66</v>
      </c>
      <c r="AT60" s="54">
        <f t="shared" ref="AT60:AT91" si="6">+AS60/K60</f>
        <v>1</v>
      </c>
      <c r="AU60" t="s">
        <v>133</v>
      </c>
    </row>
    <row r="61" spans="1:47" ht="20.100000000000001" hidden="1" customHeight="1" x14ac:dyDescent="0.3">
      <c r="A61" s="88">
        <v>49</v>
      </c>
      <c r="B61" s="208" t="s">
        <v>130</v>
      </c>
      <c r="C61" s="168"/>
      <c r="D61" s="75"/>
      <c r="E61" s="75"/>
      <c r="F61" s="75"/>
      <c r="G61" s="75"/>
      <c r="H61" s="75"/>
      <c r="I61" s="75"/>
      <c r="J61" s="76"/>
      <c r="K61" s="207">
        <f>19*6</f>
        <v>114</v>
      </c>
      <c r="L61" s="207"/>
      <c r="M61" s="207">
        <v>12</v>
      </c>
      <c r="N61" s="207"/>
      <c r="O61" s="207"/>
      <c r="P61" s="207"/>
      <c r="Q61" s="207"/>
      <c r="R61" s="207"/>
      <c r="S61" s="207"/>
      <c r="T61" s="207"/>
      <c r="U61" s="134"/>
      <c r="V61" s="207"/>
      <c r="W61" s="207"/>
      <c r="X61" s="134"/>
      <c r="Y61" s="207">
        <f>4*6</f>
        <v>24</v>
      </c>
      <c r="Z61" s="134"/>
      <c r="AA61" s="207"/>
      <c r="AB61" s="207"/>
      <c r="AC61" s="207"/>
      <c r="AD61" s="134"/>
      <c r="AE61" s="134"/>
      <c r="AF61" s="134"/>
      <c r="AG61" s="134"/>
      <c r="AH61" s="207"/>
      <c r="AI61" s="212"/>
      <c r="AJ61" s="207"/>
      <c r="AK61" s="212"/>
      <c r="AL61" s="212"/>
      <c r="AM61" s="220"/>
      <c r="AN61" s="134"/>
      <c r="AO61" s="207"/>
      <c r="AP61" s="134"/>
      <c r="AQ61" s="219"/>
      <c r="AR61" s="96">
        <f t="shared" si="5"/>
        <v>150</v>
      </c>
      <c r="AS61" s="134">
        <v>176</v>
      </c>
      <c r="AT61" s="54">
        <f t="shared" si="6"/>
        <v>1.5438596491228069</v>
      </c>
      <c r="AU61" t="s">
        <v>133</v>
      </c>
    </row>
    <row r="62" spans="1:47" ht="20.100000000000001" hidden="1" customHeight="1" x14ac:dyDescent="0.3">
      <c r="A62" s="88">
        <f t="shared" si="2"/>
        <v>50</v>
      </c>
      <c r="B62" s="208" t="s">
        <v>143</v>
      </c>
      <c r="C62" s="168"/>
      <c r="D62" s="75"/>
      <c r="E62" s="75"/>
      <c r="F62" s="75"/>
      <c r="G62" s="75"/>
      <c r="H62" s="75"/>
      <c r="I62" s="75"/>
      <c r="J62" s="76"/>
      <c r="K62" s="207">
        <f>18*6</f>
        <v>108</v>
      </c>
      <c r="L62" s="207"/>
      <c r="M62" s="207">
        <f>6*6</f>
        <v>36</v>
      </c>
      <c r="N62" s="207"/>
      <c r="O62" s="207"/>
      <c r="P62" s="207"/>
      <c r="Q62" s="207"/>
      <c r="R62" s="207"/>
      <c r="S62" s="207"/>
      <c r="T62" s="207"/>
      <c r="U62" s="134"/>
      <c r="V62" s="134"/>
      <c r="W62" s="207"/>
      <c r="X62" s="134"/>
      <c r="Y62" s="207"/>
      <c r="Z62" s="134"/>
      <c r="AA62" s="207"/>
      <c r="AB62" s="207"/>
      <c r="AC62" s="207"/>
      <c r="AD62" s="134"/>
      <c r="AE62" s="207"/>
      <c r="AF62" s="134"/>
      <c r="AG62" s="134"/>
      <c r="AH62" s="207"/>
      <c r="AI62" s="212"/>
      <c r="AJ62" s="207"/>
      <c r="AK62" s="212"/>
      <c r="AL62" s="212"/>
      <c r="AM62" s="220"/>
      <c r="AN62" s="134"/>
      <c r="AO62" s="207">
        <v>6</v>
      </c>
      <c r="AP62" s="134"/>
      <c r="AQ62" s="219"/>
      <c r="AR62" s="96">
        <f t="shared" si="5"/>
        <v>150</v>
      </c>
      <c r="AS62" s="134">
        <v>130</v>
      </c>
      <c r="AT62" s="54">
        <f t="shared" si="6"/>
        <v>1.2037037037037037</v>
      </c>
      <c r="AU62" t="s">
        <v>133</v>
      </c>
    </row>
    <row r="63" spans="1:47" ht="20.100000000000001" hidden="1" customHeight="1" x14ac:dyDescent="0.3">
      <c r="A63" s="88">
        <f t="shared" si="2"/>
        <v>51</v>
      </c>
      <c r="B63" s="208" t="s">
        <v>199</v>
      </c>
      <c r="C63" s="168"/>
      <c r="D63" s="75"/>
      <c r="E63" s="75"/>
      <c r="F63" s="75"/>
      <c r="G63" s="75"/>
      <c r="H63" s="75"/>
      <c r="I63" s="75"/>
      <c r="J63" s="76"/>
      <c r="K63" s="207">
        <f>14*6</f>
        <v>84</v>
      </c>
      <c r="L63" s="207"/>
      <c r="M63" s="207">
        <f>7*6</f>
        <v>42</v>
      </c>
      <c r="N63" s="207"/>
      <c r="O63" s="207"/>
      <c r="P63" s="134"/>
      <c r="Q63" s="207"/>
      <c r="R63" s="207"/>
      <c r="S63" s="134"/>
      <c r="T63" s="207">
        <f>3*6</f>
        <v>18</v>
      </c>
      <c r="U63" s="134"/>
      <c r="V63" s="134"/>
      <c r="W63" s="207"/>
      <c r="X63" s="134"/>
      <c r="Y63" s="207"/>
      <c r="Z63" s="134"/>
      <c r="AA63" s="207"/>
      <c r="AB63" s="207"/>
      <c r="AC63" s="207"/>
      <c r="AD63" s="134"/>
      <c r="AE63" s="207"/>
      <c r="AF63" s="134"/>
      <c r="AG63" s="134"/>
      <c r="AH63" s="207"/>
      <c r="AI63" s="212"/>
      <c r="AJ63" s="207"/>
      <c r="AK63" s="212"/>
      <c r="AL63" s="212"/>
      <c r="AM63" s="220"/>
      <c r="AN63" s="134"/>
      <c r="AO63" s="207">
        <v>6</v>
      </c>
      <c r="AP63" s="134"/>
      <c r="AQ63" s="219"/>
      <c r="AR63" s="96">
        <f t="shared" si="5"/>
        <v>150</v>
      </c>
      <c r="AS63" s="134">
        <v>71</v>
      </c>
      <c r="AT63" s="54">
        <f t="shared" si="6"/>
        <v>0.84523809523809523</v>
      </c>
      <c r="AU63" t="s">
        <v>133</v>
      </c>
    </row>
    <row r="64" spans="1:47" ht="20.100000000000001" hidden="1" customHeight="1" x14ac:dyDescent="0.3">
      <c r="A64" s="88">
        <f t="shared" si="2"/>
        <v>52</v>
      </c>
      <c r="B64" s="208" t="s">
        <v>382</v>
      </c>
      <c r="C64" s="168"/>
      <c r="D64" s="75"/>
      <c r="E64" s="75"/>
      <c r="F64" s="75"/>
      <c r="G64" s="75"/>
      <c r="H64" s="75"/>
      <c r="I64" s="75"/>
      <c r="J64" s="76"/>
      <c r="K64" s="207">
        <f>16*6</f>
        <v>96</v>
      </c>
      <c r="L64" s="207"/>
      <c r="M64" s="207">
        <f>6*6</f>
        <v>36</v>
      </c>
      <c r="N64" s="207"/>
      <c r="O64" s="207"/>
      <c r="P64" s="134"/>
      <c r="Q64" s="207"/>
      <c r="R64" s="207"/>
      <c r="S64" s="134"/>
      <c r="T64" s="207">
        <f>3*6</f>
        <v>18</v>
      </c>
      <c r="U64" s="134"/>
      <c r="V64" s="134"/>
      <c r="W64" s="207"/>
      <c r="X64" s="134"/>
      <c r="Y64" s="207"/>
      <c r="Z64" s="134"/>
      <c r="AA64" s="207"/>
      <c r="AB64" s="207"/>
      <c r="AC64" s="207"/>
      <c r="AD64" s="134"/>
      <c r="AE64" s="207"/>
      <c r="AF64" s="134"/>
      <c r="AG64" s="134"/>
      <c r="AH64" s="207"/>
      <c r="AI64" s="212"/>
      <c r="AJ64" s="207"/>
      <c r="AK64" s="212"/>
      <c r="AL64" s="212"/>
      <c r="AM64" s="220"/>
      <c r="AN64" s="134"/>
      <c r="AO64" s="207"/>
      <c r="AP64" s="134"/>
      <c r="AQ64" s="219"/>
      <c r="AR64" s="96">
        <f t="shared" si="5"/>
        <v>150</v>
      </c>
      <c r="AS64" s="134">
        <v>101</v>
      </c>
      <c r="AT64" s="54">
        <f t="shared" si="6"/>
        <v>1.0520833333333333</v>
      </c>
      <c r="AU64" t="s">
        <v>133</v>
      </c>
    </row>
    <row r="65" spans="1:47" ht="20.100000000000001" hidden="1" customHeight="1" x14ac:dyDescent="0.3">
      <c r="A65" s="88">
        <v>53</v>
      </c>
      <c r="B65" s="208" t="s">
        <v>383</v>
      </c>
      <c r="C65" s="168"/>
      <c r="D65" s="75"/>
      <c r="E65" s="75"/>
      <c r="F65" s="75"/>
      <c r="G65" s="75"/>
      <c r="H65" s="75"/>
      <c r="I65" s="75"/>
      <c r="J65" s="76"/>
      <c r="K65" s="207">
        <f>15*6</f>
        <v>90</v>
      </c>
      <c r="L65" s="207"/>
      <c r="M65" s="207">
        <v>6</v>
      </c>
      <c r="N65" s="207"/>
      <c r="O65" s="207"/>
      <c r="P65" s="134"/>
      <c r="Q65" s="207"/>
      <c r="R65" s="207"/>
      <c r="S65" s="134"/>
      <c r="T65" s="207">
        <v>12</v>
      </c>
      <c r="U65" s="134"/>
      <c r="V65" s="134"/>
      <c r="W65" s="207"/>
      <c r="X65" s="134"/>
      <c r="Y65" s="207"/>
      <c r="Z65" s="134"/>
      <c r="AA65" s="207"/>
      <c r="AB65" s="207">
        <f>3*6</f>
        <v>18</v>
      </c>
      <c r="AC65" s="207"/>
      <c r="AD65" s="134"/>
      <c r="AE65" s="207"/>
      <c r="AF65" s="134"/>
      <c r="AG65" s="134"/>
      <c r="AH65" s="207"/>
      <c r="AI65" s="212"/>
      <c r="AJ65" s="207">
        <v>24</v>
      </c>
      <c r="AK65" s="212"/>
      <c r="AL65" s="212"/>
      <c r="AM65" s="220"/>
      <c r="AN65" s="134"/>
      <c r="AO65" s="207"/>
      <c r="AP65" s="134"/>
      <c r="AQ65" s="219"/>
      <c r="AR65" s="96">
        <f t="shared" si="5"/>
        <v>150</v>
      </c>
      <c r="AS65" s="134">
        <v>119</v>
      </c>
      <c r="AT65" s="54">
        <f t="shared" si="6"/>
        <v>1.3222222222222222</v>
      </c>
      <c r="AU65" t="s">
        <v>133</v>
      </c>
    </row>
    <row r="66" spans="1:47" ht="20.100000000000001" hidden="1" customHeight="1" x14ac:dyDescent="0.3">
      <c r="A66" s="88">
        <f t="shared" si="2"/>
        <v>54</v>
      </c>
      <c r="B66" s="208" t="s">
        <v>384</v>
      </c>
      <c r="C66" s="168"/>
      <c r="D66" s="75"/>
      <c r="E66" s="75"/>
      <c r="F66" s="75"/>
      <c r="G66" s="75"/>
      <c r="H66" s="75"/>
      <c r="I66" s="75"/>
      <c r="J66" s="76"/>
      <c r="K66" s="207">
        <f>12*6</f>
        <v>72</v>
      </c>
      <c r="L66" s="207"/>
      <c r="M66" s="207">
        <f>4*6</f>
        <v>24</v>
      </c>
      <c r="N66" s="207"/>
      <c r="O66" s="207"/>
      <c r="P66" s="134"/>
      <c r="Q66" s="207"/>
      <c r="R66" s="207"/>
      <c r="S66" s="134"/>
      <c r="T66" s="207"/>
      <c r="U66" s="134"/>
      <c r="V66" s="134"/>
      <c r="W66" s="207"/>
      <c r="X66" s="134"/>
      <c r="Y66" s="207"/>
      <c r="Z66" s="134"/>
      <c r="AA66" s="207"/>
      <c r="AB66" s="207">
        <f>5*6</f>
        <v>30</v>
      </c>
      <c r="AC66" s="207"/>
      <c r="AD66" s="134"/>
      <c r="AE66" s="207"/>
      <c r="AF66" s="134"/>
      <c r="AG66" s="134"/>
      <c r="AH66" s="207"/>
      <c r="AI66" s="212"/>
      <c r="AJ66" s="207">
        <v>24</v>
      </c>
      <c r="AK66" s="212"/>
      <c r="AL66" s="212"/>
      <c r="AM66" s="220"/>
      <c r="AN66" s="134"/>
      <c r="AO66" s="207"/>
      <c r="AP66" s="134"/>
      <c r="AQ66" s="219"/>
      <c r="AR66" s="96">
        <f t="shared" si="5"/>
        <v>150</v>
      </c>
      <c r="AS66" s="134">
        <v>41</v>
      </c>
      <c r="AT66" s="54">
        <f t="shared" si="6"/>
        <v>0.56944444444444442</v>
      </c>
      <c r="AU66" t="s">
        <v>133</v>
      </c>
    </row>
    <row r="67" spans="1:47" ht="20.100000000000001" hidden="1" customHeight="1" x14ac:dyDescent="0.3">
      <c r="A67" s="88">
        <f t="shared" si="2"/>
        <v>55</v>
      </c>
      <c r="B67" s="208" t="s">
        <v>385</v>
      </c>
      <c r="C67" s="168"/>
      <c r="D67" s="75"/>
      <c r="E67" s="75"/>
      <c r="F67" s="75"/>
      <c r="G67" s="75"/>
      <c r="H67" s="75"/>
      <c r="I67" s="75"/>
      <c r="J67" s="76"/>
      <c r="K67" s="207">
        <f>11*6</f>
        <v>66</v>
      </c>
      <c r="L67" s="207"/>
      <c r="M67" s="207">
        <v>6</v>
      </c>
      <c r="N67" s="207"/>
      <c r="O67" s="207"/>
      <c r="P67" s="134"/>
      <c r="Q67" s="207"/>
      <c r="R67" s="207"/>
      <c r="S67" s="134"/>
      <c r="T67" s="207"/>
      <c r="U67" s="134"/>
      <c r="V67" s="134"/>
      <c r="W67" s="207"/>
      <c r="X67" s="134"/>
      <c r="Y67" s="207"/>
      <c r="Z67" s="134"/>
      <c r="AA67" s="207"/>
      <c r="AB67" s="207">
        <f>7*6</f>
        <v>42</v>
      </c>
      <c r="AC67" s="207"/>
      <c r="AD67" s="134"/>
      <c r="AE67" s="207"/>
      <c r="AF67" s="134"/>
      <c r="AG67" s="134"/>
      <c r="AH67" s="207"/>
      <c r="AI67" s="212"/>
      <c r="AJ67" s="207">
        <f>3*12</f>
        <v>36</v>
      </c>
      <c r="AK67" s="212"/>
      <c r="AL67" s="212"/>
      <c r="AM67" s="220"/>
      <c r="AN67" s="134"/>
      <c r="AO67" s="207"/>
      <c r="AP67" s="134"/>
      <c r="AQ67" s="219"/>
      <c r="AR67" s="96">
        <f t="shared" si="5"/>
        <v>150</v>
      </c>
      <c r="AS67" s="134">
        <v>66</v>
      </c>
      <c r="AT67" s="54">
        <f t="shared" si="6"/>
        <v>1</v>
      </c>
      <c r="AU67" t="s">
        <v>133</v>
      </c>
    </row>
    <row r="68" spans="1:47" ht="20.100000000000001" hidden="1" customHeight="1" x14ac:dyDescent="0.3">
      <c r="A68" s="88">
        <f t="shared" si="2"/>
        <v>56</v>
      </c>
      <c r="B68" s="208" t="s">
        <v>386</v>
      </c>
      <c r="C68" s="168"/>
      <c r="D68" s="75"/>
      <c r="E68" s="75"/>
      <c r="F68" s="75"/>
      <c r="G68" s="75"/>
      <c r="H68" s="75"/>
      <c r="I68" s="75"/>
      <c r="J68" s="76"/>
      <c r="K68" s="207">
        <f>21*6</f>
        <v>126</v>
      </c>
      <c r="L68" s="207"/>
      <c r="M68" s="207">
        <f>3*6</f>
        <v>18</v>
      </c>
      <c r="N68" s="207"/>
      <c r="O68" s="207"/>
      <c r="P68" s="134"/>
      <c r="Q68" s="207"/>
      <c r="R68" s="207"/>
      <c r="S68" s="134"/>
      <c r="T68" s="207"/>
      <c r="U68" s="134"/>
      <c r="V68" s="134"/>
      <c r="W68" s="207"/>
      <c r="X68" s="134"/>
      <c r="Y68" s="207"/>
      <c r="Z68" s="134"/>
      <c r="AA68" s="207"/>
      <c r="AB68" s="207"/>
      <c r="AC68" s="207"/>
      <c r="AD68" s="134"/>
      <c r="AE68" s="207"/>
      <c r="AF68" s="134"/>
      <c r="AG68" s="134"/>
      <c r="AH68" s="207"/>
      <c r="AI68" s="212"/>
      <c r="AJ68" s="207"/>
      <c r="AK68" s="212"/>
      <c r="AL68" s="212"/>
      <c r="AM68" s="220"/>
      <c r="AN68" s="134"/>
      <c r="AO68" s="207">
        <v>6</v>
      </c>
      <c r="AP68" s="134"/>
      <c r="AQ68" s="219"/>
      <c r="AR68" s="96">
        <f t="shared" si="5"/>
        <v>150</v>
      </c>
      <c r="AS68" s="134">
        <v>124</v>
      </c>
      <c r="AT68" s="54">
        <f t="shared" si="6"/>
        <v>0.98412698412698407</v>
      </c>
      <c r="AU68" t="s">
        <v>133</v>
      </c>
    </row>
    <row r="69" spans="1:47" ht="20.100000000000001" hidden="1" customHeight="1" x14ac:dyDescent="0.3">
      <c r="A69" s="88">
        <v>57</v>
      </c>
      <c r="B69" s="208" t="s">
        <v>388</v>
      </c>
      <c r="C69" s="168"/>
      <c r="D69" s="75"/>
      <c r="E69" s="75"/>
      <c r="F69" s="75"/>
      <c r="G69" s="75"/>
      <c r="H69" s="75"/>
      <c r="I69" s="75"/>
      <c r="J69" s="76"/>
      <c r="K69" s="207">
        <f>21*6</f>
        <v>126</v>
      </c>
      <c r="L69" s="207"/>
      <c r="M69" s="207">
        <f>3*6</f>
        <v>18</v>
      </c>
      <c r="N69" s="207"/>
      <c r="O69" s="207"/>
      <c r="P69" s="134"/>
      <c r="Q69" s="207"/>
      <c r="R69" s="207"/>
      <c r="S69" s="134"/>
      <c r="T69" s="207"/>
      <c r="U69" s="134"/>
      <c r="V69" s="134"/>
      <c r="W69" s="207"/>
      <c r="X69" s="134"/>
      <c r="Y69" s="207"/>
      <c r="Z69" s="134"/>
      <c r="AA69" s="207"/>
      <c r="AB69" s="207"/>
      <c r="AC69" s="207"/>
      <c r="AD69" s="134"/>
      <c r="AE69" s="207"/>
      <c r="AF69" s="134"/>
      <c r="AG69" s="134"/>
      <c r="AH69" s="207"/>
      <c r="AI69" s="212"/>
      <c r="AJ69" s="207"/>
      <c r="AK69" s="212"/>
      <c r="AL69" s="212"/>
      <c r="AM69" s="220"/>
      <c r="AN69" s="134"/>
      <c r="AO69" s="207">
        <v>6</v>
      </c>
      <c r="AP69" s="134"/>
      <c r="AQ69" s="219"/>
      <c r="AR69" s="96">
        <f t="shared" si="5"/>
        <v>150</v>
      </c>
      <c r="AS69" s="134">
        <v>147</v>
      </c>
      <c r="AT69" s="54">
        <f t="shared" si="6"/>
        <v>1.1666666666666667</v>
      </c>
      <c r="AU69" t="s">
        <v>133</v>
      </c>
    </row>
    <row r="70" spans="1:47" ht="20.100000000000001" hidden="1" customHeight="1" x14ac:dyDescent="0.3">
      <c r="A70" s="88">
        <f t="shared" si="2"/>
        <v>58</v>
      </c>
      <c r="B70" s="208" t="s">
        <v>389</v>
      </c>
      <c r="C70" s="168"/>
      <c r="D70" s="75"/>
      <c r="E70" s="75"/>
      <c r="F70" s="75"/>
      <c r="G70" s="75"/>
      <c r="H70" s="75"/>
      <c r="I70" s="75"/>
      <c r="J70" s="76"/>
      <c r="K70" s="207">
        <f>21*6</f>
        <v>126</v>
      </c>
      <c r="L70" s="207"/>
      <c r="M70" s="207">
        <f>3*6</f>
        <v>18</v>
      </c>
      <c r="N70" s="207"/>
      <c r="O70" s="207"/>
      <c r="P70" s="134"/>
      <c r="Q70" s="207"/>
      <c r="R70" s="207"/>
      <c r="S70" s="134"/>
      <c r="T70" s="207"/>
      <c r="U70" s="134"/>
      <c r="V70" s="134"/>
      <c r="W70" s="207"/>
      <c r="X70" s="134"/>
      <c r="Y70" s="207"/>
      <c r="Z70" s="134"/>
      <c r="AA70" s="207"/>
      <c r="AB70" s="207"/>
      <c r="AC70" s="207"/>
      <c r="AD70" s="134"/>
      <c r="AE70" s="207"/>
      <c r="AF70" s="134"/>
      <c r="AG70" s="134"/>
      <c r="AH70" s="207"/>
      <c r="AI70" s="212"/>
      <c r="AJ70" s="207"/>
      <c r="AK70" s="212"/>
      <c r="AL70" s="212"/>
      <c r="AM70" s="220"/>
      <c r="AN70" s="134"/>
      <c r="AO70" s="207">
        <v>6</v>
      </c>
      <c r="AP70" s="134"/>
      <c r="AQ70" s="219"/>
      <c r="AR70" s="96">
        <f t="shared" si="5"/>
        <v>150</v>
      </c>
      <c r="AS70" s="134">
        <v>171</v>
      </c>
      <c r="AT70" s="54">
        <f t="shared" si="6"/>
        <v>1.3571428571428572</v>
      </c>
      <c r="AU70" t="s">
        <v>133</v>
      </c>
    </row>
    <row r="71" spans="1:47" ht="20.100000000000001" hidden="1" customHeight="1" x14ac:dyDescent="0.3">
      <c r="A71" s="88">
        <f t="shared" si="2"/>
        <v>59</v>
      </c>
      <c r="B71" s="208" t="s">
        <v>390</v>
      </c>
      <c r="C71" s="168"/>
      <c r="D71" s="75"/>
      <c r="E71" s="75"/>
      <c r="F71" s="75"/>
      <c r="G71" s="75"/>
      <c r="H71" s="75"/>
      <c r="I71" s="75"/>
      <c r="J71" s="76"/>
      <c r="K71" s="207">
        <f>15*6</f>
        <v>90</v>
      </c>
      <c r="L71" s="207"/>
      <c r="M71" s="207"/>
      <c r="N71" s="207"/>
      <c r="O71" s="207"/>
      <c r="P71" s="134"/>
      <c r="Q71" s="207"/>
      <c r="R71" s="207"/>
      <c r="S71" s="134"/>
      <c r="T71" s="207">
        <f>9*6</f>
        <v>54</v>
      </c>
      <c r="U71" s="134"/>
      <c r="V71" s="134"/>
      <c r="W71" s="207"/>
      <c r="X71" s="134"/>
      <c r="Y71" s="207"/>
      <c r="Z71" s="134"/>
      <c r="AA71" s="207"/>
      <c r="AB71" s="207"/>
      <c r="AC71" s="207"/>
      <c r="AD71" s="134"/>
      <c r="AE71" s="207"/>
      <c r="AF71" s="134"/>
      <c r="AG71" s="134"/>
      <c r="AH71" s="207"/>
      <c r="AI71" s="212"/>
      <c r="AJ71" s="207"/>
      <c r="AK71" s="212"/>
      <c r="AL71" s="212"/>
      <c r="AM71" s="220"/>
      <c r="AN71" s="134"/>
      <c r="AO71" s="207">
        <v>6</v>
      </c>
      <c r="AP71" s="134"/>
      <c r="AQ71" s="219"/>
      <c r="AR71" s="96">
        <f t="shared" si="5"/>
        <v>150</v>
      </c>
      <c r="AS71" s="134">
        <v>82</v>
      </c>
      <c r="AT71" s="54">
        <f t="shared" si="6"/>
        <v>0.91111111111111109</v>
      </c>
      <c r="AU71" t="s">
        <v>133</v>
      </c>
    </row>
    <row r="72" spans="1:47" ht="20.100000000000001" hidden="1" customHeight="1" x14ac:dyDescent="0.3">
      <c r="A72" s="88">
        <f t="shared" si="2"/>
        <v>60</v>
      </c>
      <c r="B72" s="208" t="s">
        <v>391</v>
      </c>
      <c r="C72" s="168"/>
      <c r="D72" s="75"/>
      <c r="E72" s="75"/>
      <c r="F72" s="75"/>
      <c r="G72" s="75"/>
      <c r="H72" s="75"/>
      <c r="I72" s="75"/>
      <c r="J72" s="76"/>
      <c r="K72" s="207">
        <f>17*6</f>
        <v>102</v>
      </c>
      <c r="L72" s="207"/>
      <c r="M72" s="207"/>
      <c r="N72" s="207"/>
      <c r="O72" s="207"/>
      <c r="P72" s="134"/>
      <c r="Q72" s="207"/>
      <c r="R72" s="207"/>
      <c r="S72" s="134"/>
      <c r="T72" s="207">
        <f>7*6</f>
        <v>42</v>
      </c>
      <c r="U72" s="134"/>
      <c r="V72" s="134"/>
      <c r="W72" s="207"/>
      <c r="X72" s="134"/>
      <c r="Y72" s="207"/>
      <c r="Z72" s="134"/>
      <c r="AA72" s="207"/>
      <c r="AB72" s="207"/>
      <c r="AC72" s="207"/>
      <c r="AD72" s="134"/>
      <c r="AE72" s="207"/>
      <c r="AF72" s="134"/>
      <c r="AG72" s="134"/>
      <c r="AH72" s="207"/>
      <c r="AI72" s="212"/>
      <c r="AJ72" s="207"/>
      <c r="AK72" s="212"/>
      <c r="AL72" s="212"/>
      <c r="AM72" s="220"/>
      <c r="AN72" s="134"/>
      <c r="AO72" s="207">
        <v>6</v>
      </c>
      <c r="AP72" s="134"/>
      <c r="AQ72" s="219"/>
      <c r="AR72" s="96">
        <f t="shared" si="5"/>
        <v>150</v>
      </c>
      <c r="AS72" s="134">
        <v>120</v>
      </c>
      <c r="AT72" s="54">
        <f t="shared" si="6"/>
        <v>1.1764705882352942</v>
      </c>
      <c r="AU72" t="s">
        <v>133</v>
      </c>
    </row>
    <row r="73" spans="1:47" ht="20.100000000000001" hidden="1" customHeight="1" x14ac:dyDescent="0.3">
      <c r="A73" s="88">
        <v>61</v>
      </c>
      <c r="B73" s="208" t="s">
        <v>397</v>
      </c>
      <c r="C73" s="168"/>
      <c r="D73" s="75"/>
      <c r="E73" s="75"/>
      <c r="F73" s="75"/>
      <c r="G73" s="75"/>
      <c r="H73" s="75"/>
      <c r="I73" s="75"/>
      <c r="J73" s="76"/>
      <c r="K73" s="275" t="s">
        <v>466</v>
      </c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276"/>
      <c r="AP73" s="276"/>
      <c r="AQ73" s="277"/>
      <c r="AR73" s="96">
        <f t="shared" si="5"/>
        <v>0</v>
      </c>
      <c r="AS73" s="134">
        <v>0</v>
      </c>
      <c r="AT73" s="54" t="e">
        <f t="shared" si="6"/>
        <v>#VALUE!</v>
      </c>
      <c r="AU73" t="s">
        <v>133</v>
      </c>
    </row>
    <row r="74" spans="1:47" ht="20.100000000000001" hidden="1" customHeight="1" x14ac:dyDescent="0.3">
      <c r="A74" s="88">
        <f t="shared" si="2"/>
        <v>62</v>
      </c>
      <c r="B74" s="208" t="s">
        <v>373</v>
      </c>
      <c r="C74" s="168"/>
      <c r="D74" s="75"/>
      <c r="E74" s="75"/>
      <c r="F74" s="75"/>
      <c r="G74" s="75"/>
      <c r="H74" s="75"/>
      <c r="I74" s="75"/>
      <c r="J74" s="76"/>
      <c r="K74" s="207"/>
      <c r="L74" s="207"/>
      <c r="M74" s="207"/>
      <c r="N74" s="207"/>
      <c r="O74" s="207"/>
      <c r="P74" s="134"/>
      <c r="Q74" s="207"/>
      <c r="R74" s="207"/>
      <c r="S74" s="134"/>
      <c r="T74" s="207"/>
      <c r="U74" s="134"/>
      <c r="V74" s="207"/>
      <c r="W74" s="207"/>
      <c r="X74" s="134"/>
      <c r="Y74" s="134">
        <v>42</v>
      </c>
      <c r="Z74" s="134"/>
      <c r="AA74" s="207"/>
      <c r="AB74" s="207"/>
      <c r="AC74" s="207"/>
      <c r="AD74" s="134">
        <v>60</v>
      </c>
      <c r="AE74" s="207"/>
      <c r="AF74" s="134"/>
      <c r="AG74" s="134"/>
      <c r="AH74" s="207">
        <v>12</v>
      </c>
      <c r="AI74" s="212"/>
      <c r="AJ74" s="207">
        <f>3*12</f>
        <v>36</v>
      </c>
      <c r="AK74" s="212"/>
      <c r="AL74" s="212"/>
      <c r="AM74" s="220"/>
      <c r="AN74" s="134"/>
      <c r="AO74" s="207"/>
      <c r="AP74" s="134"/>
      <c r="AQ74" s="207"/>
      <c r="AR74" s="96">
        <f t="shared" si="5"/>
        <v>150</v>
      </c>
      <c r="AS74" s="134"/>
      <c r="AT74" s="54" t="e">
        <f t="shared" si="6"/>
        <v>#DIV/0!</v>
      </c>
      <c r="AU74" t="s">
        <v>133</v>
      </c>
    </row>
    <row r="75" spans="1:47" ht="20.100000000000001" hidden="1" customHeight="1" x14ac:dyDescent="0.3">
      <c r="A75" s="88">
        <f t="shared" si="2"/>
        <v>63</v>
      </c>
      <c r="B75" s="208" t="s">
        <v>441</v>
      </c>
      <c r="C75" s="168"/>
      <c r="D75" s="75"/>
      <c r="E75" s="75"/>
      <c r="F75" s="75"/>
      <c r="G75" s="75"/>
      <c r="H75" s="75"/>
      <c r="I75" s="75"/>
      <c r="J75" s="76"/>
      <c r="K75" s="207">
        <f>4*6</f>
        <v>24</v>
      </c>
      <c r="L75" s="207"/>
      <c r="M75" s="207"/>
      <c r="N75" s="207"/>
      <c r="O75" s="207"/>
      <c r="P75" s="134"/>
      <c r="Q75" s="207"/>
      <c r="R75" s="207"/>
      <c r="S75" s="134"/>
      <c r="T75" s="207"/>
      <c r="U75" s="134"/>
      <c r="V75" s="207"/>
      <c r="W75" s="207"/>
      <c r="X75" s="134"/>
      <c r="Y75" s="134"/>
      <c r="Z75" s="134"/>
      <c r="AA75" s="207"/>
      <c r="AB75" s="207"/>
      <c r="AC75" s="207">
        <v>66</v>
      </c>
      <c r="AD75" s="134"/>
      <c r="AE75" s="207"/>
      <c r="AF75" s="134"/>
      <c r="AG75" s="134"/>
      <c r="AH75" s="207">
        <f>4*12</f>
        <v>48</v>
      </c>
      <c r="AI75" s="212"/>
      <c r="AJ75" s="207">
        <v>12</v>
      </c>
      <c r="AK75" s="212"/>
      <c r="AL75" s="212"/>
      <c r="AM75" s="220"/>
      <c r="AN75" s="134"/>
      <c r="AO75" s="207"/>
      <c r="AP75" s="134"/>
      <c r="AQ75" s="207"/>
      <c r="AR75" s="96">
        <f t="shared" si="5"/>
        <v>150</v>
      </c>
      <c r="AS75" s="134">
        <v>17</v>
      </c>
      <c r="AT75" s="54">
        <f t="shared" si="6"/>
        <v>0.70833333333333337</v>
      </c>
      <c r="AU75" t="s">
        <v>133</v>
      </c>
    </row>
    <row r="76" spans="1:47" ht="20.100000000000001" hidden="1" customHeight="1" x14ac:dyDescent="0.3">
      <c r="A76" s="88">
        <f t="shared" si="2"/>
        <v>64</v>
      </c>
      <c r="B76" s="208" t="s">
        <v>440</v>
      </c>
      <c r="C76" s="168"/>
      <c r="D76" s="75"/>
      <c r="E76" s="75"/>
      <c r="F76" s="75"/>
      <c r="G76" s="75"/>
      <c r="H76" s="75"/>
      <c r="I76" s="75"/>
      <c r="J76" s="76"/>
      <c r="K76" s="207"/>
      <c r="L76" s="207"/>
      <c r="M76" s="207"/>
      <c r="N76" s="207"/>
      <c r="O76" s="207"/>
      <c r="P76" s="134"/>
      <c r="Q76" s="207">
        <f>15*6</f>
        <v>90</v>
      </c>
      <c r="R76" s="207"/>
      <c r="S76" s="134"/>
      <c r="T76" s="207"/>
      <c r="U76" s="134"/>
      <c r="V76" s="207"/>
      <c r="W76" s="207"/>
      <c r="X76" s="134"/>
      <c r="Y76" s="134"/>
      <c r="Z76" s="134"/>
      <c r="AA76" s="207"/>
      <c r="AB76" s="207"/>
      <c r="AC76" s="207"/>
      <c r="AD76" s="134"/>
      <c r="AE76" s="207"/>
      <c r="AF76" s="134"/>
      <c r="AG76" s="134"/>
      <c r="AH76" s="207">
        <f>3*12</f>
        <v>36</v>
      </c>
      <c r="AI76" s="212"/>
      <c r="AJ76" s="207">
        <f>2*12</f>
        <v>24</v>
      </c>
      <c r="AK76" s="212"/>
      <c r="AL76" s="212"/>
      <c r="AM76" s="220"/>
      <c r="AN76" s="134"/>
      <c r="AO76" s="207"/>
      <c r="AP76" s="134"/>
      <c r="AQ76" s="207"/>
      <c r="AR76" s="96">
        <f t="shared" si="5"/>
        <v>150</v>
      </c>
      <c r="AS76" s="134"/>
      <c r="AT76" s="54" t="e">
        <f t="shared" si="6"/>
        <v>#DIV/0!</v>
      </c>
      <c r="AU76" t="s">
        <v>133</v>
      </c>
    </row>
    <row r="77" spans="1:47" ht="20.100000000000001" hidden="1" customHeight="1" x14ac:dyDescent="0.3">
      <c r="A77" s="88">
        <v>65</v>
      </c>
      <c r="B77" s="208" t="s">
        <v>459</v>
      </c>
      <c r="C77" s="168"/>
      <c r="D77" s="75"/>
      <c r="E77" s="75"/>
      <c r="F77" s="75"/>
      <c r="G77" s="75"/>
      <c r="H77" s="75"/>
      <c r="I77" s="75"/>
      <c r="J77" s="76"/>
      <c r="K77" s="207">
        <f>21*6</f>
        <v>126</v>
      </c>
      <c r="L77" s="207"/>
      <c r="M77" s="207">
        <f>4*6</f>
        <v>24</v>
      </c>
      <c r="N77" s="207"/>
      <c r="O77" s="207"/>
      <c r="P77" s="134"/>
      <c r="Q77" s="207"/>
      <c r="R77" s="207"/>
      <c r="S77" s="134"/>
      <c r="T77" s="207"/>
      <c r="U77" s="134"/>
      <c r="V77" s="207"/>
      <c r="W77" s="207"/>
      <c r="X77" s="134"/>
      <c r="Y77" s="134"/>
      <c r="Z77" s="134"/>
      <c r="AA77" s="207"/>
      <c r="AB77" s="207"/>
      <c r="AC77" s="207"/>
      <c r="AD77" s="134"/>
      <c r="AE77" s="207"/>
      <c r="AF77" s="134"/>
      <c r="AG77" s="134"/>
      <c r="AH77" s="207"/>
      <c r="AI77" s="212"/>
      <c r="AJ77" s="207"/>
      <c r="AK77" s="212"/>
      <c r="AL77" s="212"/>
      <c r="AM77" s="220"/>
      <c r="AN77" s="134"/>
      <c r="AO77" s="207"/>
      <c r="AP77" s="134"/>
      <c r="AQ77" s="207"/>
      <c r="AR77" s="96">
        <f t="shared" ref="AR77:AR108" si="7">SUM(K77:AP77)</f>
        <v>150</v>
      </c>
      <c r="AS77" s="134"/>
      <c r="AT77" s="54">
        <f t="shared" si="6"/>
        <v>0</v>
      </c>
      <c r="AU77" t="s">
        <v>133</v>
      </c>
    </row>
    <row r="78" spans="1:47" ht="20.100000000000001" hidden="1" customHeight="1" x14ac:dyDescent="0.3">
      <c r="A78" s="88">
        <f t="shared" ref="A78:A130" si="8">+A77+1</f>
        <v>66</v>
      </c>
      <c r="B78" s="208" t="s">
        <v>460</v>
      </c>
      <c r="C78" s="168"/>
      <c r="D78" s="75"/>
      <c r="E78" s="75"/>
      <c r="F78" s="75"/>
      <c r="G78" s="75"/>
      <c r="H78" s="75"/>
      <c r="I78" s="75"/>
      <c r="J78" s="76"/>
      <c r="K78" s="207">
        <f>25*6</f>
        <v>150</v>
      </c>
      <c r="L78" s="207"/>
      <c r="M78" s="207"/>
      <c r="N78" s="207"/>
      <c r="O78" s="207"/>
      <c r="P78" s="134"/>
      <c r="Q78" s="207"/>
      <c r="R78" s="207"/>
      <c r="S78" s="134"/>
      <c r="T78" s="207"/>
      <c r="U78" s="134"/>
      <c r="V78" s="207"/>
      <c r="W78" s="207"/>
      <c r="X78" s="134"/>
      <c r="Y78" s="134"/>
      <c r="Z78" s="134"/>
      <c r="AA78" s="207"/>
      <c r="AB78" s="207"/>
      <c r="AC78" s="207"/>
      <c r="AD78" s="134"/>
      <c r="AE78" s="207"/>
      <c r="AF78" s="134"/>
      <c r="AG78" s="134"/>
      <c r="AH78" s="207"/>
      <c r="AI78" s="212"/>
      <c r="AJ78" s="207"/>
      <c r="AK78" s="212"/>
      <c r="AL78" s="212"/>
      <c r="AM78" s="220"/>
      <c r="AN78" s="134"/>
      <c r="AO78" s="207"/>
      <c r="AP78" s="134"/>
      <c r="AQ78" s="207"/>
      <c r="AR78" s="96">
        <f t="shared" si="7"/>
        <v>150</v>
      </c>
      <c r="AS78" s="134"/>
      <c r="AT78" s="54">
        <f t="shared" si="6"/>
        <v>0</v>
      </c>
      <c r="AU78" t="s">
        <v>133</v>
      </c>
    </row>
    <row r="79" spans="1:47" ht="20.100000000000001" hidden="1" customHeight="1" x14ac:dyDescent="0.3">
      <c r="A79" s="88">
        <f t="shared" si="8"/>
        <v>67</v>
      </c>
      <c r="B79" s="208" t="s">
        <v>398</v>
      </c>
      <c r="C79" s="168"/>
      <c r="D79" s="75"/>
      <c r="E79" s="75"/>
      <c r="F79" s="75"/>
      <c r="G79" s="75"/>
      <c r="H79" s="75"/>
      <c r="I79" s="75"/>
      <c r="J79" s="76"/>
      <c r="K79" s="207">
        <f>5*6</f>
        <v>30</v>
      </c>
      <c r="L79" s="207"/>
      <c r="M79" s="207"/>
      <c r="N79" s="207"/>
      <c r="O79" s="207"/>
      <c r="P79" s="134"/>
      <c r="Q79" s="207"/>
      <c r="R79" s="207">
        <f>4*6</f>
        <v>24</v>
      </c>
      <c r="S79" s="134"/>
      <c r="T79" s="207"/>
      <c r="U79" s="134"/>
      <c r="V79" s="207"/>
      <c r="W79" s="207"/>
      <c r="X79" s="134"/>
      <c r="Y79" s="134"/>
      <c r="Z79" s="134"/>
      <c r="AA79" s="207"/>
      <c r="AB79" s="207"/>
      <c r="AC79" s="207"/>
      <c r="AD79" s="134"/>
      <c r="AE79" s="207"/>
      <c r="AF79" s="134"/>
      <c r="AG79" s="134"/>
      <c r="AH79" s="207"/>
      <c r="AI79" s="212"/>
      <c r="AJ79" s="207">
        <f>8*12</f>
        <v>96</v>
      </c>
      <c r="AK79" s="212"/>
      <c r="AL79" s="212"/>
      <c r="AM79" s="220"/>
      <c r="AN79" s="134"/>
      <c r="AO79" s="207"/>
      <c r="AP79" s="134"/>
      <c r="AQ79" s="207"/>
      <c r="AR79" s="96">
        <f t="shared" si="7"/>
        <v>150</v>
      </c>
      <c r="AS79" s="134">
        <v>53</v>
      </c>
      <c r="AT79" s="54">
        <f t="shared" si="6"/>
        <v>1.7666666666666666</v>
      </c>
      <c r="AU79" t="s">
        <v>133</v>
      </c>
    </row>
    <row r="80" spans="1:47" ht="20.100000000000001" hidden="1" customHeight="1" x14ac:dyDescent="0.3">
      <c r="A80" s="88">
        <f t="shared" si="8"/>
        <v>68</v>
      </c>
      <c r="B80" s="208" t="s">
        <v>399</v>
      </c>
      <c r="C80" s="168"/>
      <c r="D80" s="75"/>
      <c r="E80" s="75"/>
      <c r="F80" s="75"/>
      <c r="G80" s="75"/>
      <c r="H80" s="75"/>
      <c r="I80" s="75"/>
      <c r="J80" s="76"/>
      <c r="K80" s="207">
        <v>6</v>
      </c>
      <c r="L80" s="207"/>
      <c r="M80" s="207">
        <v>12</v>
      </c>
      <c r="N80" s="207"/>
      <c r="O80" s="207"/>
      <c r="P80" s="134"/>
      <c r="Q80" s="207"/>
      <c r="R80" s="207">
        <v>12</v>
      </c>
      <c r="S80" s="134"/>
      <c r="T80" s="207"/>
      <c r="U80" s="134"/>
      <c r="V80" s="207"/>
      <c r="W80" s="207"/>
      <c r="X80" s="275" t="s">
        <v>476</v>
      </c>
      <c r="Y80" s="276"/>
      <c r="Z80" s="276"/>
      <c r="AA80" s="276"/>
      <c r="AB80" s="276"/>
      <c r="AC80" s="276"/>
      <c r="AD80" s="276"/>
      <c r="AE80" s="276"/>
      <c r="AF80" s="134"/>
      <c r="AG80" s="134"/>
      <c r="AH80" s="207"/>
      <c r="AI80" s="212"/>
      <c r="AJ80" s="207">
        <f>4*12</f>
        <v>48</v>
      </c>
      <c r="AK80" s="212"/>
      <c r="AL80" s="212"/>
      <c r="AM80" s="220"/>
      <c r="AN80" s="134"/>
      <c r="AO80" s="207"/>
      <c r="AP80" s="134"/>
      <c r="AQ80" s="207"/>
      <c r="AR80" s="96">
        <f t="shared" si="7"/>
        <v>78</v>
      </c>
      <c r="AS80" s="134">
        <v>0</v>
      </c>
      <c r="AT80" s="54">
        <f t="shared" si="6"/>
        <v>0</v>
      </c>
      <c r="AU80" t="s">
        <v>133</v>
      </c>
    </row>
    <row r="81" spans="1:47" ht="20.100000000000001" hidden="1" customHeight="1" x14ac:dyDescent="0.3">
      <c r="A81" s="88">
        <v>69</v>
      </c>
      <c r="B81" s="208" t="s">
        <v>400</v>
      </c>
      <c r="C81" s="168"/>
      <c r="D81" s="75"/>
      <c r="E81" s="75"/>
      <c r="F81" s="75"/>
      <c r="G81" s="75"/>
      <c r="H81" s="75"/>
      <c r="I81" s="75"/>
      <c r="J81" s="76"/>
      <c r="K81" s="207">
        <v>6</v>
      </c>
      <c r="L81" s="207"/>
      <c r="M81" s="207">
        <v>6</v>
      </c>
      <c r="N81" s="207"/>
      <c r="O81" s="207"/>
      <c r="P81" s="134"/>
      <c r="Q81" s="207"/>
      <c r="R81" s="207">
        <f>4*6</f>
        <v>24</v>
      </c>
      <c r="S81" s="134"/>
      <c r="T81" s="207"/>
      <c r="U81" s="134"/>
      <c r="V81" s="207">
        <f>3*6</f>
        <v>18</v>
      </c>
      <c r="W81" s="207"/>
      <c r="X81" s="134"/>
      <c r="Y81" s="134"/>
      <c r="Z81" s="134"/>
      <c r="AA81" s="207"/>
      <c r="AB81" s="207"/>
      <c r="AC81" s="207"/>
      <c r="AD81" s="134"/>
      <c r="AE81" s="207"/>
      <c r="AF81" s="134"/>
      <c r="AG81" s="134"/>
      <c r="AH81" s="207"/>
      <c r="AI81" s="212"/>
      <c r="AJ81" s="207">
        <f>8*12</f>
        <v>96</v>
      </c>
      <c r="AK81" s="212"/>
      <c r="AL81" s="212"/>
      <c r="AM81" s="220"/>
      <c r="AN81" s="134"/>
      <c r="AO81" s="207"/>
      <c r="AP81" s="134"/>
      <c r="AQ81" s="207"/>
      <c r="AR81" s="96">
        <f t="shared" si="7"/>
        <v>150</v>
      </c>
      <c r="AS81" s="134"/>
      <c r="AT81" s="54">
        <f t="shared" si="6"/>
        <v>0</v>
      </c>
      <c r="AU81" t="s">
        <v>133</v>
      </c>
    </row>
    <row r="82" spans="1:47" ht="20.100000000000001" hidden="1" customHeight="1" x14ac:dyDescent="0.3">
      <c r="A82" s="88">
        <f t="shared" si="8"/>
        <v>70</v>
      </c>
      <c r="B82" s="208" t="s">
        <v>401</v>
      </c>
      <c r="C82" s="168"/>
      <c r="D82" s="75"/>
      <c r="E82" s="75"/>
      <c r="F82" s="75"/>
      <c r="G82" s="75"/>
      <c r="H82" s="75"/>
      <c r="I82" s="75"/>
      <c r="J82" s="76"/>
      <c r="K82" s="207">
        <f>4*6</f>
        <v>24</v>
      </c>
      <c r="L82" s="207"/>
      <c r="M82" s="207">
        <f>3*6</f>
        <v>18</v>
      </c>
      <c r="N82" s="207"/>
      <c r="O82" s="207"/>
      <c r="P82" s="134"/>
      <c r="Q82" s="207">
        <f>4*6</f>
        <v>24</v>
      </c>
      <c r="R82" s="207">
        <v>12</v>
      </c>
      <c r="S82" s="134"/>
      <c r="T82" s="207"/>
      <c r="U82" s="134"/>
      <c r="V82" s="207"/>
      <c r="W82" s="207"/>
      <c r="X82" s="134"/>
      <c r="Y82" s="134"/>
      <c r="Z82" s="134"/>
      <c r="AA82" s="207"/>
      <c r="AB82" s="207"/>
      <c r="AC82" s="207"/>
      <c r="AD82" s="134"/>
      <c r="AE82" s="207"/>
      <c r="AF82" s="134"/>
      <c r="AG82" s="134"/>
      <c r="AH82" s="207">
        <v>24</v>
      </c>
      <c r="AI82" s="212">
        <v>6</v>
      </c>
      <c r="AJ82" s="207">
        <v>24</v>
      </c>
      <c r="AK82" s="212"/>
      <c r="AL82" s="212"/>
      <c r="AM82" s="220"/>
      <c r="AN82" s="134"/>
      <c r="AO82" s="207"/>
      <c r="AP82" s="134"/>
      <c r="AQ82" s="207">
        <f>3*6</f>
        <v>18</v>
      </c>
      <c r="AR82" s="96">
        <f t="shared" si="7"/>
        <v>132</v>
      </c>
      <c r="AS82" s="134"/>
      <c r="AT82" s="54">
        <f t="shared" si="6"/>
        <v>0</v>
      </c>
      <c r="AU82" t="s">
        <v>133</v>
      </c>
    </row>
    <row r="83" spans="1:47" ht="20.100000000000001" hidden="1" customHeight="1" x14ac:dyDescent="0.3">
      <c r="A83" s="88">
        <f t="shared" si="8"/>
        <v>71</v>
      </c>
      <c r="B83" s="208" t="s">
        <v>402</v>
      </c>
      <c r="C83" s="168"/>
      <c r="D83" s="75"/>
      <c r="E83" s="75"/>
      <c r="F83" s="75"/>
      <c r="G83" s="75"/>
      <c r="H83" s="75"/>
      <c r="I83" s="75"/>
      <c r="J83" s="76"/>
      <c r="K83" s="207">
        <f>3*6</f>
        <v>18</v>
      </c>
      <c r="L83" s="207"/>
      <c r="M83" s="207">
        <f>5*6</f>
        <v>30</v>
      </c>
      <c r="N83" s="207"/>
      <c r="O83" s="207"/>
      <c r="P83" s="134"/>
      <c r="Q83" s="207">
        <v>12</v>
      </c>
      <c r="R83" s="207">
        <f>3*6</f>
        <v>18</v>
      </c>
      <c r="S83" s="134"/>
      <c r="T83" s="207"/>
      <c r="U83" s="134"/>
      <c r="V83" s="207"/>
      <c r="W83" s="207"/>
      <c r="X83" s="134"/>
      <c r="Y83" s="134"/>
      <c r="Z83" s="134"/>
      <c r="AA83" s="207"/>
      <c r="AB83" s="207"/>
      <c r="AC83" s="207"/>
      <c r="AD83" s="134"/>
      <c r="AE83" s="207"/>
      <c r="AF83" s="134"/>
      <c r="AG83" s="134"/>
      <c r="AH83" s="207">
        <f>4*12</f>
        <v>48</v>
      </c>
      <c r="AI83" s="212"/>
      <c r="AJ83" s="207">
        <v>12</v>
      </c>
      <c r="AK83" s="212"/>
      <c r="AL83" s="212"/>
      <c r="AM83" s="220"/>
      <c r="AN83" s="134"/>
      <c r="AO83" s="207"/>
      <c r="AP83" s="134"/>
      <c r="AQ83" s="207">
        <v>12</v>
      </c>
      <c r="AR83" s="96">
        <f t="shared" si="7"/>
        <v>138</v>
      </c>
      <c r="AS83" s="134">
        <v>33</v>
      </c>
      <c r="AT83" s="54">
        <f t="shared" si="6"/>
        <v>1.8333333333333333</v>
      </c>
      <c r="AU83" t="s">
        <v>133</v>
      </c>
    </row>
    <row r="84" spans="1:47" ht="20.100000000000001" hidden="1" customHeight="1" x14ac:dyDescent="0.3">
      <c r="A84" s="88">
        <f t="shared" si="8"/>
        <v>72</v>
      </c>
      <c r="B84" s="208" t="s">
        <v>403</v>
      </c>
      <c r="C84" s="168"/>
      <c r="D84" s="75"/>
      <c r="E84" s="75"/>
      <c r="F84" s="75"/>
      <c r="G84" s="75"/>
      <c r="H84" s="75"/>
      <c r="I84" s="75"/>
      <c r="J84" s="76"/>
      <c r="K84" s="207">
        <v>12</v>
      </c>
      <c r="L84" s="207"/>
      <c r="M84" s="207">
        <f>5*6</f>
        <v>30</v>
      </c>
      <c r="N84" s="207"/>
      <c r="O84" s="207"/>
      <c r="P84" s="134"/>
      <c r="Q84" s="207"/>
      <c r="R84" s="207">
        <f>4*6</f>
        <v>24</v>
      </c>
      <c r="S84" s="134"/>
      <c r="T84" s="207"/>
      <c r="U84" s="134"/>
      <c r="V84" s="207"/>
      <c r="W84" s="207"/>
      <c r="X84" s="134"/>
      <c r="Y84" s="134"/>
      <c r="Z84" s="134"/>
      <c r="AA84" s="207"/>
      <c r="AB84" s="207"/>
      <c r="AC84" s="207"/>
      <c r="AD84" s="134"/>
      <c r="AE84" s="207">
        <v>6</v>
      </c>
      <c r="AF84" s="134"/>
      <c r="AG84" s="134"/>
      <c r="AH84" s="207">
        <f>4*12</f>
        <v>48</v>
      </c>
      <c r="AI84" s="212"/>
      <c r="AJ84" s="207">
        <v>12</v>
      </c>
      <c r="AK84" s="212"/>
      <c r="AL84" s="212"/>
      <c r="AM84" s="220"/>
      <c r="AN84" s="134"/>
      <c r="AO84" s="207"/>
      <c r="AP84" s="134"/>
      <c r="AQ84" s="207">
        <v>18</v>
      </c>
      <c r="AR84" s="96">
        <f t="shared" si="7"/>
        <v>132</v>
      </c>
      <c r="AS84" s="134">
        <v>27</v>
      </c>
      <c r="AT84" s="54">
        <f t="shared" si="6"/>
        <v>2.25</v>
      </c>
      <c r="AU84" t="s">
        <v>133</v>
      </c>
    </row>
    <row r="85" spans="1:47" ht="20.100000000000001" hidden="1" customHeight="1" x14ac:dyDescent="0.3">
      <c r="A85" s="88">
        <v>73</v>
      </c>
      <c r="B85" s="208" t="s">
        <v>404</v>
      </c>
      <c r="C85" s="168"/>
      <c r="D85" s="75"/>
      <c r="E85" s="75"/>
      <c r="F85" s="75"/>
      <c r="G85" s="75"/>
      <c r="H85" s="75"/>
      <c r="I85" s="75"/>
      <c r="J85" s="76"/>
      <c r="K85" s="207">
        <f>6*6</f>
        <v>36</v>
      </c>
      <c r="L85" s="207"/>
      <c r="M85" s="207">
        <f>12</f>
        <v>12</v>
      </c>
      <c r="N85" s="207"/>
      <c r="O85" s="207"/>
      <c r="P85" s="134"/>
      <c r="Q85" s="207">
        <v>12</v>
      </c>
      <c r="R85" s="207">
        <f>5*6</f>
        <v>30</v>
      </c>
      <c r="S85" s="134"/>
      <c r="T85" s="207"/>
      <c r="U85" s="134"/>
      <c r="V85" s="207"/>
      <c r="W85" s="207"/>
      <c r="X85" s="134"/>
      <c r="Y85" s="134"/>
      <c r="Z85" s="134"/>
      <c r="AA85" s="207"/>
      <c r="AB85" s="207"/>
      <c r="AC85" s="207"/>
      <c r="AD85" s="134"/>
      <c r="AE85" s="207"/>
      <c r="AF85" s="134"/>
      <c r="AG85" s="134"/>
      <c r="AH85" s="207">
        <f>3*12</f>
        <v>36</v>
      </c>
      <c r="AI85" s="212"/>
      <c r="AJ85" s="207">
        <v>12</v>
      </c>
      <c r="AK85" s="212"/>
      <c r="AL85" s="212"/>
      <c r="AM85" s="220"/>
      <c r="AN85" s="134"/>
      <c r="AO85" s="207"/>
      <c r="AP85" s="134"/>
      <c r="AQ85" s="207">
        <v>12</v>
      </c>
      <c r="AR85" s="96">
        <f t="shared" si="7"/>
        <v>138</v>
      </c>
      <c r="AS85" s="134">
        <v>68</v>
      </c>
      <c r="AT85" s="54">
        <f t="shared" si="6"/>
        <v>1.8888888888888888</v>
      </c>
      <c r="AU85" t="s">
        <v>133</v>
      </c>
    </row>
    <row r="86" spans="1:47" ht="20.100000000000001" hidden="1" customHeight="1" x14ac:dyDescent="0.3">
      <c r="A86" s="88">
        <f t="shared" si="8"/>
        <v>74</v>
      </c>
      <c r="B86" s="208" t="s">
        <v>405</v>
      </c>
      <c r="C86" s="168"/>
      <c r="D86" s="75"/>
      <c r="E86" s="75"/>
      <c r="F86" s="75"/>
      <c r="G86" s="75"/>
      <c r="H86" s="75"/>
      <c r="I86" s="75"/>
      <c r="J86" s="76"/>
      <c r="K86" s="207">
        <f>4*6</f>
        <v>24</v>
      </c>
      <c r="L86" s="207"/>
      <c r="M86" s="207">
        <v>6</v>
      </c>
      <c r="N86" s="207"/>
      <c r="O86" s="207"/>
      <c r="P86" s="134"/>
      <c r="Q86" s="207">
        <f>5*6</f>
        <v>30</v>
      </c>
      <c r="R86" s="207">
        <f>3*6</f>
        <v>18</v>
      </c>
      <c r="S86" s="134"/>
      <c r="T86" s="207"/>
      <c r="U86" s="134"/>
      <c r="V86" s="207"/>
      <c r="W86" s="207"/>
      <c r="X86" s="134"/>
      <c r="Y86" s="134"/>
      <c r="Z86" s="134"/>
      <c r="AA86" s="207"/>
      <c r="AB86" s="207"/>
      <c r="AC86" s="207"/>
      <c r="AD86" s="134"/>
      <c r="AE86" s="207"/>
      <c r="AF86" s="134"/>
      <c r="AG86" s="134"/>
      <c r="AH86" s="207">
        <v>24</v>
      </c>
      <c r="AI86" s="212"/>
      <c r="AJ86" s="207">
        <f>3*12</f>
        <v>36</v>
      </c>
      <c r="AK86" s="212"/>
      <c r="AL86" s="212"/>
      <c r="AM86" s="220"/>
      <c r="AN86" s="134"/>
      <c r="AO86" s="207"/>
      <c r="AP86" s="134"/>
      <c r="AQ86" s="207">
        <v>12</v>
      </c>
      <c r="AR86" s="96">
        <f t="shared" si="7"/>
        <v>138</v>
      </c>
      <c r="AS86" s="134">
        <v>28</v>
      </c>
      <c r="AT86" s="54">
        <f t="shared" si="6"/>
        <v>1.1666666666666667</v>
      </c>
      <c r="AU86" t="s">
        <v>133</v>
      </c>
    </row>
    <row r="87" spans="1:47" ht="20.100000000000001" hidden="1" customHeight="1" x14ac:dyDescent="0.3">
      <c r="A87" s="88">
        <f t="shared" si="8"/>
        <v>75</v>
      </c>
      <c r="B87" s="208" t="s">
        <v>461</v>
      </c>
      <c r="C87" s="168"/>
      <c r="D87" s="75"/>
      <c r="E87" s="75"/>
      <c r="F87" s="75"/>
      <c r="G87" s="75"/>
      <c r="H87" s="75"/>
      <c r="I87" s="75"/>
      <c r="J87" s="76"/>
      <c r="K87" s="207">
        <f>4*6</f>
        <v>24</v>
      </c>
      <c r="L87" s="207"/>
      <c r="M87" s="207">
        <f>3*6</f>
        <v>18</v>
      </c>
      <c r="N87" s="207"/>
      <c r="O87" s="207"/>
      <c r="P87" s="134"/>
      <c r="Q87" s="207">
        <f>4*6</f>
        <v>24</v>
      </c>
      <c r="R87" s="207">
        <v>12</v>
      </c>
      <c r="S87" s="134"/>
      <c r="T87" s="207"/>
      <c r="U87" s="134"/>
      <c r="V87" s="207"/>
      <c r="W87" s="207"/>
      <c r="X87" s="134"/>
      <c r="Y87" s="134"/>
      <c r="Z87" s="134"/>
      <c r="AA87" s="207"/>
      <c r="AB87" s="207"/>
      <c r="AC87" s="207"/>
      <c r="AD87" s="134"/>
      <c r="AE87" s="207"/>
      <c r="AF87" s="134"/>
      <c r="AG87" s="134"/>
      <c r="AH87" s="207">
        <v>24</v>
      </c>
      <c r="AI87" s="212"/>
      <c r="AJ87" s="207">
        <f>3*12</f>
        <v>36</v>
      </c>
      <c r="AK87" s="212"/>
      <c r="AL87" s="212"/>
      <c r="AM87" s="220"/>
      <c r="AN87" s="134"/>
      <c r="AO87" s="207"/>
      <c r="AP87" s="134"/>
      <c r="AQ87" s="207">
        <v>12</v>
      </c>
      <c r="AR87" s="96">
        <f t="shared" si="7"/>
        <v>138</v>
      </c>
      <c r="AS87" s="134"/>
      <c r="AT87" s="54">
        <f t="shared" si="6"/>
        <v>0</v>
      </c>
      <c r="AU87" t="s">
        <v>133</v>
      </c>
    </row>
    <row r="88" spans="1:47" ht="20.100000000000001" hidden="1" customHeight="1" x14ac:dyDescent="0.3">
      <c r="A88" s="88">
        <f t="shared" si="8"/>
        <v>76</v>
      </c>
      <c r="B88" s="208" t="s">
        <v>426</v>
      </c>
      <c r="C88" s="168"/>
      <c r="D88" s="75"/>
      <c r="E88" s="75"/>
      <c r="F88" s="75"/>
      <c r="G88" s="75"/>
      <c r="H88" s="75"/>
      <c r="I88" s="75"/>
      <c r="J88" s="76"/>
      <c r="K88" s="207">
        <f>13*6</f>
        <v>78</v>
      </c>
      <c r="L88" s="207"/>
      <c r="M88" s="207"/>
      <c r="N88" s="207">
        <f>5*6</f>
        <v>30</v>
      </c>
      <c r="O88" s="207"/>
      <c r="P88" s="134"/>
      <c r="Q88" s="207"/>
      <c r="R88" s="207"/>
      <c r="S88" s="134"/>
      <c r="T88" s="207"/>
      <c r="U88" s="134"/>
      <c r="V88" s="207"/>
      <c r="W88" s="207"/>
      <c r="X88" s="134"/>
      <c r="Y88" s="134"/>
      <c r="Z88" s="134"/>
      <c r="AA88" s="207"/>
      <c r="AB88" s="207"/>
      <c r="AC88" s="207"/>
      <c r="AD88" s="134"/>
      <c r="AE88" s="207">
        <v>12</v>
      </c>
      <c r="AF88" s="134"/>
      <c r="AG88" s="134"/>
      <c r="AH88" s="207"/>
      <c r="AI88" s="212"/>
      <c r="AJ88" s="207"/>
      <c r="AK88" s="212"/>
      <c r="AL88" s="212"/>
      <c r="AM88" s="220"/>
      <c r="AN88" s="134"/>
      <c r="AO88" s="207">
        <v>6</v>
      </c>
      <c r="AP88" s="134"/>
      <c r="AQ88" s="207">
        <f>4*6</f>
        <v>24</v>
      </c>
      <c r="AR88" s="96">
        <f t="shared" si="7"/>
        <v>126</v>
      </c>
      <c r="AS88" s="134">
        <v>124</v>
      </c>
      <c r="AT88" s="54">
        <f t="shared" si="6"/>
        <v>1.5897435897435896</v>
      </c>
      <c r="AU88" t="s">
        <v>133</v>
      </c>
    </row>
    <row r="89" spans="1:47" ht="20.100000000000001" hidden="1" customHeight="1" x14ac:dyDescent="0.3">
      <c r="A89" s="88">
        <v>77</v>
      </c>
      <c r="B89" s="208" t="s">
        <v>427</v>
      </c>
      <c r="C89" s="168"/>
      <c r="D89" s="75"/>
      <c r="E89" s="75"/>
      <c r="F89" s="75"/>
      <c r="G89" s="75"/>
      <c r="H89" s="75"/>
      <c r="I89" s="75"/>
      <c r="J89" s="76"/>
      <c r="K89" s="207">
        <f>12*6</f>
        <v>72</v>
      </c>
      <c r="L89" s="207"/>
      <c r="M89" s="207"/>
      <c r="N89" s="207">
        <f>3*6</f>
        <v>18</v>
      </c>
      <c r="O89" s="207"/>
      <c r="P89" s="134"/>
      <c r="Q89" s="207"/>
      <c r="R89" s="207"/>
      <c r="S89" s="134"/>
      <c r="T89" s="207"/>
      <c r="U89" s="134"/>
      <c r="V89" s="207"/>
      <c r="W89" s="207"/>
      <c r="X89" s="134"/>
      <c r="Y89" s="134"/>
      <c r="Z89" s="134"/>
      <c r="AA89" s="207"/>
      <c r="AB89" s="207"/>
      <c r="AC89" s="207"/>
      <c r="AD89" s="134"/>
      <c r="AE89" s="207">
        <f>5*6</f>
        <v>30</v>
      </c>
      <c r="AF89" s="134"/>
      <c r="AG89" s="134"/>
      <c r="AH89" s="207"/>
      <c r="AI89" s="212"/>
      <c r="AJ89" s="207"/>
      <c r="AK89" s="212"/>
      <c r="AL89" s="212"/>
      <c r="AM89" s="220"/>
      <c r="AN89" s="134"/>
      <c r="AO89" s="207">
        <v>6</v>
      </c>
      <c r="AP89" s="134"/>
      <c r="AQ89" s="207">
        <f>4*6</f>
        <v>24</v>
      </c>
      <c r="AR89" s="96">
        <f t="shared" si="7"/>
        <v>126</v>
      </c>
      <c r="AS89" s="134">
        <v>88</v>
      </c>
      <c r="AT89" s="54">
        <f t="shared" si="6"/>
        <v>1.2222222222222223</v>
      </c>
      <c r="AU89" t="s">
        <v>133</v>
      </c>
    </row>
    <row r="90" spans="1:47" ht="20.100000000000001" hidden="1" customHeight="1" x14ac:dyDescent="0.3">
      <c r="A90" s="88">
        <f t="shared" si="8"/>
        <v>78</v>
      </c>
      <c r="B90" s="208" t="s">
        <v>428</v>
      </c>
      <c r="C90" s="168"/>
      <c r="D90" s="75"/>
      <c r="E90" s="75"/>
      <c r="F90" s="75"/>
      <c r="G90" s="75"/>
      <c r="H90" s="75"/>
      <c r="I90" s="75"/>
      <c r="J90" s="76"/>
      <c r="K90" s="207">
        <f>11*6</f>
        <v>66</v>
      </c>
      <c r="L90" s="207"/>
      <c r="M90" s="207"/>
      <c r="N90" s="207">
        <f>5*6</f>
        <v>30</v>
      </c>
      <c r="O90" s="207"/>
      <c r="P90" s="134"/>
      <c r="Q90" s="207"/>
      <c r="R90" s="207"/>
      <c r="S90" s="134"/>
      <c r="T90" s="207"/>
      <c r="U90" s="134"/>
      <c r="V90" s="207"/>
      <c r="W90" s="207"/>
      <c r="X90" s="134"/>
      <c r="Y90" s="134"/>
      <c r="Z90" s="134"/>
      <c r="AA90" s="207"/>
      <c r="AB90" s="207"/>
      <c r="AC90" s="207"/>
      <c r="AD90" s="134"/>
      <c r="AE90" s="207">
        <f>4*6</f>
        <v>24</v>
      </c>
      <c r="AF90" s="134"/>
      <c r="AG90" s="134"/>
      <c r="AH90" s="207"/>
      <c r="AI90" s="212"/>
      <c r="AJ90" s="207"/>
      <c r="AK90" s="212"/>
      <c r="AL90" s="212"/>
      <c r="AM90" s="220"/>
      <c r="AN90" s="134"/>
      <c r="AO90" s="207">
        <v>6</v>
      </c>
      <c r="AP90" s="134"/>
      <c r="AQ90" s="207">
        <f>4*6</f>
        <v>24</v>
      </c>
      <c r="AR90" s="96">
        <f t="shared" si="7"/>
        <v>126</v>
      </c>
      <c r="AS90" s="134">
        <v>104</v>
      </c>
      <c r="AT90" s="54">
        <f t="shared" si="6"/>
        <v>1.5757575757575757</v>
      </c>
      <c r="AU90" t="s">
        <v>133</v>
      </c>
    </row>
    <row r="91" spans="1:47" ht="20.100000000000001" hidden="1" customHeight="1" x14ac:dyDescent="0.3">
      <c r="A91" s="88">
        <f t="shared" si="8"/>
        <v>79</v>
      </c>
      <c r="B91" s="208" t="s">
        <v>429</v>
      </c>
      <c r="C91" s="168"/>
      <c r="D91" s="75"/>
      <c r="E91" s="75"/>
      <c r="F91" s="75"/>
      <c r="G91" s="75"/>
      <c r="H91" s="75"/>
      <c r="I91" s="75"/>
      <c r="J91" s="76"/>
      <c r="K91" s="207">
        <f>16*6</f>
        <v>96</v>
      </c>
      <c r="L91" s="207"/>
      <c r="M91" s="207"/>
      <c r="N91" s="207">
        <f>8*6</f>
        <v>48</v>
      </c>
      <c r="O91" s="207"/>
      <c r="P91" s="134"/>
      <c r="Q91" s="207"/>
      <c r="R91" s="207"/>
      <c r="S91" s="134"/>
      <c r="T91" s="207"/>
      <c r="U91" s="134"/>
      <c r="V91" s="207"/>
      <c r="W91" s="207"/>
      <c r="X91" s="134"/>
      <c r="Y91" s="134"/>
      <c r="Z91" s="134"/>
      <c r="AA91" s="207"/>
      <c r="AB91" s="207"/>
      <c r="AC91" s="207"/>
      <c r="AD91" s="134"/>
      <c r="AE91" s="207"/>
      <c r="AF91" s="134"/>
      <c r="AG91" s="134"/>
      <c r="AH91" s="207"/>
      <c r="AI91" s="212"/>
      <c r="AJ91" s="207"/>
      <c r="AK91" s="212"/>
      <c r="AL91" s="212"/>
      <c r="AM91" s="220"/>
      <c r="AN91" s="134"/>
      <c r="AO91" s="207">
        <v>6</v>
      </c>
      <c r="AP91" s="134"/>
      <c r="AQ91" s="207"/>
      <c r="AR91" s="96">
        <f t="shared" si="7"/>
        <v>150</v>
      </c>
      <c r="AS91" s="134">
        <v>151</v>
      </c>
      <c r="AT91" s="54">
        <f t="shared" si="6"/>
        <v>1.5729166666666667</v>
      </c>
      <c r="AU91" t="s">
        <v>133</v>
      </c>
    </row>
    <row r="92" spans="1:47" ht="20.100000000000001" hidden="1" customHeight="1" x14ac:dyDescent="0.3">
      <c r="A92" s="88">
        <f t="shared" si="8"/>
        <v>80</v>
      </c>
      <c r="B92" s="208" t="s">
        <v>415</v>
      </c>
      <c r="C92" s="168"/>
      <c r="D92" s="75"/>
      <c r="E92" s="75"/>
      <c r="F92" s="75"/>
      <c r="G92" s="75"/>
      <c r="H92" s="75"/>
      <c r="I92" s="75"/>
      <c r="J92" s="76"/>
      <c r="K92" s="207"/>
      <c r="L92" s="207"/>
      <c r="M92" s="207"/>
      <c r="N92" s="207">
        <f>8*6</f>
        <v>48</v>
      </c>
      <c r="O92" s="207"/>
      <c r="P92" s="134"/>
      <c r="Q92" s="207"/>
      <c r="R92" s="207"/>
      <c r="S92" s="134"/>
      <c r="T92" s="207"/>
      <c r="U92" s="134"/>
      <c r="V92" s="207"/>
      <c r="W92" s="207"/>
      <c r="X92" s="134"/>
      <c r="Y92" s="134"/>
      <c r="Z92" s="134"/>
      <c r="AA92" s="207"/>
      <c r="AB92" s="207"/>
      <c r="AC92" s="207"/>
      <c r="AD92" s="134"/>
      <c r="AE92" s="207"/>
      <c r="AF92" s="134"/>
      <c r="AG92" s="134"/>
      <c r="AH92" s="207"/>
      <c r="AI92" s="212">
        <v>6</v>
      </c>
      <c r="AJ92" s="207">
        <f>8*12</f>
        <v>96</v>
      </c>
      <c r="AK92" s="212"/>
      <c r="AL92" s="212"/>
      <c r="AM92" s="220"/>
      <c r="AN92" s="134"/>
      <c r="AO92" s="207"/>
      <c r="AP92" s="134"/>
      <c r="AQ92" s="207"/>
      <c r="AR92" s="96">
        <f t="shared" si="7"/>
        <v>150</v>
      </c>
      <c r="AS92" s="134"/>
      <c r="AT92" s="54" t="e">
        <f t="shared" ref="AT92:AT123" si="9">+AS92/K92</f>
        <v>#DIV/0!</v>
      </c>
      <c r="AU92" t="s">
        <v>133</v>
      </c>
    </row>
    <row r="93" spans="1:47" ht="20.100000000000001" hidden="1" customHeight="1" x14ac:dyDescent="0.3">
      <c r="A93" s="88">
        <v>81</v>
      </c>
      <c r="B93" s="208" t="s">
        <v>416</v>
      </c>
      <c r="C93" s="168"/>
      <c r="D93" s="75"/>
      <c r="E93" s="75"/>
      <c r="F93" s="75"/>
      <c r="G93" s="75"/>
      <c r="H93" s="75"/>
      <c r="I93" s="75"/>
      <c r="J93" s="76"/>
      <c r="K93" s="207"/>
      <c r="L93" s="207"/>
      <c r="M93" s="207"/>
      <c r="N93" s="207"/>
      <c r="O93" s="207"/>
      <c r="P93" s="134"/>
      <c r="Q93" s="207"/>
      <c r="R93" s="207"/>
      <c r="S93" s="134"/>
      <c r="T93" s="207"/>
      <c r="U93" s="134"/>
      <c r="V93" s="207"/>
      <c r="W93" s="207"/>
      <c r="X93" s="134"/>
      <c r="Y93" s="134"/>
      <c r="Z93" s="134"/>
      <c r="AA93" s="207"/>
      <c r="AB93" s="207"/>
      <c r="AC93" s="207"/>
      <c r="AD93" s="134"/>
      <c r="AE93" s="207"/>
      <c r="AF93" s="134"/>
      <c r="AG93" s="134"/>
      <c r="AH93" s="207"/>
      <c r="AI93" s="212"/>
      <c r="AJ93" s="207">
        <f>6*12</f>
        <v>72</v>
      </c>
      <c r="AK93" s="212"/>
      <c r="AL93" s="212"/>
      <c r="AM93" s="220"/>
      <c r="AN93" s="134"/>
      <c r="AO93" s="207"/>
      <c r="AP93" s="134"/>
      <c r="AQ93" s="207"/>
      <c r="AR93" s="96">
        <f t="shared" si="7"/>
        <v>72</v>
      </c>
      <c r="AS93" s="134"/>
      <c r="AT93" s="54" t="e">
        <f t="shared" si="9"/>
        <v>#DIV/0!</v>
      </c>
      <c r="AU93" t="s">
        <v>133</v>
      </c>
    </row>
    <row r="94" spans="1:47" ht="20.100000000000001" hidden="1" customHeight="1" x14ac:dyDescent="0.3">
      <c r="A94" s="88">
        <f t="shared" si="8"/>
        <v>82</v>
      </c>
      <c r="B94" s="208" t="s">
        <v>438</v>
      </c>
      <c r="C94" s="168"/>
      <c r="D94" s="75"/>
      <c r="E94" s="75"/>
      <c r="F94" s="75"/>
      <c r="G94" s="75"/>
      <c r="H94" s="75"/>
      <c r="I94" s="75"/>
      <c r="J94" s="76"/>
      <c r="K94" s="207"/>
      <c r="L94" s="207"/>
      <c r="M94" s="207"/>
      <c r="N94" s="207">
        <f>9*6</f>
        <v>54</v>
      </c>
      <c r="O94" s="207"/>
      <c r="P94" s="134"/>
      <c r="Q94" s="207"/>
      <c r="R94" s="207"/>
      <c r="S94" s="134"/>
      <c r="T94" s="207"/>
      <c r="U94" s="134"/>
      <c r="V94" s="207"/>
      <c r="W94" s="207"/>
      <c r="X94" s="134"/>
      <c r="Y94" s="134"/>
      <c r="Z94" s="134"/>
      <c r="AA94" s="207"/>
      <c r="AB94" s="207"/>
      <c r="AC94" s="207"/>
      <c r="AD94" s="134"/>
      <c r="AE94" s="207"/>
      <c r="AF94" s="134"/>
      <c r="AG94" s="134"/>
      <c r="AH94" s="207"/>
      <c r="AI94" s="212"/>
      <c r="AJ94" s="207">
        <f>8*12</f>
        <v>96</v>
      </c>
      <c r="AK94" s="212"/>
      <c r="AL94" s="212"/>
      <c r="AM94" s="220"/>
      <c r="AN94" s="134"/>
      <c r="AO94" s="207"/>
      <c r="AP94" s="134"/>
      <c r="AQ94" s="207"/>
      <c r="AR94" s="96">
        <f t="shared" si="7"/>
        <v>150</v>
      </c>
      <c r="AS94" s="134"/>
      <c r="AT94" s="54" t="e">
        <f t="shared" si="9"/>
        <v>#DIV/0!</v>
      </c>
      <c r="AU94" t="s">
        <v>133</v>
      </c>
    </row>
    <row r="95" spans="1:47" ht="20.100000000000001" hidden="1" customHeight="1" x14ac:dyDescent="0.3">
      <c r="A95" s="88">
        <f t="shared" si="8"/>
        <v>83</v>
      </c>
      <c r="B95" s="208" t="s">
        <v>406</v>
      </c>
      <c r="C95" s="168"/>
      <c r="D95" s="75"/>
      <c r="E95" s="75"/>
      <c r="F95" s="75"/>
      <c r="G95" s="75"/>
      <c r="H95" s="75"/>
      <c r="I95" s="75"/>
      <c r="J95" s="76"/>
      <c r="K95" s="207">
        <f>15*6</f>
        <v>90</v>
      </c>
      <c r="L95" s="207">
        <f>4*6</f>
        <v>24</v>
      </c>
      <c r="M95" s="207"/>
      <c r="N95" s="207">
        <f>5*6</f>
        <v>30</v>
      </c>
      <c r="O95" s="207"/>
      <c r="P95" s="134"/>
      <c r="Q95" s="207"/>
      <c r="R95" s="207"/>
      <c r="S95" s="134"/>
      <c r="T95" s="207"/>
      <c r="U95" s="134"/>
      <c r="V95" s="207"/>
      <c r="W95" s="207"/>
      <c r="X95" s="134"/>
      <c r="Y95" s="134"/>
      <c r="Z95" s="134"/>
      <c r="AA95" s="207"/>
      <c r="AB95" s="207"/>
      <c r="AC95" s="207"/>
      <c r="AD95" s="134"/>
      <c r="AE95" s="207"/>
      <c r="AF95" s="134"/>
      <c r="AG95" s="134"/>
      <c r="AH95" s="207"/>
      <c r="AI95" s="212"/>
      <c r="AJ95" s="207"/>
      <c r="AK95" s="212"/>
      <c r="AL95" s="212"/>
      <c r="AM95" s="220"/>
      <c r="AN95" s="134"/>
      <c r="AO95" s="207">
        <v>6</v>
      </c>
      <c r="AP95" s="134"/>
      <c r="AQ95" s="207"/>
      <c r="AR95" s="96">
        <f t="shared" si="7"/>
        <v>150</v>
      </c>
      <c r="AS95" s="134">
        <v>199</v>
      </c>
      <c r="AT95" s="54">
        <f t="shared" si="9"/>
        <v>2.2111111111111112</v>
      </c>
      <c r="AU95" t="s">
        <v>133</v>
      </c>
    </row>
    <row r="96" spans="1:47" ht="20.100000000000001" hidden="1" customHeight="1" x14ac:dyDescent="0.3">
      <c r="A96" s="88">
        <f t="shared" si="8"/>
        <v>84</v>
      </c>
      <c r="B96" s="208" t="s">
        <v>407</v>
      </c>
      <c r="C96" s="168"/>
      <c r="D96" s="75"/>
      <c r="E96" s="75"/>
      <c r="F96" s="75"/>
      <c r="G96" s="75"/>
      <c r="H96" s="75"/>
      <c r="I96" s="75"/>
      <c r="J96" s="76"/>
      <c r="K96" s="207">
        <f>17*6</f>
        <v>102</v>
      </c>
      <c r="L96" s="207">
        <v>18</v>
      </c>
      <c r="M96" s="207"/>
      <c r="N96" s="207">
        <f>4*6</f>
        <v>24</v>
      </c>
      <c r="O96" s="207"/>
      <c r="P96" s="134"/>
      <c r="Q96" s="207"/>
      <c r="R96" s="207"/>
      <c r="S96" s="134"/>
      <c r="T96" s="207"/>
      <c r="U96" s="134"/>
      <c r="V96" s="207"/>
      <c r="W96" s="207"/>
      <c r="X96" s="134"/>
      <c r="Y96" s="134"/>
      <c r="Z96" s="134"/>
      <c r="AA96" s="207"/>
      <c r="AB96" s="207"/>
      <c r="AC96" s="207"/>
      <c r="AD96" s="134"/>
      <c r="AE96" s="207"/>
      <c r="AF96" s="134"/>
      <c r="AG96" s="134"/>
      <c r="AH96" s="207"/>
      <c r="AI96" s="212"/>
      <c r="AJ96" s="207"/>
      <c r="AK96" s="212"/>
      <c r="AL96" s="212"/>
      <c r="AM96" s="220"/>
      <c r="AN96" s="134"/>
      <c r="AO96" s="207">
        <v>6</v>
      </c>
      <c r="AP96" s="134"/>
      <c r="AQ96" s="207"/>
      <c r="AR96" s="96">
        <f t="shared" si="7"/>
        <v>150</v>
      </c>
      <c r="AS96" s="134">
        <v>215</v>
      </c>
      <c r="AT96" s="54">
        <f t="shared" si="9"/>
        <v>2.107843137254902</v>
      </c>
      <c r="AU96" t="s">
        <v>133</v>
      </c>
    </row>
    <row r="97" spans="1:47" ht="20.100000000000001" hidden="1" customHeight="1" x14ac:dyDescent="0.3">
      <c r="A97" s="88">
        <v>85</v>
      </c>
      <c r="B97" s="208" t="s">
        <v>462</v>
      </c>
      <c r="C97" s="168"/>
      <c r="D97" s="75"/>
      <c r="E97" s="75"/>
      <c r="F97" s="75"/>
      <c r="G97" s="75"/>
      <c r="H97" s="75"/>
      <c r="I97" s="75"/>
      <c r="J97" s="76"/>
      <c r="K97" s="207">
        <f>17*6</f>
        <v>102</v>
      </c>
      <c r="L97" s="207">
        <v>18</v>
      </c>
      <c r="M97" s="207"/>
      <c r="N97" s="207">
        <f>4*6</f>
        <v>24</v>
      </c>
      <c r="O97" s="207"/>
      <c r="P97" s="134"/>
      <c r="Q97" s="207"/>
      <c r="R97" s="207"/>
      <c r="S97" s="134"/>
      <c r="T97" s="207"/>
      <c r="U97" s="134"/>
      <c r="V97" s="207"/>
      <c r="W97" s="207"/>
      <c r="X97" s="134"/>
      <c r="Y97" s="134"/>
      <c r="Z97" s="134"/>
      <c r="AA97" s="207"/>
      <c r="AB97" s="207"/>
      <c r="AC97" s="207"/>
      <c r="AD97" s="134"/>
      <c r="AE97" s="207"/>
      <c r="AF97" s="134"/>
      <c r="AG97" s="134"/>
      <c r="AH97" s="207"/>
      <c r="AI97" s="212"/>
      <c r="AJ97" s="207"/>
      <c r="AK97" s="212"/>
      <c r="AL97" s="212"/>
      <c r="AM97" s="220"/>
      <c r="AN97" s="134"/>
      <c r="AO97" s="207">
        <v>6</v>
      </c>
      <c r="AP97" s="134"/>
      <c r="AQ97" s="207"/>
      <c r="AR97" s="96">
        <f t="shared" si="7"/>
        <v>150</v>
      </c>
      <c r="AS97" s="134">
        <v>153</v>
      </c>
      <c r="AT97" s="54">
        <f t="shared" si="9"/>
        <v>1.5</v>
      </c>
      <c r="AU97" t="s">
        <v>133</v>
      </c>
    </row>
    <row r="98" spans="1:47" ht="20.100000000000001" hidden="1" customHeight="1" x14ac:dyDescent="0.3">
      <c r="A98" s="88">
        <f t="shared" si="8"/>
        <v>86</v>
      </c>
      <c r="B98" s="208" t="s">
        <v>376</v>
      </c>
      <c r="C98" s="168"/>
      <c r="D98" s="75"/>
      <c r="E98" s="75"/>
      <c r="F98" s="75"/>
      <c r="G98" s="75"/>
      <c r="H98" s="75"/>
      <c r="I98" s="75"/>
      <c r="J98" s="76"/>
      <c r="K98" s="207"/>
      <c r="L98" s="207"/>
      <c r="M98" s="207"/>
      <c r="N98" s="207"/>
      <c r="O98" s="207"/>
      <c r="P98" s="134"/>
      <c r="Q98" s="207"/>
      <c r="R98" s="207">
        <f>8*6</f>
        <v>48</v>
      </c>
      <c r="S98" s="134"/>
      <c r="T98" s="207"/>
      <c r="U98" s="134"/>
      <c r="V98" s="207"/>
      <c r="W98" s="207"/>
      <c r="X98" s="134"/>
      <c r="Y98" s="134"/>
      <c r="Z98" s="134"/>
      <c r="AA98" s="207"/>
      <c r="AB98" s="207"/>
      <c r="AC98" s="207"/>
      <c r="AD98" s="134"/>
      <c r="AE98" s="207"/>
      <c r="AF98" s="134"/>
      <c r="AG98" s="134"/>
      <c r="AH98" s="207"/>
      <c r="AI98" s="212"/>
      <c r="AJ98" s="207">
        <f>7*12</f>
        <v>84</v>
      </c>
      <c r="AK98" s="212"/>
      <c r="AL98" s="212"/>
      <c r="AM98" s="220"/>
      <c r="AN98" s="134"/>
      <c r="AO98" s="207"/>
      <c r="AP98" s="134"/>
      <c r="AQ98" s="207">
        <v>18</v>
      </c>
      <c r="AR98" s="96">
        <f t="shared" si="7"/>
        <v>132</v>
      </c>
      <c r="AS98" s="134"/>
      <c r="AT98" s="54" t="e">
        <f t="shared" si="9"/>
        <v>#DIV/0!</v>
      </c>
      <c r="AU98" t="s">
        <v>133</v>
      </c>
    </row>
    <row r="99" spans="1:47" ht="20.100000000000001" hidden="1" customHeight="1" x14ac:dyDescent="0.3">
      <c r="A99" s="88">
        <f t="shared" si="8"/>
        <v>87</v>
      </c>
      <c r="B99" s="208" t="s">
        <v>380</v>
      </c>
      <c r="C99" s="168"/>
      <c r="D99" s="75"/>
      <c r="E99" s="75"/>
      <c r="F99" s="75"/>
      <c r="G99" s="75"/>
      <c r="H99" s="75"/>
      <c r="I99" s="75"/>
      <c r="J99" s="76"/>
      <c r="K99" s="207"/>
      <c r="L99" s="207"/>
      <c r="M99" s="207"/>
      <c r="N99" s="207"/>
      <c r="O99" s="207"/>
      <c r="P99" s="134"/>
      <c r="Q99" s="207"/>
      <c r="R99" s="207">
        <f>7*6</f>
        <v>42</v>
      </c>
      <c r="S99" s="134"/>
      <c r="T99" s="207"/>
      <c r="U99" s="134"/>
      <c r="V99" s="207"/>
      <c r="W99" s="207"/>
      <c r="X99" s="134"/>
      <c r="Y99" s="134"/>
      <c r="Z99" s="134"/>
      <c r="AA99" s="207"/>
      <c r="AB99" s="207"/>
      <c r="AC99" s="207"/>
      <c r="AD99" s="134"/>
      <c r="AE99" s="207"/>
      <c r="AF99" s="134"/>
      <c r="AG99" s="134"/>
      <c r="AH99" s="207"/>
      <c r="AI99" s="212"/>
      <c r="AJ99" s="207">
        <f>7*12</f>
        <v>84</v>
      </c>
      <c r="AK99" s="212"/>
      <c r="AL99" s="212"/>
      <c r="AM99" s="220"/>
      <c r="AN99" s="134"/>
      <c r="AO99" s="207"/>
      <c r="AP99" s="134"/>
      <c r="AQ99" s="207">
        <f>4*6</f>
        <v>24</v>
      </c>
      <c r="AR99" s="96">
        <f t="shared" si="7"/>
        <v>126</v>
      </c>
      <c r="AS99" s="134"/>
      <c r="AT99" s="54" t="e">
        <f t="shared" si="9"/>
        <v>#DIV/0!</v>
      </c>
      <c r="AU99" t="s">
        <v>133</v>
      </c>
    </row>
    <row r="100" spans="1:47" ht="20.100000000000001" hidden="1" customHeight="1" x14ac:dyDescent="0.3">
      <c r="A100" s="88">
        <f t="shared" si="8"/>
        <v>88</v>
      </c>
      <c r="B100" s="208" t="s">
        <v>463</v>
      </c>
      <c r="C100" s="168"/>
      <c r="D100" s="75"/>
      <c r="E100" s="75"/>
      <c r="F100" s="75"/>
      <c r="G100" s="75"/>
      <c r="H100" s="75"/>
      <c r="I100" s="75"/>
      <c r="J100" s="76"/>
      <c r="K100" s="207"/>
      <c r="L100" s="207"/>
      <c r="M100" s="207"/>
      <c r="N100" s="207"/>
      <c r="O100" s="207"/>
      <c r="P100" s="134"/>
      <c r="Q100" s="207"/>
      <c r="R100" s="207">
        <f>9*6</f>
        <v>54</v>
      </c>
      <c r="S100" s="134"/>
      <c r="T100" s="134"/>
      <c r="U100" s="134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134"/>
      <c r="AH100" s="207"/>
      <c r="AI100" s="212"/>
      <c r="AJ100" s="207">
        <f>7*12</f>
        <v>84</v>
      </c>
      <c r="AK100" s="212"/>
      <c r="AL100" s="212"/>
      <c r="AM100" s="220"/>
      <c r="AN100" s="134"/>
      <c r="AO100" s="207"/>
      <c r="AP100" s="134"/>
      <c r="AQ100" s="207">
        <v>12</v>
      </c>
      <c r="AR100" s="96">
        <f t="shared" si="7"/>
        <v>138</v>
      </c>
      <c r="AS100" s="134"/>
      <c r="AT100" s="54" t="e">
        <f t="shared" si="9"/>
        <v>#DIV/0!</v>
      </c>
      <c r="AU100" t="s">
        <v>133</v>
      </c>
    </row>
    <row r="101" spans="1:47" ht="20.100000000000001" hidden="1" customHeight="1" x14ac:dyDescent="0.3">
      <c r="A101" s="88">
        <v>89</v>
      </c>
      <c r="B101" s="208" t="s">
        <v>412</v>
      </c>
      <c r="C101" s="168"/>
      <c r="D101" s="75"/>
      <c r="E101" s="75"/>
      <c r="F101" s="75"/>
      <c r="G101" s="75"/>
      <c r="H101" s="75"/>
      <c r="I101" s="75"/>
      <c r="J101" s="76"/>
      <c r="K101" s="207">
        <f>5*6</f>
        <v>30</v>
      </c>
      <c r="L101" s="207"/>
      <c r="M101" s="207">
        <f>4*6</f>
        <v>24</v>
      </c>
      <c r="N101" s="207">
        <v>6</v>
      </c>
      <c r="O101" s="207"/>
      <c r="P101" s="134"/>
      <c r="Q101" s="207">
        <f>3*6</f>
        <v>18</v>
      </c>
      <c r="R101" s="207"/>
      <c r="S101" s="134"/>
      <c r="T101" s="134"/>
      <c r="U101" s="134"/>
      <c r="V101" s="207"/>
      <c r="W101" s="207"/>
      <c r="X101" s="134"/>
      <c r="Y101" s="134"/>
      <c r="Z101" s="134"/>
      <c r="AA101" s="207"/>
      <c r="AB101" s="134"/>
      <c r="AC101" s="134"/>
      <c r="AD101" s="134"/>
      <c r="AE101" s="207"/>
      <c r="AF101" s="134"/>
      <c r="AG101" s="134"/>
      <c r="AH101" s="207"/>
      <c r="AI101" s="212"/>
      <c r="AJ101" s="207">
        <f>6*12</f>
        <v>72</v>
      </c>
      <c r="AK101" s="212"/>
      <c r="AL101" s="212"/>
      <c r="AM101" s="220"/>
      <c r="AN101" s="134"/>
      <c r="AO101" s="207"/>
      <c r="AP101" s="134"/>
      <c r="AQ101" s="219"/>
      <c r="AR101" s="96">
        <f t="shared" si="7"/>
        <v>150</v>
      </c>
      <c r="AS101" s="134"/>
      <c r="AT101" s="54">
        <f t="shared" si="9"/>
        <v>0</v>
      </c>
      <c r="AU101" t="s">
        <v>133</v>
      </c>
    </row>
    <row r="102" spans="1:47" ht="20.100000000000001" hidden="1" customHeight="1" x14ac:dyDescent="0.3">
      <c r="A102" s="88">
        <f t="shared" si="8"/>
        <v>90</v>
      </c>
      <c r="B102" s="208" t="s">
        <v>410</v>
      </c>
      <c r="C102" s="168"/>
      <c r="D102" s="75"/>
      <c r="E102" s="75"/>
      <c r="F102" s="75"/>
      <c r="G102" s="75"/>
      <c r="H102" s="75"/>
      <c r="I102" s="75"/>
      <c r="J102" s="76"/>
      <c r="K102" s="207">
        <f>3*6</f>
        <v>18</v>
      </c>
      <c r="L102" s="207"/>
      <c r="M102" s="207">
        <f>5*6</f>
        <v>30</v>
      </c>
      <c r="N102" s="207">
        <v>12</v>
      </c>
      <c r="O102" s="207"/>
      <c r="P102" s="134"/>
      <c r="Q102" s="207">
        <f>5*6</f>
        <v>30</v>
      </c>
      <c r="R102" s="207"/>
      <c r="S102" s="134"/>
      <c r="T102" s="134"/>
      <c r="U102" s="134"/>
      <c r="V102" s="207"/>
      <c r="W102" s="207"/>
      <c r="X102" s="134"/>
      <c r="Y102" s="134"/>
      <c r="Z102" s="134"/>
      <c r="AA102" s="207"/>
      <c r="AB102" s="134"/>
      <c r="AC102" s="134"/>
      <c r="AD102" s="134"/>
      <c r="AE102" s="207"/>
      <c r="AF102" s="134"/>
      <c r="AG102" s="134"/>
      <c r="AH102" s="207">
        <v>12</v>
      </c>
      <c r="AI102" s="212"/>
      <c r="AJ102" s="207">
        <f>4*12</f>
        <v>48</v>
      </c>
      <c r="AK102" s="212"/>
      <c r="AL102" s="212"/>
      <c r="AM102" s="220"/>
      <c r="AN102" s="134"/>
      <c r="AO102" s="207"/>
      <c r="AP102" s="134"/>
      <c r="AQ102" s="219"/>
      <c r="AR102" s="96">
        <f t="shared" si="7"/>
        <v>150</v>
      </c>
      <c r="AS102" s="134"/>
      <c r="AT102" s="54">
        <f t="shared" si="9"/>
        <v>0</v>
      </c>
      <c r="AU102" t="s">
        <v>133</v>
      </c>
    </row>
    <row r="103" spans="1:47" ht="20.100000000000001" hidden="1" customHeight="1" x14ac:dyDescent="0.3">
      <c r="A103" s="88">
        <f t="shared" si="8"/>
        <v>91</v>
      </c>
      <c r="B103" s="208" t="s">
        <v>411</v>
      </c>
      <c r="C103" s="168"/>
      <c r="D103" s="75"/>
      <c r="E103" s="75"/>
      <c r="F103" s="75"/>
      <c r="G103" s="75"/>
      <c r="H103" s="75"/>
      <c r="I103" s="75"/>
      <c r="J103" s="76"/>
      <c r="K103" s="207">
        <f>4*6</f>
        <v>24</v>
      </c>
      <c r="L103" s="207"/>
      <c r="M103" s="207">
        <f>4*6</f>
        <v>24</v>
      </c>
      <c r="N103" s="207">
        <v>12</v>
      </c>
      <c r="O103" s="207"/>
      <c r="P103" s="134"/>
      <c r="Q103" s="207">
        <f>5*6</f>
        <v>30</v>
      </c>
      <c r="R103" s="207"/>
      <c r="S103" s="134"/>
      <c r="T103" s="134"/>
      <c r="U103" s="134"/>
      <c r="V103" s="207"/>
      <c r="W103" s="207"/>
      <c r="X103" s="134"/>
      <c r="Y103" s="134"/>
      <c r="Z103" s="134"/>
      <c r="AA103" s="207"/>
      <c r="AB103" s="134"/>
      <c r="AC103" s="134"/>
      <c r="AD103" s="134"/>
      <c r="AE103" s="207"/>
      <c r="AF103" s="134"/>
      <c r="AG103" s="134"/>
      <c r="AH103" s="207">
        <v>12</v>
      </c>
      <c r="AI103" s="212"/>
      <c r="AJ103" s="207">
        <f>4*12</f>
        <v>48</v>
      </c>
      <c r="AK103" s="212"/>
      <c r="AL103" s="212"/>
      <c r="AM103" s="220"/>
      <c r="AN103" s="134"/>
      <c r="AO103" s="207"/>
      <c r="AP103" s="134"/>
      <c r="AQ103" s="219"/>
      <c r="AR103" s="96">
        <f t="shared" si="7"/>
        <v>150</v>
      </c>
      <c r="AS103" s="134">
        <v>42</v>
      </c>
      <c r="AT103" s="54">
        <f t="shared" si="9"/>
        <v>1.75</v>
      </c>
      <c r="AU103" t="s">
        <v>133</v>
      </c>
    </row>
    <row r="104" spans="1:47" ht="20.100000000000001" hidden="1" customHeight="1" x14ac:dyDescent="0.3">
      <c r="A104" s="88">
        <f t="shared" si="8"/>
        <v>92</v>
      </c>
      <c r="B104" s="208" t="s">
        <v>409</v>
      </c>
      <c r="C104" s="168"/>
      <c r="D104" s="75"/>
      <c r="E104" s="75"/>
      <c r="F104" s="75"/>
      <c r="G104" s="75"/>
      <c r="H104" s="75"/>
      <c r="I104" s="75"/>
      <c r="J104" s="76"/>
      <c r="K104" s="207">
        <f>4*6</f>
        <v>24</v>
      </c>
      <c r="L104" s="207"/>
      <c r="M104" s="207">
        <v>12</v>
      </c>
      <c r="N104" s="207">
        <v>12</v>
      </c>
      <c r="O104" s="207"/>
      <c r="P104" s="134"/>
      <c r="Q104" s="207">
        <v>6</v>
      </c>
      <c r="R104" s="207"/>
      <c r="S104" s="134"/>
      <c r="T104" s="134"/>
      <c r="U104" s="134"/>
      <c r="V104" s="207"/>
      <c r="W104" s="207"/>
      <c r="X104" s="134"/>
      <c r="Y104" s="134"/>
      <c r="Z104" s="134"/>
      <c r="AA104" s="207"/>
      <c r="AB104" s="134"/>
      <c r="AC104" s="134"/>
      <c r="AD104" s="134"/>
      <c r="AE104" s="207"/>
      <c r="AF104" s="134"/>
      <c r="AG104" s="134"/>
      <c r="AH104" s="207">
        <v>12</v>
      </c>
      <c r="AI104" s="212"/>
      <c r="AJ104" s="207">
        <f>7*12</f>
        <v>84</v>
      </c>
      <c r="AK104" s="212"/>
      <c r="AL104" s="212"/>
      <c r="AM104" s="220"/>
      <c r="AN104" s="134"/>
      <c r="AO104" s="207"/>
      <c r="AP104" s="134"/>
      <c r="AQ104" s="219"/>
      <c r="AR104" s="96">
        <f t="shared" si="7"/>
        <v>150</v>
      </c>
      <c r="AS104" s="134">
        <v>63</v>
      </c>
      <c r="AT104" s="54">
        <f t="shared" si="9"/>
        <v>2.625</v>
      </c>
      <c r="AU104" t="s">
        <v>133</v>
      </c>
    </row>
    <row r="105" spans="1:47" ht="20.100000000000001" hidden="1" customHeight="1" x14ac:dyDescent="0.3">
      <c r="A105" s="88">
        <v>93</v>
      </c>
      <c r="B105" s="208" t="s">
        <v>414</v>
      </c>
      <c r="C105" s="168"/>
      <c r="D105" s="75"/>
      <c r="E105" s="75"/>
      <c r="F105" s="75"/>
      <c r="G105" s="75"/>
      <c r="H105" s="75"/>
      <c r="I105" s="75"/>
      <c r="J105" s="76"/>
      <c r="K105" s="207">
        <v>6</v>
      </c>
      <c r="L105" s="207"/>
      <c r="M105" s="207">
        <f>5*6</f>
        <v>30</v>
      </c>
      <c r="N105" s="207">
        <f>3*6</f>
        <v>18</v>
      </c>
      <c r="O105" s="207"/>
      <c r="P105" s="134"/>
      <c r="Q105" s="207">
        <f>6*6</f>
        <v>36</v>
      </c>
      <c r="R105" s="207"/>
      <c r="S105" s="134"/>
      <c r="T105" s="134"/>
      <c r="U105" s="134"/>
      <c r="V105" s="207"/>
      <c r="W105" s="207"/>
      <c r="X105" s="134"/>
      <c r="Y105" s="134"/>
      <c r="Z105" s="134"/>
      <c r="AA105" s="207"/>
      <c r="AB105" s="134"/>
      <c r="AC105" s="134"/>
      <c r="AD105" s="134"/>
      <c r="AE105" s="207"/>
      <c r="AF105" s="134"/>
      <c r="AG105" s="134"/>
      <c r="AH105" s="207">
        <v>12</v>
      </c>
      <c r="AI105" s="212"/>
      <c r="AJ105" s="207">
        <f>4*12</f>
        <v>48</v>
      </c>
      <c r="AK105" s="212"/>
      <c r="AL105" s="212"/>
      <c r="AM105" s="220"/>
      <c r="AN105" s="134"/>
      <c r="AO105" s="207"/>
      <c r="AP105" s="134"/>
      <c r="AQ105" s="219"/>
      <c r="AR105" s="96">
        <f t="shared" si="7"/>
        <v>150</v>
      </c>
      <c r="AS105" s="134">
        <v>19</v>
      </c>
      <c r="AT105" s="54">
        <f t="shared" si="9"/>
        <v>3.1666666666666665</v>
      </c>
      <c r="AU105" t="s">
        <v>133</v>
      </c>
    </row>
    <row r="106" spans="1:47" ht="20.100000000000001" hidden="1" customHeight="1" x14ac:dyDescent="0.3">
      <c r="A106" s="88">
        <f t="shared" si="8"/>
        <v>94</v>
      </c>
      <c r="B106" s="208" t="s">
        <v>413</v>
      </c>
      <c r="C106" s="168"/>
      <c r="D106" s="75"/>
      <c r="E106" s="75"/>
      <c r="F106" s="75"/>
      <c r="G106" s="75"/>
      <c r="H106" s="75"/>
      <c r="I106" s="75"/>
      <c r="J106" s="76"/>
      <c r="K106" s="207">
        <f>4*6</f>
        <v>24</v>
      </c>
      <c r="L106" s="207"/>
      <c r="M106" s="207">
        <f>6*6</f>
        <v>36</v>
      </c>
      <c r="N106" s="207">
        <v>6</v>
      </c>
      <c r="O106" s="207"/>
      <c r="P106" s="134"/>
      <c r="Q106" s="207">
        <f>4*6</f>
        <v>24</v>
      </c>
      <c r="R106" s="207"/>
      <c r="S106" s="134"/>
      <c r="T106" s="134"/>
      <c r="U106" s="134"/>
      <c r="V106" s="207"/>
      <c r="W106" s="207"/>
      <c r="X106" s="134"/>
      <c r="Y106" s="134"/>
      <c r="Z106" s="134"/>
      <c r="AA106" s="207"/>
      <c r="AB106" s="134"/>
      <c r="AC106" s="134"/>
      <c r="AD106" s="134"/>
      <c r="AE106" s="207"/>
      <c r="AF106" s="134"/>
      <c r="AG106" s="134"/>
      <c r="AH106" s="207">
        <v>12</v>
      </c>
      <c r="AI106" s="212"/>
      <c r="AJ106" s="207">
        <f>4*12</f>
        <v>48</v>
      </c>
      <c r="AK106" s="212"/>
      <c r="AL106" s="212"/>
      <c r="AM106" s="220"/>
      <c r="AN106" s="134"/>
      <c r="AO106" s="207"/>
      <c r="AP106" s="134"/>
      <c r="AQ106" s="219"/>
      <c r="AR106" s="96">
        <f t="shared" si="7"/>
        <v>150</v>
      </c>
      <c r="AS106" s="134">
        <v>45</v>
      </c>
      <c r="AT106" s="54">
        <f t="shared" si="9"/>
        <v>1.875</v>
      </c>
      <c r="AU106" t="s">
        <v>133</v>
      </c>
    </row>
    <row r="107" spans="1:47" ht="20.100000000000001" hidden="1" customHeight="1" x14ac:dyDescent="0.3">
      <c r="A107" s="88">
        <f t="shared" si="8"/>
        <v>95</v>
      </c>
      <c r="B107" s="208" t="s">
        <v>431</v>
      </c>
      <c r="C107" s="168"/>
      <c r="D107" s="75"/>
      <c r="E107" s="75"/>
      <c r="F107" s="75"/>
      <c r="G107" s="75"/>
      <c r="H107" s="75"/>
      <c r="I107" s="75"/>
      <c r="J107" s="76"/>
      <c r="K107" s="207"/>
      <c r="L107" s="207"/>
      <c r="M107" s="207"/>
      <c r="N107" s="207"/>
      <c r="O107" s="207"/>
      <c r="P107" s="134"/>
      <c r="Q107" s="207">
        <f>7*6</f>
        <v>42</v>
      </c>
      <c r="R107" s="207"/>
      <c r="S107" s="134"/>
      <c r="T107" s="134"/>
      <c r="U107" s="134"/>
      <c r="V107" s="207"/>
      <c r="W107" s="207"/>
      <c r="X107" s="134"/>
      <c r="Y107" s="134"/>
      <c r="Z107" s="134"/>
      <c r="AA107" s="207"/>
      <c r="AB107" s="134"/>
      <c r="AC107" s="134"/>
      <c r="AD107" s="134"/>
      <c r="AE107" s="207"/>
      <c r="AF107" s="134"/>
      <c r="AG107" s="134"/>
      <c r="AH107" s="207">
        <f>6*12</f>
        <v>72</v>
      </c>
      <c r="AI107" s="212"/>
      <c r="AJ107" s="207">
        <f>3*12</f>
        <v>36</v>
      </c>
      <c r="AK107" s="212"/>
      <c r="AL107" s="212"/>
      <c r="AM107" s="220"/>
      <c r="AN107" s="134"/>
      <c r="AO107" s="207"/>
      <c r="AP107" s="134"/>
      <c r="AQ107" s="219"/>
      <c r="AR107" s="96">
        <f t="shared" si="7"/>
        <v>150</v>
      </c>
      <c r="AS107" s="134"/>
      <c r="AT107" s="54" t="e">
        <f t="shared" si="9"/>
        <v>#DIV/0!</v>
      </c>
      <c r="AU107" t="s">
        <v>133</v>
      </c>
    </row>
    <row r="108" spans="1:47" ht="20.100000000000001" hidden="1" customHeight="1" x14ac:dyDescent="0.3">
      <c r="A108" s="88">
        <f t="shared" si="8"/>
        <v>96</v>
      </c>
      <c r="B108" s="208" t="s">
        <v>432</v>
      </c>
      <c r="C108" s="168"/>
      <c r="D108" s="75"/>
      <c r="E108" s="75"/>
      <c r="F108" s="75"/>
      <c r="G108" s="75"/>
      <c r="H108" s="75"/>
      <c r="I108" s="75"/>
      <c r="J108" s="76"/>
      <c r="K108" s="275" t="s">
        <v>467</v>
      </c>
      <c r="L108" s="276"/>
      <c r="M108" s="276"/>
      <c r="N108" s="276"/>
      <c r="O108" s="276"/>
      <c r="P108" s="276"/>
      <c r="Q108" s="276"/>
      <c r="R108" s="277"/>
      <c r="S108" s="134"/>
      <c r="T108" s="134"/>
      <c r="U108" s="134"/>
      <c r="V108" s="207"/>
      <c r="W108" s="207"/>
      <c r="X108" s="134"/>
      <c r="Y108" s="134"/>
      <c r="Z108" s="134"/>
      <c r="AA108" s="207"/>
      <c r="AB108" s="134"/>
      <c r="AC108" s="134"/>
      <c r="AD108" s="134"/>
      <c r="AE108" s="207">
        <f>8*6</f>
        <v>48</v>
      </c>
      <c r="AF108" s="134"/>
      <c r="AG108" s="134"/>
      <c r="AH108" s="214"/>
      <c r="AI108" s="212"/>
      <c r="AJ108" s="207">
        <f>6*12</f>
        <v>72</v>
      </c>
      <c r="AK108" s="212"/>
      <c r="AL108" s="212"/>
      <c r="AM108" s="220"/>
      <c r="AN108" s="134"/>
      <c r="AO108" s="207"/>
      <c r="AP108" s="134"/>
      <c r="AQ108" s="219"/>
      <c r="AR108" s="96">
        <f t="shared" si="7"/>
        <v>120</v>
      </c>
      <c r="AS108" s="134"/>
      <c r="AT108" s="54" t="e">
        <f t="shared" si="9"/>
        <v>#VALUE!</v>
      </c>
      <c r="AU108" t="s">
        <v>133</v>
      </c>
    </row>
    <row r="109" spans="1:47" ht="20.100000000000001" hidden="1" customHeight="1" x14ac:dyDescent="0.3">
      <c r="A109" s="88">
        <v>97</v>
      </c>
      <c r="B109" s="208" t="s">
        <v>430</v>
      </c>
      <c r="C109" s="168"/>
      <c r="D109" s="75"/>
      <c r="E109" s="75"/>
      <c r="F109" s="75"/>
      <c r="G109" s="75"/>
      <c r="H109" s="75"/>
      <c r="I109" s="75"/>
      <c r="J109" s="76"/>
      <c r="K109" s="207"/>
      <c r="L109" s="207"/>
      <c r="M109" s="207"/>
      <c r="N109" s="207"/>
      <c r="O109" s="207"/>
      <c r="P109" s="134"/>
      <c r="Q109" s="207">
        <v>12</v>
      </c>
      <c r="R109" s="207"/>
      <c r="S109" s="134"/>
      <c r="T109" s="134"/>
      <c r="U109" s="134"/>
      <c r="V109" s="207"/>
      <c r="W109" s="207"/>
      <c r="X109" s="134"/>
      <c r="Y109" s="134"/>
      <c r="Z109" s="134"/>
      <c r="AA109" s="207"/>
      <c r="AB109" s="134"/>
      <c r="AC109" s="134"/>
      <c r="AD109" s="134"/>
      <c r="AE109" s="207"/>
      <c r="AF109" s="134"/>
      <c r="AG109" s="134"/>
      <c r="AH109" s="207">
        <f>8*12</f>
        <v>96</v>
      </c>
      <c r="AI109" s="212"/>
      <c r="AJ109" s="207">
        <f>3*12</f>
        <v>36</v>
      </c>
      <c r="AK109" s="212"/>
      <c r="AL109" s="212"/>
      <c r="AM109" s="220"/>
      <c r="AN109" s="134"/>
      <c r="AO109" s="207"/>
      <c r="AP109" s="134"/>
      <c r="AQ109" s="215"/>
      <c r="AR109" s="96">
        <f t="shared" ref="AR109:AR130" si="10">SUM(K109:AP109)</f>
        <v>144</v>
      </c>
      <c r="AS109" s="134"/>
      <c r="AT109" s="54" t="e">
        <f t="shared" si="9"/>
        <v>#DIV/0!</v>
      </c>
      <c r="AU109" t="s">
        <v>133</v>
      </c>
    </row>
    <row r="110" spans="1:47" ht="20.100000000000001" hidden="1" customHeight="1" x14ac:dyDescent="0.3">
      <c r="A110" s="88">
        <f t="shared" si="8"/>
        <v>98</v>
      </c>
      <c r="B110" s="208" t="s">
        <v>433</v>
      </c>
      <c r="C110" s="168"/>
      <c r="D110" s="75"/>
      <c r="E110" s="75"/>
      <c r="F110" s="75"/>
      <c r="G110" s="75"/>
      <c r="H110" s="75"/>
      <c r="I110" s="75"/>
      <c r="J110" s="76"/>
      <c r="K110" s="207">
        <f>4*6</f>
        <v>24</v>
      </c>
      <c r="L110" s="207"/>
      <c r="M110" s="207"/>
      <c r="N110" s="207"/>
      <c r="O110" s="207"/>
      <c r="P110" s="134"/>
      <c r="Q110" s="207">
        <v>6</v>
      </c>
      <c r="R110" s="207"/>
      <c r="S110" s="134"/>
      <c r="T110" s="134"/>
      <c r="U110" s="134"/>
      <c r="V110" s="207"/>
      <c r="W110" s="207"/>
      <c r="X110" s="134"/>
      <c r="Y110" s="134"/>
      <c r="Z110" s="134"/>
      <c r="AA110" s="207"/>
      <c r="AB110" s="134"/>
      <c r="AC110" s="134"/>
      <c r="AD110" s="134"/>
      <c r="AE110" s="207">
        <f>10*6</f>
        <v>60</v>
      </c>
      <c r="AF110" s="134"/>
      <c r="AG110" s="134"/>
      <c r="AH110" s="207"/>
      <c r="AI110" s="212"/>
      <c r="AJ110" s="207">
        <f>5*12</f>
        <v>60</v>
      </c>
      <c r="AK110" s="212"/>
      <c r="AL110" s="212"/>
      <c r="AM110" s="220"/>
      <c r="AN110" s="134"/>
      <c r="AO110" s="207"/>
      <c r="AP110" s="134"/>
      <c r="AQ110" s="215"/>
      <c r="AR110" s="96">
        <f t="shared" si="10"/>
        <v>150</v>
      </c>
      <c r="AS110" s="134">
        <v>57</v>
      </c>
      <c r="AT110" s="54">
        <f t="shared" si="9"/>
        <v>2.375</v>
      </c>
      <c r="AU110" t="s">
        <v>133</v>
      </c>
    </row>
    <row r="111" spans="1:47" ht="20.100000000000001" hidden="1" customHeight="1" x14ac:dyDescent="0.3">
      <c r="A111" s="88">
        <f t="shared" si="8"/>
        <v>99</v>
      </c>
      <c r="B111" s="208" t="s">
        <v>437</v>
      </c>
      <c r="C111" s="168"/>
      <c r="D111" s="75"/>
      <c r="E111" s="75"/>
      <c r="F111" s="75"/>
      <c r="G111" s="75"/>
      <c r="H111" s="75"/>
      <c r="I111" s="75"/>
      <c r="J111" s="76"/>
      <c r="K111" s="207">
        <f>4*6</f>
        <v>24</v>
      </c>
      <c r="L111" s="207"/>
      <c r="M111" s="207"/>
      <c r="N111" s="207"/>
      <c r="O111" s="207"/>
      <c r="P111" s="134"/>
      <c r="Q111" s="207">
        <v>6</v>
      </c>
      <c r="R111" s="207"/>
      <c r="S111" s="134"/>
      <c r="T111" s="134"/>
      <c r="U111" s="134"/>
      <c r="V111" s="207"/>
      <c r="W111" s="207"/>
      <c r="X111" s="134"/>
      <c r="Y111" s="134"/>
      <c r="Z111" s="134"/>
      <c r="AA111" s="207"/>
      <c r="AB111" s="134"/>
      <c r="AC111" s="134"/>
      <c r="AD111" s="134"/>
      <c r="AE111" s="207">
        <f>12*6</f>
        <v>72</v>
      </c>
      <c r="AF111" s="134"/>
      <c r="AG111" s="134"/>
      <c r="AH111" s="207"/>
      <c r="AI111" s="212"/>
      <c r="AJ111" s="207">
        <f>4*12</f>
        <v>48</v>
      </c>
      <c r="AK111" s="212"/>
      <c r="AL111" s="212"/>
      <c r="AM111" s="220"/>
      <c r="AN111" s="134"/>
      <c r="AO111" s="207"/>
      <c r="AP111" s="134"/>
      <c r="AQ111" s="215"/>
      <c r="AR111" s="96">
        <f t="shared" si="10"/>
        <v>150</v>
      </c>
      <c r="AS111" s="134">
        <v>59</v>
      </c>
      <c r="AT111" s="54">
        <f t="shared" si="9"/>
        <v>2.4583333333333335</v>
      </c>
      <c r="AU111" t="s">
        <v>133</v>
      </c>
    </row>
    <row r="112" spans="1:47" ht="20.100000000000001" hidden="1" customHeight="1" x14ac:dyDescent="0.3">
      <c r="A112" s="88">
        <f t="shared" si="8"/>
        <v>100</v>
      </c>
      <c r="B112" s="208" t="s">
        <v>436</v>
      </c>
      <c r="C112" s="168"/>
      <c r="D112" s="75"/>
      <c r="E112" s="75"/>
      <c r="F112" s="75"/>
      <c r="G112" s="75"/>
      <c r="H112" s="75"/>
      <c r="I112" s="75"/>
      <c r="J112" s="76"/>
      <c r="K112" s="207">
        <f>6*6</f>
        <v>36</v>
      </c>
      <c r="L112" s="207"/>
      <c r="M112" s="207"/>
      <c r="N112" s="207"/>
      <c r="O112" s="207"/>
      <c r="P112" s="134"/>
      <c r="Q112" s="207">
        <v>6</v>
      </c>
      <c r="R112" s="207"/>
      <c r="S112" s="134"/>
      <c r="T112" s="134"/>
      <c r="U112" s="134"/>
      <c r="V112" s="207"/>
      <c r="W112" s="207"/>
      <c r="X112" s="134"/>
      <c r="Y112" s="134"/>
      <c r="Z112" s="134"/>
      <c r="AA112" s="207"/>
      <c r="AB112" s="134"/>
      <c r="AC112" s="134"/>
      <c r="AD112" s="207"/>
      <c r="AE112" s="207">
        <f>12*6</f>
        <v>72</v>
      </c>
      <c r="AF112" s="134"/>
      <c r="AG112" s="134"/>
      <c r="AH112" s="207">
        <v>12</v>
      </c>
      <c r="AI112" s="212"/>
      <c r="AJ112" s="207">
        <f>2*12</f>
        <v>24</v>
      </c>
      <c r="AK112" s="212"/>
      <c r="AL112" s="212"/>
      <c r="AM112" s="220"/>
      <c r="AN112" s="134"/>
      <c r="AO112" s="207"/>
      <c r="AP112" s="134"/>
      <c r="AQ112" s="219"/>
      <c r="AR112" s="96">
        <f t="shared" si="10"/>
        <v>150</v>
      </c>
      <c r="AS112" s="134">
        <v>75</v>
      </c>
      <c r="AT112" s="54">
        <f t="shared" si="9"/>
        <v>2.0833333333333335</v>
      </c>
      <c r="AU112" t="s">
        <v>133</v>
      </c>
    </row>
    <row r="113" spans="1:47" ht="20.100000000000001" hidden="1" customHeight="1" x14ac:dyDescent="0.3">
      <c r="A113" s="88">
        <v>101</v>
      </c>
      <c r="B113" s="208" t="s">
        <v>435</v>
      </c>
      <c r="C113" s="168"/>
      <c r="D113" s="75"/>
      <c r="E113" s="75"/>
      <c r="F113" s="75"/>
      <c r="G113" s="75"/>
      <c r="H113" s="75"/>
      <c r="I113" s="75"/>
      <c r="J113" s="76"/>
      <c r="K113" s="207">
        <f>4*6</f>
        <v>24</v>
      </c>
      <c r="L113" s="207"/>
      <c r="M113" s="207"/>
      <c r="N113" s="207"/>
      <c r="O113" s="207"/>
      <c r="P113" s="134"/>
      <c r="Q113" s="207">
        <v>6</v>
      </c>
      <c r="R113" s="207"/>
      <c r="S113" s="134"/>
      <c r="T113" s="134"/>
      <c r="U113" s="134"/>
      <c r="V113" s="207"/>
      <c r="W113" s="207"/>
      <c r="X113" s="134"/>
      <c r="Y113" s="134"/>
      <c r="Z113" s="134"/>
      <c r="AA113" s="207"/>
      <c r="AB113" s="134"/>
      <c r="AC113" s="134"/>
      <c r="AD113" s="207"/>
      <c r="AE113" s="207">
        <f>12*6</f>
        <v>72</v>
      </c>
      <c r="AF113" s="134"/>
      <c r="AG113" s="134"/>
      <c r="AH113" s="207">
        <v>12</v>
      </c>
      <c r="AI113" s="212"/>
      <c r="AJ113" s="207">
        <f>3*12</f>
        <v>36</v>
      </c>
      <c r="AK113" s="212"/>
      <c r="AL113" s="212"/>
      <c r="AM113" s="220"/>
      <c r="AN113" s="134"/>
      <c r="AO113" s="207"/>
      <c r="AP113" s="134"/>
      <c r="AQ113" s="219"/>
      <c r="AR113" s="96">
        <f t="shared" si="10"/>
        <v>150</v>
      </c>
      <c r="AS113" s="134">
        <v>46</v>
      </c>
      <c r="AT113" s="54">
        <f t="shared" si="9"/>
        <v>1.9166666666666667</v>
      </c>
      <c r="AU113" t="s">
        <v>133</v>
      </c>
    </row>
    <row r="114" spans="1:47" ht="20.100000000000001" hidden="1" customHeight="1" x14ac:dyDescent="0.3">
      <c r="A114" s="88">
        <f t="shared" si="8"/>
        <v>102</v>
      </c>
      <c r="B114" s="208" t="s">
        <v>434</v>
      </c>
      <c r="C114" s="168"/>
      <c r="D114" s="75"/>
      <c r="E114" s="75"/>
      <c r="F114" s="75"/>
      <c r="G114" s="75"/>
      <c r="H114" s="75"/>
      <c r="I114" s="75"/>
      <c r="J114" s="76"/>
      <c r="K114" s="207">
        <f>5*6</f>
        <v>30</v>
      </c>
      <c r="L114" s="207"/>
      <c r="M114" s="207"/>
      <c r="N114" s="207"/>
      <c r="O114" s="207"/>
      <c r="P114" s="134"/>
      <c r="Q114" s="207">
        <v>6</v>
      </c>
      <c r="R114" s="207"/>
      <c r="S114" s="134"/>
      <c r="T114" s="134"/>
      <c r="U114" s="134"/>
      <c r="V114" s="207"/>
      <c r="W114" s="207"/>
      <c r="X114" s="134"/>
      <c r="Y114" s="134"/>
      <c r="Z114" s="134"/>
      <c r="AA114" s="207"/>
      <c r="AB114" s="134"/>
      <c r="AC114" s="134"/>
      <c r="AD114" s="207"/>
      <c r="AE114" s="207">
        <f>13*6</f>
        <v>78</v>
      </c>
      <c r="AF114" s="134"/>
      <c r="AG114" s="134"/>
      <c r="AH114" s="207">
        <v>24</v>
      </c>
      <c r="AI114" s="212"/>
      <c r="AJ114" s="207">
        <f>12</f>
        <v>12</v>
      </c>
      <c r="AK114" s="212"/>
      <c r="AL114" s="212"/>
      <c r="AM114" s="220"/>
      <c r="AN114" s="134"/>
      <c r="AO114" s="207"/>
      <c r="AP114" s="134"/>
      <c r="AQ114" s="219"/>
      <c r="AR114" s="96">
        <f t="shared" si="10"/>
        <v>150</v>
      </c>
      <c r="AS114" s="134">
        <v>51</v>
      </c>
      <c r="AT114" s="54">
        <f t="shared" si="9"/>
        <v>1.7</v>
      </c>
      <c r="AU114" t="s">
        <v>133</v>
      </c>
    </row>
    <row r="115" spans="1:47" ht="20.100000000000001" hidden="1" customHeight="1" x14ac:dyDescent="0.3">
      <c r="A115" s="88">
        <f t="shared" si="8"/>
        <v>103</v>
      </c>
      <c r="B115" s="208" t="s">
        <v>439</v>
      </c>
      <c r="C115" s="168"/>
      <c r="D115" s="75"/>
      <c r="E115" s="75"/>
      <c r="F115" s="75"/>
      <c r="G115" s="75"/>
      <c r="H115" s="75"/>
      <c r="I115" s="75"/>
      <c r="J115" s="76"/>
      <c r="K115" s="207">
        <f>5*6</f>
        <v>30</v>
      </c>
      <c r="L115" s="207"/>
      <c r="M115" s="207"/>
      <c r="N115" s="207"/>
      <c r="O115" s="207"/>
      <c r="P115" s="134"/>
      <c r="Q115" s="207">
        <f>4*6</f>
        <v>24</v>
      </c>
      <c r="R115" s="207"/>
      <c r="S115" s="134"/>
      <c r="T115" s="134"/>
      <c r="U115" s="134"/>
      <c r="V115" s="207"/>
      <c r="W115" s="207"/>
      <c r="X115" s="134"/>
      <c r="Y115" s="134"/>
      <c r="Z115" s="134"/>
      <c r="AA115" s="207"/>
      <c r="AB115" s="134"/>
      <c r="AC115" s="134"/>
      <c r="AD115" s="207"/>
      <c r="AE115" s="207"/>
      <c r="AF115" s="134"/>
      <c r="AG115" s="134"/>
      <c r="AH115" s="207">
        <v>12</v>
      </c>
      <c r="AI115" s="212"/>
      <c r="AJ115" s="207">
        <f>7*12</f>
        <v>84</v>
      </c>
      <c r="AK115" s="212"/>
      <c r="AL115" s="212"/>
      <c r="AM115" s="220"/>
      <c r="AN115" s="134"/>
      <c r="AO115" s="207"/>
      <c r="AP115" s="134"/>
      <c r="AQ115" s="219"/>
      <c r="AR115" s="96">
        <f t="shared" si="10"/>
        <v>150</v>
      </c>
      <c r="AS115" s="134"/>
      <c r="AT115" s="54">
        <f t="shared" si="9"/>
        <v>0</v>
      </c>
      <c r="AU115" t="s">
        <v>133</v>
      </c>
    </row>
    <row r="116" spans="1:47" ht="20.100000000000001" hidden="1" customHeight="1" x14ac:dyDescent="0.3">
      <c r="A116" s="88">
        <f t="shared" si="8"/>
        <v>104</v>
      </c>
      <c r="B116" s="208" t="s">
        <v>417</v>
      </c>
      <c r="C116" s="168"/>
      <c r="D116" s="75"/>
      <c r="E116" s="75"/>
      <c r="F116" s="75"/>
      <c r="G116" s="75"/>
      <c r="H116" s="75"/>
      <c r="I116" s="75"/>
      <c r="J116" s="76"/>
      <c r="K116" s="207">
        <v>18</v>
      </c>
      <c r="L116" s="207"/>
      <c r="M116" s="207"/>
      <c r="N116" s="207">
        <f>4*6</f>
        <v>24</v>
      </c>
      <c r="O116" s="207"/>
      <c r="P116" s="134"/>
      <c r="Q116" s="207"/>
      <c r="R116" s="207"/>
      <c r="S116" s="134"/>
      <c r="T116" s="134"/>
      <c r="U116" s="134"/>
      <c r="V116" s="207">
        <v>12</v>
      </c>
      <c r="W116" s="207"/>
      <c r="X116" s="134"/>
      <c r="Y116" s="134"/>
      <c r="Z116" s="134"/>
      <c r="AA116" s="207"/>
      <c r="AB116" s="134"/>
      <c r="AC116" s="134"/>
      <c r="AD116" s="134"/>
      <c r="AE116" s="207"/>
      <c r="AF116" s="134"/>
      <c r="AG116" s="134"/>
      <c r="AH116" s="207"/>
      <c r="AI116" s="207"/>
      <c r="AJ116" s="207">
        <f>8*12</f>
        <v>96</v>
      </c>
      <c r="AK116" s="212"/>
      <c r="AL116" s="212"/>
      <c r="AM116" s="220"/>
      <c r="AN116" s="134"/>
      <c r="AO116" s="207"/>
      <c r="AP116" s="134"/>
      <c r="AQ116" s="219"/>
      <c r="AR116" s="96">
        <f t="shared" si="10"/>
        <v>150</v>
      </c>
      <c r="AS116" s="134">
        <v>30</v>
      </c>
      <c r="AT116" s="54">
        <f t="shared" si="9"/>
        <v>1.6666666666666667</v>
      </c>
      <c r="AU116" t="s">
        <v>133</v>
      </c>
    </row>
    <row r="117" spans="1:47" ht="20.100000000000001" hidden="1" customHeight="1" x14ac:dyDescent="0.3">
      <c r="A117" s="88">
        <v>105</v>
      </c>
      <c r="B117" s="208" t="s">
        <v>418</v>
      </c>
      <c r="C117" s="168"/>
      <c r="D117" s="75"/>
      <c r="E117" s="75"/>
      <c r="F117" s="75"/>
      <c r="G117" s="75"/>
      <c r="H117" s="75"/>
      <c r="I117" s="75"/>
      <c r="J117" s="76"/>
      <c r="K117" s="207">
        <f>3*6</f>
        <v>18</v>
      </c>
      <c r="L117" s="207"/>
      <c r="M117" s="207"/>
      <c r="N117" s="207">
        <f>4*6</f>
        <v>24</v>
      </c>
      <c r="O117" s="207"/>
      <c r="P117" s="134"/>
      <c r="Q117" s="207"/>
      <c r="R117" s="207"/>
      <c r="S117" s="134"/>
      <c r="T117" s="134"/>
      <c r="U117" s="134"/>
      <c r="V117" s="207">
        <v>12</v>
      </c>
      <c r="W117" s="207"/>
      <c r="X117" s="134"/>
      <c r="Y117" s="134"/>
      <c r="Z117" s="134"/>
      <c r="AA117" s="207"/>
      <c r="AB117" s="134"/>
      <c r="AC117" s="134"/>
      <c r="AD117" s="134"/>
      <c r="AE117" s="207"/>
      <c r="AF117" s="134"/>
      <c r="AG117" s="134"/>
      <c r="AH117" s="207"/>
      <c r="AI117" s="212"/>
      <c r="AJ117" s="207">
        <f>8*12</f>
        <v>96</v>
      </c>
      <c r="AK117" s="212"/>
      <c r="AL117" s="212"/>
      <c r="AM117" s="220"/>
      <c r="AN117" s="134"/>
      <c r="AO117" s="207"/>
      <c r="AP117" s="134"/>
      <c r="AQ117" s="219"/>
      <c r="AR117" s="96">
        <f t="shared" si="10"/>
        <v>150</v>
      </c>
      <c r="AS117" s="134">
        <v>22</v>
      </c>
      <c r="AT117" s="54">
        <f t="shared" si="9"/>
        <v>1.2222222222222223</v>
      </c>
      <c r="AU117" t="s">
        <v>133</v>
      </c>
    </row>
    <row r="118" spans="1:47" ht="20.100000000000001" hidden="1" customHeight="1" x14ac:dyDescent="0.3">
      <c r="A118" s="88">
        <f t="shared" si="8"/>
        <v>106</v>
      </c>
      <c r="B118" s="208" t="s">
        <v>419</v>
      </c>
      <c r="C118" s="168"/>
      <c r="D118" s="75"/>
      <c r="E118" s="75"/>
      <c r="F118" s="75"/>
      <c r="G118" s="75"/>
      <c r="H118" s="75"/>
      <c r="I118" s="75"/>
      <c r="J118" s="76"/>
      <c r="K118" s="207">
        <f>13*6</f>
        <v>78</v>
      </c>
      <c r="L118" s="207"/>
      <c r="M118" s="207"/>
      <c r="N118" s="207"/>
      <c r="O118" s="207"/>
      <c r="P118" s="134"/>
      <c r="Q118" s="207"/>
      <c r="R118" s="207"/>
      <c r="S118" s="134"/>
      <c r="T118" s="134"/>
      <c r="U118" s="134"/>
      <c r="V118" s="207"/>
      <c r="W118" s="207"/>
      <c r="X118" s="134"/>
      <c r="Y118" s="134"/>
      <c r="Z118" s="134"/>
      <c r="AA118" s="207"/>
      <c r="AB118" s="134"/>
      <c r="AC118" s="134"/>
      <c r="AD118" s="134"/>
      <c r="AE118" s="207"/>
      <c r="AF118" s="134"/>
      <c r="AG118" s="134"/>
      <c r="AH118" s="207"/>
      <c r="AI118" s="212"/>
      <c r="AJ118" s="207">
        <f>6*12</f>
        <v>72</v>
      </c>
      <c r="AK118" s="212"/>
      <c r="AL118" s="212"/>
      <c r="AM118" s="220"/>
      <c r="AN118" s="134"/>
      <c r="AO118" s="207"/>
      <c r="AP118" s="134"/>
      <c r="AQ118" s="219"/>
      <c r="AR118" s="96">
        <f t="shared" si="10"/>
        <v>150</v>
      </c>
      <c r="AS118" s="134">
        <v>183</v>
      </c>
      <c r="AT118" s="54">
        <f t="shared" si="9"/>
        <v>2.3461538461538463</v>
      </c>
      <c r="AU118" t="s">
        <v>133</v>
      </c>
    </row>
    <row r="119" spans="1:47" ht="20.100000000000001" hidden="1" customHeight="1" x14ac:dyDescent="0.3">
      <c r="A119" s="88">
        <f t="shared" si="8"/>
        <v>107</v>
      </c>
      <c r="B119" s="208" t="s">
        <v>420</v>
      </c>
      <c r="C119" s="168"/>
      <c r="D119" s="75"/>
      <c r="E119" s="75"/>
      <c r="F119" s="75"/>
      <c r="G119" s="75"/>
      <c r="H119" s="75"/>
      <c r="I119" s="75"/>
      <c r="J119" s="76"/>
      <c r="K119" s="207">
        <f>20*6</f>
        <v>120</v>
      </c>
      <c r="L119" s="207"/>
      <c r="M119" s="207"/>
      <c r="N119" s="207">
        <f>3*6</f>
        <v>18</v>
      </c>
      <c r="O119" s="207"/>
      <c r="P119" s="134"/>
      <c r="Q119" s="207"/>
      <c r="R119" s="207"/>
      <c r="S119" s="134"/>
      <c r="T119" s="134"/>
      <c r="U119" s="134"/>
      <c r="V119" s="207"/>
      <c r="W119" s="207"/>
      <c r="X119" s="134"/>
      <c r="Y119" s="134"/>
      <c r="Z119" s="134"/>
      <c r="AA119" s="207"/>
      <c r="AB119" s="134"/>
      <c r="AC119" s="134"/>
      <c r="AD119" s="134"/>
      <c r="AE119" s="207"/>
      <c r="AF119" s="134"/>
      <c r="AG119" s="134"/>
      <c r="AH119" s="207"/>
      <c r="AI119" s="212"/>
      <c r="AJ119" s="207">
        <v>12</v>
      </c>
      <c r="AK119" s="212"/>
      <c r="AL119" s="212"/>
      <c r="AM119" s="220"/>
      <c r="AN119" s="134"/>
      <c r="AO119" s="207"/>
      <c r="AP119" s="134"/>
      <c r="AQ119" s="219"/>
      <c r="AR119" s="96">
        <f t="shared" si="10"/>
        <v>150</v>
      </c>
      <c r="AS119" s="134">
        <v>189</v>
      </c>
      <c r="AT119" s="54">
        <f t="shared" si="9"/>
        <v>1.575</v>
      </c>
      <c r="AU119" t="s">
        <v>133</v>
      </c>
    </row>
    <row r="120" spans="1:47" ht="20.100000000000001" hidden="1" customHeight="1" x14ac:dyDescent="0.3">
      <c r="A120" s="88">
        <f t="shared" si="8"/>
        <v>108</v>
      </c>
      <c r="B120" s="208" t="s">
        <v>421</v>
      </c>
      <c r="C120" s="168"/>
      <c r="D120" s="75"/>
      <c r="E120" s="75"/>
      <c r="F120" s="75"/>
      <c r="G120" s="75"/>
      <c r="H120" s="75"/>
      <c r="I120" s="75"/>
      <c r="J120" s="76"/>
      <c r="K120" s="207">
        <f>5*6</f>
        <v>30</v>
      </c>
      <c r="L120" s="207"/>
      <c r="M120" s="207"/>
      <c r="N120" s="207"/>
      <c r="O120" s="207"/>
      <c r="P120" s="134"/>
      <c r="Q120" s="207"/>
      <c r="R120" s="207"/>
      <c r="S120" s="134"/>
      <c r="T120" s="134"/>
      <c r="U120" s="134"/>
      <c r="V120" s="207"/>
      <c r="W120" s="207"/>
      <c r="X120" s="134"/>
      <c r="Y120" s="134"/>
      <c r="Z120" s="134"/>
      <c r="AA120" s="207"/>
      <c r="AB120" s="134"/>
      <c r="AC120" s="134"/>
      <c r="AD120" s="134"/>
      <c r="AE120" s="207"/>
      <c r="AF120" s="134"/>
      <c r="AG120" s="134"/>
      <c r="AH120" s="207">
        <f>5*12</f>
        <v>60</v>
      </c>
      <c r="AI120" s="212"/>
      <c r="AJ120" s="207">
        <f>5*12</f>
        <v>60</v>
      </c>
      <c r="AK120" s="212"/>
      <c r="AL120" s="212"/>
      <c r="AM120" s="220"/>
      <c r="AN120" s="134"/>
      <c r="AO120" s="207"/>
      <c r="AP120" s="134"/>
      <c r="AQ120" s="219"/>
      <c r="AR120" s="96">
        <f t="shared" si="10"/>
        <v>150</v>
      </c>
      <c r="AS120" s="134">
        <v>47</v>
      </c>
      <c r="AT120" s="54">
        <f t="shared" si="9"/>
        <v>1.5666666666666667</v>
      </c>
      <c r="AU120" t="s">
        <v>133</v>
      </c>
    </row>
    <row r="121" spans="1:47" ht="20.100000000000001" hidden="1" customHeight="1" x14ac:dyDescent="0.3">
      <c r="A121" s="88">
        <v>109</v>
      </c>
      <c r="B121" s="208" t="s">
        <v>425</v>
      </c>
      <c r="C121" s="168"/>
      <c r="D121" s="75"/>
      <c r="E121" s="75"/>
      <c r="F121" s="75"/>
      <c r="G121" s="75"/>
      <c r="H121" s="75"/>
      <c r="I121" s="75"/>
      <c r="J121" s="76"/>
      <c r="K121" s="207">
        <f>5*6</f>
        <v>30</v>
      </c>
      <c r="L121" s="207"/>
      <c r="M121" s="207"/>
      <c r="N121" s="207"/>
      <c r="O121" s="207"/>
      <c r="P121" s="134"/>
      <c r="Q121" s="207"/>
      <c r="R121" s="207"/>
      <c r="S121" s="134"/>
      <c r="T121" s="134"/>
      <c r="U121" s="134"/>
      <c r="V121" s="207"/>
      <c r="W121" s="207"/>
      <c r="X121" s="134"/>
      <c r="Y121" s="134"/>
      <c r="Z121" s="134"/>
      <c r="AA121" s="207"/>
      <c r="AB121" s="134"/>
      <c r="AC121" s="134"/>
      <c r="AD121" s="134"/>
      <c r="AE121" s="207"/>
      <c r="AF121" s="134"/>
      <c r="AG121" s="134"/>
      <c r="AH121" s="207">
        <f>5*12</f>
        <v>60</v>
      </c>
      <c r="AI121" s="212"/>
      <c r="AJ121" s="207">
        <f>5*12</f>
        <v>60</v>
      </c>
      <c r="AK121" s="212"/>
      <c r="AL121" s="212"/>
      <c r="AM121" s="220"/>
      <c r="AN121" s="134"/>
      <c r="AO121" s="207"/>
      <c r="AP121" s="134"/>
      <c r="AQ121" s="219"/>
      <c r="AR121" s="96">
        <f t="shared" si="10"/>
        <v>150</v>
      </c>
      <c r="AS121" s="134">
        <v>13</v>
      </c>
      <c r="AT121" s="54">
        <f t="shared" si="9"/>
        <v>0.43333333333333335</v>
      </c>
      <c r="AU121" t="s">
        <v>133</v>
      </c>
    </row>
    <row r="122" spans="1:47" ht="20.100000000000001" hidden="1" customHeight="1" x14ac:dyDescent="0.3">
      <c r="A122" s="88">
        <f t="shared" si="8"/>
        <v>110</v>
      </c>
      <c r="B122" s="208" t="s">
        <v>423</v>
      </c>
      <c r="C122" s="168"/>
      <c r="D122" s="75"/>
      <c r="E122" s="75"/>
      <c r="F122" s="75"/>
      <c r="G122" s="75"/>
      <c r="H122" s="75"/>
      <c r="I122" s="75"/>
      <c r="J122" s="76"/>
      <c r="K122" s="207">
        <f>5*6</f>
        <v>30</v>
      </c>
      <c r="L122" s="207"/>
      <c r="M122" s="207"/>
      <c r="N122" s="207"/>
      <c r="O122" s="207"/>
      <c r="P122" s="134"/>
      <c r="Q122" s="207"/>
      <c r="R122" s="207"/>
      <c r="S122" s="134"/>
      <c r="T122" s="134"/>
      <c r="U122" s="134"/>
      <c r="V122" s="207"/>
      <c r="W122" s="207"/>
      <c r="X122" s="134"/>
      <c r="Y122" s="134"/>
      <c r="Z122" s="134"/>
      <c r="AA122" s="207"/>
      <c r="AB122" s="134"/>
      <c r="AC122" s="134"/>
      <c r="AD122" s="134"/>
      <c r="AE122" s="207"/>
      <c r="AF122" s="134"/>
      <c r="AG122" s="134"/>
      <c r="AH122" s="207">
        <v>60</v>
      </c>
      <c r="AI122" s="212"/>
      <c r="AJ122" s="207">
        <f t="shared" ref="AJ122:AJ127" si="11">5*12</f>
        <v>60</v>
      </c>
      <c r="AK122" s="212"/>
      <c r="AL122" s="212"/>
      <c r="AM122" s="220"/>
      <c r="AN122" s="134"/>
      <c r="AO122" s="207"/>
      <c r="AP122" s="134"/>
      <c r="AQ122" s="219"/>
      <c r="AR122" s="96">
        <f t="shared" si="10"/>
        <v>150</v>
      </c>
      <c r="AS122" s="134">
        <v>40</v>
      </c>
      <c r="AT122" s="54">
        <f t="shared" si="9"/>
        <v>1.3333333333333333</v>
      </c>
      <c r="AU122" t="s">
        <v>133</v>
      </c>
    </row>
    <row r="123" spans="1:47" ht="20.100000000000001" hidden="1" customHeight="1" x14ac:dyDescent="0.3">
      <c r="A123" s="88">
        <f t="shared" si="8"/>
        <v>111</v>
      </c>
      <c r="B123" s="208" t="s">
        <v>422</v>
      </c>
      <c r="C123" s="168"/>
      <c r="D123" s="75"/>
      <c r="E123" s="75"/>
      <c r="F123" s="75"/>
      <c r="G123" s="75"/>
      <c r="H123" s="75"/>
      <c r="I123" s="75"/>
      <c r="J123" s="76"/>
      <c r="K123" s="207">
        <f>5*6</f>
        <v>30</v>
      </c>
      <c r="L123" s="207"/>
      <c r="M123" s="207"/>
      <c r="N123" s="207"/>
      <c r="O123" s="207"/>
      <c r="P123" s="134"/>
      <c r="Q123" s="207"/>
      <c r="R123" s="207"/>
      <c r="S123" s="134"/>
      <c r="T123" s="134"/>
      <c r="U123" s="134"/>
      <c r="V123" s="207"/>
      <c r="W123" s="207"/>
      <c r="X123" s="134"/>
      <c r="Y123" s="134"/>
      <c r="Z123" s="134"/>
      <c r="AA123" s="207"/>
      <c r="AB123" s="134"/>
      <c r="AC123" s="134"/>
      <c r="AD123" s="134"/>
      <c r="AE123" s="207"/>
      <c r="AF123" s="134"/>
      <c r="AG123" s="134"/>
      <c r="AH123" s="207">
        <v>60</v>
      </c>
      <c r="AI123" s="212"/>
      <c r="AJ123" s="207">
        <f t="shared" si="11"/>
        <v>60</v>
      </c>
      <c r="AK123" s="212"/>
      <c r="AL123" s="212"/>
      <c r="AM123" s="220"/>
      <c r="AN123" s="134"/>
      <c r="AO123" s="207"/>
      <c r="AP123" s="134"/>
      <c r="AQ123" s="219"/>
      <c r="AR123" s="96">
        <f t="shared" si="10"/>
        <v>150</v>
      </c>
      <c r="AS123" s="134">
        <v>37</v>
      </c>
      <c r="AT123" s="54">
        <f t="shared" si="9"/>
        <v>1.2333333333333334</v>
      </c>
      <c r="AU123" t="s">
        <v>133</v>
      </c>
    </row>
    <row r="124" spans="1:47" ht="20.100000000000001" hidden="1" customHeight="1" x14ac:dyDescent="0.3">
      <c r="A124" s="88">
        <f t="shared" si="8"/>
        <v>112</v>
      </c>
      <c r="B124" s="208" t="s">
        <v>424</v>
      </c>
      <c r="C124" s="168"/>
      <c r="D124" s="75"/>
      <c r="E124" s="75"/>
      <c r="F124" s="75"/>
      <c r="G124" s="75"/>
      <c r="H124" s="75"/>
      <c r="I124" s="75"/>
      <c r="J124" s="76"/>
      <c r="K124" s="207">
        <f>5*6</f>
        <v>30</v>
      </c>
      <c r="L124" s="207"/>
      <c r="M124" s="207"/>
      <c r="N124" s="207"/>
      <c r="O124" s="207"/>
      <c r="P124" s="134"/>
      <c r="Q124" s="207"/>
      <c r="R124" s="207"/>
      <c r="S124" s="134"/>
      <c r="T124" s="134"/>
      <c r="U124" s="134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>
        <v>60</v>
      </c>
      <c r="AI124" s="212"/>
      <c r="AJ124" s="207">
        <f t="shared" si="11"/>
        <v>60</v>
      </c>
      <c r="AK124" s="212"/>
      <c r="AL124" s="212"/>
      <c r="AM124" s="220"/>
      <c r="AN124" s="134"/>
      <c r="AO124" s="207"/>
      <c r="AP124" s="134"/>
      <c r="AQ124" s="219"/>
      <c r="AR124" s="96">
        <f t="shared" si="10"/>
        <v>150</v>
      </c>
      <c r="AS124" s="134">
        <v>28</v>
      </c>
      <c r="AT124" s="54">
        <f t="shared" ref="AT124:AT128" si="12">+AS124/K124</f>
        <v>0.93333333333333335</v>
      </c>
      <c r="AU124" t="s">
        <v>133</v>
      </c>
    </row>
    <row r="125" spans="1:47" ht="20.100000000000001" hidden="1" customHeight="1" x14ac:dyDescent="0.3">
      <c r="A125" s="88">
        <v>113</v>
      </c>
      <c r="B125" s="208" t="s">
        <v>372</v>
      </c>
      <c r="C125" s="168"/>
      <c r="D125" s="75"/>
      <c r="E125" s="75"/>
      <c r="F125" s="75"/>
      <c r="G125" s="75"/>
      <c r="H125" s="75"/>
      <c r="I125" s="75"/>
      <c r="J125" s="76"/>
      <c r="K125" s="207">
        <v>30</v>
      </c>
      <c r="L125" s="207"/>
      <c r="M125" s="207"/>
      <c r="N125" s="207"/>
      <c r="O125" s="207"/>
      <c r="P125" s="134"/>
      <c r="Q125" s="207"/>
      <c r="R125" s="207"/>
      <c r="S125" s="134"/>
      <c r="T125" s="134"/>
      <c r="U125" s="134"/>
      <c r="V125" s="207"/>
      <c r="W125" s="134"/>
      <c r="X125" s="207"/>
      <c r="Y125" s="207"/>
      <c r="Z125" s="134"/>
      <c r="AA125" s="207"/>
      <c r="AB125" s="134"/>
      <c r="AC125" s="134"/>
      <c r="AD125" s="134"/>
      <c r="AE125" s="207"/>
      <c r="AF125" s="134"/>
      <c r="AG125" s="134"/>
      <c r="AH125" s="207">
        <v>60</v>
      </c>
      <c r="AI125" s="212"/>
      <c r="AJ125" s="207">
        <f t="shared" si="11"/>
        <v>60</v>
      </c>
      <c r="AK125" s="212"/>
      <c r="AL125" s="212"/>
      <c r="AM125" s="220"/>
      <c r="AN125" s="134"/>
      <c r="AO125" s="207"/>
      <c r="AP125" s="134"/>
      <c r="AQ125" s="219"/>
      <c r="AR125" s="96">
        <f t="shared" si="10"/>
        <v>150</v>
      </c>
      <c r="AS125" s="134">
        <v>34</v>
      </c>
      <c r="AT125" s="54">
        <f t="shared" si="12"/>
        <v>1.1333333333333333</v>
      </c>
      <c r="AU125" t="s">
        <v>133</v>
      </c>
    </row>
    <row r="126" spans="1:47" ht="20.100000000000001" hidden="1" customHeight="1" x14ac:dyDescent="0.3">
      <c r="A126" s="88">
        <f t="shared" si="8"/>
        <v>114</v>
      </c>
      <c r="B126" s="208" t="s">
        <v>442</v>
      </c>
      <c r="C126" s="168"/>
      <c r="D126" s="75"/>
      <c r="E126" s="75"/>
      <c r="F126" s="75"/>
      <c r="G126" s="75"/>
      <c r="H126" s="75"/>
      <c r="I126" s="75"/>
      <c r="J126" s="76"/>
      <c r="K126" s="207"/>
      <c r="L126" s="207"/>
      <c r="M126" s="207"/>
      <c r="N126" s="207"/>
      <c r="O126" s="207"/>
      <c r="P126" s="134"/>
      <c r="Q126" s="207"/>
      <c r="R126" s="207"/>
      <c r="S126" s="134"/>
      <c r="T126" s="134"/>
      <c r="U126" s="134"/>
      <c r="V126" s="207">
        <f>6*6</f>
        <v>36</v>
      </c>
      <c r="W126" s="134"/>
      <c r="X126" s="207">
        <f>9*6</f>
        <v>54</v>
      </c>
      <c r="Y126" s="207"/>
      <c r="Z126" s="134"/>
      <c r="AA126" s="207"/>
      <c r="AB126" s="134"/>
      <c r="AC126" s="134"/>
      <c r="AD126" s="134"/>
      <c r="AE126" s="207"/>
      <c r="AF126" s="134"/>
      <c r="AG126" s="134"/>
      <c r="AH126" s="207"/>
      <c r="AI126" s="212"/>
      <c r="AJ126" s="207">
        <f t="shared" si="11"/>
        <v>60</v>
      </c>
      <c r="AK126" s="212"/>
      <c r="AL126" s="212"/>
      <c r="AM126" s="220"/>
      <c r="AN126" s="134"/>
      <c r="AO126" s="207"/>
      <c r="AP126" s="134"/>
      <c r="AQ126" s="219"/>
      <c r="AR126" s="96">
        <f t="shared" si="10"/>
        <v>150</v>
      </c>
      <c r="AS126" s="134">
        <v>141</v>
      </c>
      <c r="AT126" s="54" t="e">
        <f t="shared" si="12"/>
        <v>#DIV/0!</v>
      </c>
      <c r="AU126" t="s">
        <v>133</v>
      </c>
    </row>
    <row r="127" spans="1:47" ht="20.100000000000001" hidden="1" customHeight="1" x14ac:dyDescent="0.3">
      <c r="A127" s="88">
        <f t="shared" si="8"/>
        <v>115</v>
      </c>
      <c r="B127" s="208" t="s">
        <v>443</v>
      </c>
      <c r="C127" s="168"/>
      <c r="D127" s="75"/>
      <c r="E127" s="75"/>
      <c r="F127" s="75"/>
      <c r="G127" s="75"/>
      <c r="H127" s="75"/>
      <c r="I127" s="75"/>
      <c r="J127" s="76"/>
      <c r="K127" s="207"/>
      <c r="L127" s="207"/>
      <c r="M127" s="207"/>
      <c r="N127" s="207"/>
      <c r="O127" s="207"/>
      <c r="P127" s="134"/>
      <c r="Q127" s="207"/>
      <c r="R127" s="207"/>
      <c r="S127" s="207"/>
      <c r="T127" s="134"/>
      <c r="U127" s="134"/>
      <c r="V127" s="207"/>
      <c r="W127" s="134"/>
      <c r="X127" s="207">
        <f>15*6</f>
        <v>90</v>
      </c>
      <c r="Y127" s="207"/>
      <c r="Z127" s="207"/>
      <c r="AA127" s="207"/>
      <c r="AB127" s="207"/>
      <c r="AC127" s="207"/>
      <c r="AD127" s="207"/>
      <c r="AE127" s="207"/>
      <c r="AF127" s="207"/>
      <c r="AG127" s="134"/>
      <c r="AH127" s="207"/>
      <c r="AI127" s="212"/>
      <c r="AJ127" s="207">
        <f t="shared" si="11"/>
        <v>60</v>
      </c>
      <c r="AK127" s="212"/>
      <c r="AL127" s="212"/>
      <c r="AM127" s="220"/>
      <c r="AN127" s="134"/>
      <c r="AO127" s="207"/>
      <c r="AP127" s="134"/>
      <c r="AQ127" s="219"/>
      <c r="AR127" s="96">
        <f t="shared" si="10"/>
        <v>150</v>
      </c>
      <c r="AS127" s="134">
        <v>278</v>
      </c>
      <c r="AT127" s="54" t="e">
        <f t="shared" si="12"/>
        <v>#DIV/0!</v>
      </c>
      <c r="AU127" t="s">
        <v>133</v>
      </c>
    </row>
    <row r="128" spans="1:47" ht="20.100000000000001" hidden="1" customHeight="1" x14ac:dyDescent="0.3">
      <c r="A128" s="88">
        <f t="shared" si="8"/>
        <v>116</v>
      </c>
      <c r="B128" s="208" t="s">
        <v>444</v>
      </c>
      <c r="C128" s="168"/>
      <c r="D128" s="75"/>
      <c r="E128" s="75"/>
      <c r="F128" s="75"/>
      <c r="G128" s="75"/>
      <c r="H128" s="75"/>
      <c r="I128" s="75"/>
      <c r="J128" s="76"/>
      <c r="K128" s="207"/>
      <c r="L128" s="207"/>
      <c r="M128" s="207"/>
      <c r="N128" s="207"/>
      <c r="O128" s="207"/>
      <c r="P128" s="134"/>
      <c r="Q128" s="207"/>
      <c r="R128" s="207"/>
      <c r="S128" s="207">
        <f>9*6</f>
        <v>54</v>
      </c>
      <c r="T128" s="134"/>
      <c r="U128" s="134"/>
      <c r="V128" s="207"/>
      <c r="W128" s="134"/>
      <c r="X128" s="207"/>
      <c r="Y128" s="207"/>
      <c r="Z128" s="134"/>
      <c r="AA128" s="207"/>
      <c r="AB128" s="134"/>
      <c r="AC128" s="134"/>
      <c r="AD128" s="134"/>
      <c r="AE128" s="207"/>
      <c r="AF128" s="134"/>
      <c r="AG128" s="134"/>
      <c r="AH128" s="207"/>
      <c r="AI128" s="212"/>
      <c r="AJ128" s="207">
        <f>8*12</f>
        <v>96</v>
      </c>
      <c r="AK128" s="212"/>
      <c r="AL128" s="212"/>
      <c r="AM128" s="220"/>
      <c r="AN128" s="134"/>
      <c r="AO128" s="207"/>
      <c r="AP128" s="134"/>
      <c r="AQ128" s="219"/>
      <c r="AR128" s="96">
        <f t="shared" si="10"/>
        <v>150</v>
      </c>
      <c r="AS128" s="134"/>
      <c r="AT128" s="54" t="e">
        <f t="shared" si="12"/>
        <v>#DIV/0!</v>
      </c>
      <c r="AU128" t="s">
        <v>133</v>
      </c>
    </row>
    <row r="129" spans="1:47" ht="20.100000000000001" hidden="1" customHeight="1" x14ac:dyDescent="0.3">
      <c r="A129" s="88">
        <v>117</v>
      </c>
      <c r="B129" s="208" t="s">
        <v>464</v>
      </c>
      <c r="C129" s="168"/>
      <c r="D129" s="75"/>
      <c r="E129" s="75"/>
      <c r="F129" s="75"/>
      <c r="G129" s="75"/>
      <c r="H129" s="75"/>
      <c r="I129" s="75"/>
      <c r="J129" s="76"/>
      <c r="K129" s="207"/>
      <c r="L129" s="207"/>
      <c r="M129" s="207"/>
      <c r="N129" s="207"/>
      <c r="O129" s="207"/>
      <c r="P129" s="134"/>
      <c r="Q129" s="207"/>
      <c r="R129" s="207"/>
      <c r="S129" s="207">
        <f>9*6</f>
        <v>54</v>
      </c>
      <c r="T129" s="134"/>
      <c r="U129" s="134"/>
      <c r="V129" s="207"/>
      <c r="W129" s="134"/>
      <c r="X129" s="207"/>
      <c r="Y129" s="207"/>
      <c r="Z129" s="134"/>
      <c r="AA129" s="207"/>
      <c r="AB129" s="134"/>
      <c r="AC129" s="134"/>
      <c r="AD129" s="134"/>
      <c r="AE129" s="207"/>
      <c r="AF129" s="134"/>
      <c r="AG129" s="134"/>
      <c r="AH129" s="207"/>
      <c r="AI129" s="212"/>
      <c r="AJ129" s="207">
        <f>8*12</f>
        <v>96</v>
      </c>
      <c r="AK129" s="212"/>
      <c r="AL129" s="212"/>
      <c r="AM129" s="220"/>
      <c r="AN129" s="134"/>
      <c r="AO129" s="207"/>
      <c r="AP129" s="134"/>
      <c r="AQ129" s="219"/>
      <c r="AR129" s="96">
        <f t="shared" si="10"/>
        <v>150</v>
      </c>
      <c r="AS129" s="134"/>
      <c r="AT129" s="54"/>
    </row>
    <row r="130" spans="1:47" ht="20.100000000000001" hidden="1" customHeight="1" x14ac:dyDescent="0.3">
      <c r="A130" s="88">
        <f t="shared" si="8"/>
        <v>118</v>
      </c>
      <c r="B130" s="208" t="s">
        <v>465</v>
      </c>
      <c r="C130" s="168"/>
      <c r="D130" s="75"/>
      <c r="E130" s="75"/>
      <c r="F130" s="75"/>
      <c r="G130" s="75"/>
      <c r="H130" s="75"/>
      <c r="I130" s="75"/>
      <c r="J130" s="76"/>
      <c r="K130" s="207"/>
      <c r="L130" s="207"/>
      <c r="M130" s="207"/>
      <c r="N130" s="207">
        <f>18*6</f>
        <v>108</v>
      </c>
      <c r="O130" s="207"/>
      <c r="P130" s="134"/>
      <c r="Q130" s="207"/>
      <c r="R130" s="207"/>
      <c r="S130" s="207"/>
      <c r="T130" s="134"/>
      <c r="U130" s="134"/>
      <c r="V130" s="207"/>
      <c r="W130" s="134"/>
      <c r="X130" s="207">
        <f>7*6</f>
        <v>42</v>
      </c>
      <c r="Y130" s="207"/>
      <c r="Z130" s="134"/>
      <c r="AA130" s="207"/>
      <c r="AB130" s="134"/>
      <c r="AC130" s="134"/>
      <c r="AD130" s="134"/>
      <c r="AE130" s="207"/>
      <c r="AF130" s="134"/>
      <c r="AG130" s="134"/>
      <c r="AH130" s="207"/>
      <c r="AI130" s="212"/>
      <c r="AJ130" s="207"/>
      <c r="AK130" s="212"/>
      <c r="AL130" s="212"/>
      <c r="AM130" s="220"/>
      <c r="AN130" s="134"/>
      <c r="AO130" s="207"/>
      <c r="AP130" s="134"/>
      <c r="AQ130" s="219"/>
      <c r="AR130" s="96">
        <f t="shared" si="10"/>
        <v>150</v>
      </c>
      <c r="AS130" s="134"/>
      <c r="AT130" s="54" t="e">
        <f>+AS130/K130</f>
        <v>#DIV/0!</v>
      </c>
      <c r="AU130" t="s">
        <v>133</v>
      </c>
    </row>
    <row r="131" spans="1:47" ht="20.100000000000001" hidden="1" customHeight="1" thickBot="1" x14ac:dyDescent="0.35">
      <c r="A131" s="89"/>
      <c r="B131" s="15" t="s">
        <v>4</v>
      </c>
      <c r="C131" s="16"/>
      <c r="D131" s="16"/>
      <c r="E131" s="16"/>
      <c r="F131" s="16"/>
      <c r="G131" s="16"/>
      <c r="H131" s="16"/>
      <c r="I131" s="16"/>
      <c r="J131" s="17"/>
      <c r="K131" s="46">
        <f t="shared" ref="K131:AS131" si="13">SUM(K13:K130)</f>
        <v>5496</v>
      </c>
      <c r="L131" s="46">
        <f>SUM(L13:L130)</f>
        <v>60</v>
      </c>
      <c r="M131" s="46">
        <f t="shared" si="13"/>
        <v>528</v>
      </c>
      <c r="N131" s="46">
        <f t="shared" si="13"/>
        <v>552</v>
      </c>
      <c r="O131" s="46">
        <f t="shared" si="13"/>
        <v>0</v>
      </c>
      <c r="P131" s="46">
        <f t="shared" si="13"/>
        <v>0</v>
      </c>
      <c r="Q131" s="46">
        <f t="shared" si="13"/>
        <v>1524</v>
      </c>
      <c r="R131" s="46">
        <f t="shared" si="13"/>
        <v>342</v>
      </c>
      <c r="S131" s="46">
        <f t="shared" si="13"/>
        <v>108</v>
      </c>
      <c r="T131" s="46">
        <f t="shared" si="13"/>
        <v>144</v>
      </c>
      <c r="U131" s="46">
        <f t="shared" si="13"/>
        <v>0</v>
      </c>
      <c r="V131" s="46">
        <f t="shared" si="13"/>
        <v>96</v>
      </c>
      <c r="W131" s="46">
        <f t="shared" si="13"/>
        <v>12</v>
      </c>
      <c r="X131" s="46">
        <f t="shared" si="13"/>
        <v>186</v>
      </c>
      <c r="Y131" s="46"/>
      <c r="Z131" s="46">
        <f t="shared" si="13"/>
        <v>0</v>
      </c>
      <c r="AA131" s="46">
        <f t="shared" si="13"/>
        <v>0</v>
      </c>
      <c r="AB131" s="46">
        <f t="shared" si="13"/>
        <v>90</v>
      </c>
      <c r="AC131" s="46"/>
      <c r="AD131" s="46">
        <f t="shared" si="13"/>
        <v>96</v>
      </c>
      <c r="AE131" s="46">
        <f t="shared" si="13"/>
        <v>948</v>
      </c>
      <c r="AF131" s="46">
        <f t="shared" si="13"/>
        <v>0</v>
      </c>
      <c r="AG131" s="46">
        <f t="shared" si="13"/>
        <v>0</v>
      </c>
      <c r="AH131" s="46">
        <f t="shared" si="13"/>
        <v>2160</v>
      </c>
      <c r="AI131" s="211">
        <f t="shared" si="13"/>
        <v>12</v>
      </c>
      <c r="AJ131" s="211">
        <f t="shared" si="13"/>
        <v>3900</v>
      </c>
      <c r="AK131" s="211">
        <f t="shared" si="13"/>
        <v>0</v>
      </c>
      <c r="AL131" s="211">
        <f t="shared" si="13"/>
        <v>0</v>
      </c>
      <c r="AM131" s="46">
        <f t="shared" si="13"/>
        <v>0</v>
      </c>
      <c r="AN131" s="46">
        <f t="shared" si="13"/>
        <v>0</v>
      </c>
      <c r="AO131" s="46">
        <f t="shared" si="13"/>
        <v>84</v>
      </c>
      <c r="AP131" s="46">
        <f t="shared" si="13"/>
        <v>0</v>
      </c>
      <c r="AQ131" s="46"/>
      <c r="AR131" s="46">
        <f t="shared" si="13"/>
        <v>16470</v>
      </c>
      <c r="AS131" s="200">
        <f t="shared" si="13"/>
        <v>8217</v>
      </c>
      <c r="AT131" s="55">
        <f>+AS131/K131</f>
        <v>1.4950873362445414</v>
      </c>
    </row>
    <row r="133" spans="1:47" x14ac:dyDescent="0.3">
      <c r="B133" s="2" t="s">
        <v>19</v>
      </c>
    </row>
    <row r="137" spans="1:47" x14ac:dyDescent="0.3">
      <c r="A137" s="90"/>
      <c r="B137" s="4"/>
      <c r="C137" s="4"/>
      <c r="D137" s="4"/>
      <c r="E137" s="4"/>
      <c r="F137" s="4"/>
      <c r="L137" s="4"/>
      <c r="M137" s="4"/>
      <c r="N137" s="4"/>
      <c r="O137" s="4"/>
      <c r="P137" s="4"/>
      <c r="Q137" s="4"/>
      <c r="R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7" x14ac:dyDescent="0.3">
      <c r="A138" s="86" t="s">
        <v>7</v>
      </c>
      <c r="B138" s="6"/>
      <c r="C138" s="6"/>
      <c r="D138" s="6"/>
      <c r="E138" s="6"/>
      <c r="F138" s="6"/>
      <c r="L138" s="6" t="s">
        <v>8</v>
      </c>
      <c r="M138" s="6"/>
      <c r="N138" s="6"/>
      <c r="O138" s="6"/>
      <c r="P138" s="6"/>
      <c r="Q138" s="6"/>
      <c r="R138" s="6"/>
      <c r="Z138" s="6" t="s">
        <v>9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42" spans="1:47" x14ac:dyDescent="0.3">
      <c r="A142" s="90"/>
      <c r="B142" s="4"/>
      <c r="C142" s="4"/>
      <c r="D142" s="4"/>
      <c r="E142" s="4"/>
      <c r="F142" s="4"/>
    </row>
    <row r="143" spans="1:47" x14ac:dyDescent="0.3">
      <c r="A143" s="86" t="s">
        <v>6</v>
      </c>
      <c r="B143" s="6"/>
      <c r="C143" s="6"/>
      <c r="D143" s="6"/>
      <c r="E143" s="6"/>
      <c r="F143" s="6"/>
    </row>
    <row r="145" spans="3:29" x14ac:dyDescent="0.3">
      <c r="C145" s="14" t="s">
        <v>20</v>
      </c>
      <c r="D145" s="14" t="s">
        <v>28</v>
      </c>
      <c r="E145" s="14"/>
      <c r="F145" s="14"/>
      <c r="G145" s="14"/>
      <c r="H145" s="14"/>
      <c r="I145" s="14"/>
      <c r="J145" s="14"/>
      <c r="K145" s="14"/>
      <c r="L145" s="14"/>
      <c r="M145" s="14" t="s">
        <v>37</v>
      </c>
      <c r="N145" s="14" t="s">
        <v>43</v>
      </c>
      <c r="O145" s="14"/>
      <c r="P145" s="14"/>
      <c r="Q145" s="14"/>
      <c r="R145" s="14"/>
      <c r="S145" s="14"/>
      <c r="T145" s="14"/>
      <c r="V145" s="14" t="s">
        <v>294</v>
      </c>
      <c r="W145" s="14" t="s">
        <v>295</v>
      </c>
    </row>
    <row r="146" spans="3:29" x14ac:dyDescent="0.3">
      <c r="C146" s="14" t="s">
        <v>273</v>
      </c>
      <c r="D146" s="14" t="s">
        <v>274</v>
      </c>
      <c r="K146" s="14"/>
      <c r="L146" s="14"/>
      <c r="M146" s="14" t="s">
        <v>285</v>
      </c>
      <c r="N146" s="14" t="s">
        <v>286</v>
      </c>
      <c r="O146" s="14"/>
      <c r="P146" s="14"/>
      <c r="V146" s="14" t="s">
        <v>161</v>
      </c>
      <c r="W146" t="s">
        <v>158</v>
      </c>
      <c r="X146" s="14"/>
      <c r="Y146" s="14"/>
    </row>
    <row r="147" spans="3:29" x14ac:dyDescent="0.3">
      <c r="C147" s="14" t="s">
        <v>22</v>
      </c>
      <c r="D147" s="14" t="s">
        <v>30</v>
      </c>
      <c r="E147" s="14"/>
      <c r="F147" s="14"/>
      <c r="G147" s="14"/>
      <c r="H147" s="14"/>
      <c r="I147" s="14"/>
      <c r="J147" s="14"/>
      <c r="K147" s="14"/>
      <c r="L147" s="14"/>
      <c r="M147" s="14" t="s">
        <v>45</v>
      </c>
      <c r="N147" s="14"/>
      <c r="O147" s="14"/>
      <c r="P147" s="14"/>
      <c r="Q147" s="14"/>
      <c r="R147" s="14"/>
      <c r="S147" s="14"/>
      <c r="T147" s="14"/>
      <c r="V147" s="14" t="s">
        <v>155</v>
      </c>
      <c r="W147" s="14" t="s">
        <v>159</v>
      </c>
      <c r="X147" s="14"/>
      <c r="Y147" s="14"/>
      <c r="Z147" s="14"/>
      <c r="AA147" s="14"/>
      <c r="AB147" s="14"/>
      <c r="AC147" s="14"/>
    </row>
    <row r="148" spans="3:29" x14ac:dyDescent="0.3">
      <c r="C148" s="14" t="s">
        <v>23</v>
      </c>
      <c r="D148" s="14" t="s">
        <v>31</v>
      </c>
      <c r="E148" s="14"/>
      <c r="F148" s="14"/>
      <c r="G148" s="14"/>
      <c r="H148" s="14"/>
      <c r="I148" s="14"/>
      <c r="J148" s="14"/>
      <c r="K148" s="14"/>
      <c r="L148" s="14"/>
      <c r="M148" s="14" t="s">
        <v>39</v>
      </c>
      <c r="N148" s="14" t="s">
        <v>46</v>
      </c>
      <c r="O148" s="14"/>
      <c r="P148" s="14"/>
      <c r="Q148" s="14"/>
      <c r="R148" s="14"/>
      <c r="S148" s="14"/>
      <c r="T148" s="14"/>
      <c r="V148" s="14" t="s">
        <v>349</v>
      </c>
      <c r="W148" s="14" t="s">
        <v>350</v>
      </c>
      <c r="X148" s="14"/>
      <c r="Y148" s="14"/>
      <c r="Z148" s="14"/>
      <c r="AA148" s="14"/>
      <c r="AB148" s="14"/>
      <c r="AC148" s="14"/>
    </row>
    <row r="149" spans="3:29" x14ac:dyDescent="0.3">
      <c r="C149" s="14" t="s">
        <v>24</v>
      </c>
      <c r="D149" s="14" t="s">
        <v>32</v>
      </c>
      <c r="E149" s="14"/>
      <c r="F149" s="14"/>
      <c r="G149" s="14"/>
      <c r="H149" s="14"/>
      <c r="I149" s="14"/>
      <c r="J149" s="14"/>
      <c r="K149" s="14"/>
      <c r="L149" s="14"/>
      <c r="M149" s="14" t="s">
        <v>287</v>
      </c>
      <c r="N149" s="14" t="s">
        <v>288</v>
      </c>
      <c r="O149" s="14"/>
      <c r="P149" s="14"/>
      <c r="Q149" s="14"/>
      <c r="R149" s="14"/>
      <c r="S149" s="14"/>
      <c r="T149" s="14"/>
      <c r="U149" s="14"/>
      <c r="V149" s="14" t="s">
        <v>347</v>
      </c>
      <c r="W149" s="14" t="s">
        <v>346</v>
      </c>
    </row>
    <row r="150" spans="3:29" x14ac:dyDescent="0.3">
      <c r="C150" s="14" t="s">
        <v>275</v>
      </c>
      <c r="D150" s="14" t="s">
        <v>276</v>
      </c>
      <c r="E150" s="14"/>
      <c r="F150" s="14"/>
      <c r="G150" s="14"/>
      <c r="H150" s="14"/>
      <c r="I150" s="14"/>
      <c r="J150" s="14"/>
      <c r="K150" s="14"/>
      <c r="L150" s="14"/>
      <c r="M150" s="14" t="s">
        <v>41</v>
      </c>
      <c r="N150" s="14" t="s">
        <v>48</v>
      </c>
      <c r="O150" s="14"/>
      <c r="P150" s="14"/>
      <c r="Q150" s="14"/>
      <c r="R150" s="14"/>
      <c r="S150" s="14"/>
      <c r="T150" s="14"/>
      <c r="U150" s="14"/>
      <c r="V150" s="14" t="s">
        <v>447</v>
      </c>
      <c r="W150" s="216" t="s">
        <v>448</v>
      </c>
    </row>
    <row r="151" spans="3:29" x14ac:dyDescent="0.3">
      <c r="C151" s="14" t="s">
        <v>54</v>
      </c>
      <c r="D151" s="14" t="s">
        <v>55</v>
      </c>
      <c r="H151" s="14"/>
      <c r="I151" s="14"/>
      <c r="J151" s="14"/>
      <c r="K151" s="14"/>
      <c r="L151" s="14"/>
      <c r="M151" s="14" t="s">
        <v>78</v>
      </c>
      <c r="N151" s="14" t="s">
        <v>79</v>
      </c>
      <c r="O151" s="14"/>
      <c r="P151" s="14"/>
      <c r="Q151" s="14"/>
      <c r="R151" s="14"/>
      <c r="S151" s="14"/>
      <c r="T151" s="14"/>
      <c r="U151" s="14"/>
      <c r="V151" s="224" t="s">
        <v>469</v>
      </c>
      <c r="W151" s="278" t="s">
        <v>470</v>
      </c>
      <c r="X151" s="278"/>
      <c r="Y151" s="278"/>
      <c r="Z151" s="278"/>
      <c r="AA151" s="278"/>
      <c r="AB151" s="278"/>
      <c r="AC151" s="225"/>
    </row>
    <row r="152" spans="3:29" x14ac:dyDescent="0.3">
      <c r="C152" s="14" t="s">
        <v>277</v>
      </c>
      <c r="D152" s="14" t="s">
        <v>278</v>
      </c>
      <c r="G152" s="14"/>
      <c r="H152" s="14"/>
      <c r="I152" s="14"/>
      <c r="J152" s="14"/>
      <c r="K152" s="14"/>
      <c r="L152" s="14"/>
      <c r="M152" s="14" t="s">
        <v>49</v>
      </c>
      <c r="N152" s="14" t="s">
        <v>53</v>
      </c>
      <c r="O152" s="14"/>
      <c r="P152" s="14"/>
      <c r="Q152" s="14"/>
      <c r="R152" s="14"/>
      <c r="S152" s="14"/>
      <c r="T152" s="14"/>
      <c r="U152" s="14"/>
      <c r="V152" s="226" t="s">
        <v>472</v>
      </c>
      <c r="W152" s="279" t="s">
        <v>473</v>
      </c>
      <c r="X152" s="279"/>
      <c r="Y152" s="279"/>
      <c r="Z152" s="279"/>
      <c r="AA152" s="279"/>
      <c r="AB152" s="279"/>
    </row>
    <row r="153" spans="3:29" x14ac:dyDescent="0.3">
      <c r="C153" s="14" t="s">
        <v>279</v>
      </c>
      <c r="D153" s="14" t="s">
        <v>280</v>
      </c>
      <c r="F153" s="14"/>
      <c r="G153" s="14"/>
      <c r="H153" s="14"/>
      <c r="M153" s="14" t="s">
        <v>52</v>
      </c>
      <c r="N153" s="14"/>
      <c r="O153" s="14"/>
      <c r="P153" s="14"/>
      <c r="Q153" s="14"/>
      <c r="R153" s="14"/>
    </row>
    <row r="154" spans="3:29" x14ac:dyDescent="0.3">
      <c r="C154" s="14" t="s">
        <v>281</v>
      </c>
      <c r="D154" s="14" t="s">
        <v>282</v>
      </c>
      <c r="F154" s="14"/>
      <c r="G154" s="14"/>
      <c r="M154" s="14" t="s">
        <v>289</v>
      </c>
      <c r="N154" s="14" t="s">
        <v>290</v>
      </c>
    </row>
    <row r="155" spans="3:29" x14ac:dyDescent="0.3">
      <c r="C155" s="14" t="s">
        <v>27</v>
      </c>
      <c r="D155" s="14" t="s">
        <v>35</v>
      </c>
      <c r="E155" s="14"/>
      <c r="I155" s="14"/>
      <c r="J155" s="14"/>
      <c r="M155" s="14" t="s">
        <v>291</v>
      </c>
      <c r="N155" s="14" t="s">
        <v>292</v>
      </c>
    </row>
    <row r="156" spans="3:29" x14ac:dyDescent="0.3">
      <c r="C156" s="14" t="s">
        <v>283</v>
      </c>
      <c r="D156" s="14" t="s">
        <v>284</v>
      </c>
      <c r="F156" s="14"/>
      <c r="G156" s="14"/>
      <c r="H156" s="14"/>
      <c r="M156" s="14" t="s">
        <v>293</v>
      </c>
      <c r="N156" s="14" t="s">
        <v>296</v>
      </c>
    </row>
    <row r="157" spans="3:29" x14ac:dyDescent="0.3">
      <c r="M157" s="14" t="s">
        <v>343</v>
      </c>
      <c r="N157" s="14" t="s">
        <v>42</v>
      </c>
    </row>
  </sheetData>
  <autoFilter ref="A12:AU13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46">
      <filters>
        <filter val="C.S. PUEBLO LIBRE"/>
      </filters>
    </filterColumn>
  </autoFilter>
  <mergeCells count="7">
    <mergeCell ref="B12:J12"/>
    <mergeCell ref="K73:AQ73"/>
    <mergeCell ref="K108:R108"/>
    <mergeCell ref="W151:AB151"/>
    <mergeCell ref="W152:AB152"/>
    <mergeCell ref="W38:AE38"/>
    <mergeCell ref="X80:AE80"/>
  </mergeCells>
  <conditionalFormatting sqref="B24">
    <cfRule type="duplicateValues" dxfId="12" priority="4"/>
  </conditionalFormatting>
  <conditionalFormatting sqref="C27:J27">
    <cfRule type="duplicateValues" dxfId="11" priority="3"/>
  </conditionalFormatting>
  <conditionalFormatting sqref="C16:J16">
    <cfRule type="duplicateValues" dxfId="10" priority="2"/>
  </conditionalFormatting>
  <conditionalFormatting sqref="B23">
    <cfRule type="duplicateValues" dxfId="9" priority="1"/>
  </conditionalFormatting>
  <conditionalFormatting sqref="C17:J17">
    <cfRule type="duplicateValues" dxfId="8" priority="5"/>
  </conditionalFormatting>
  <conditionalFormatting sqref="B25:B130 B13:B22">
    <cfRule type="duplicateValues" dxfId="7" priority="6"/>
  </conditionalFormatting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X151"/>
  <sheetViews>
    <sheetView showGridLines="0" zoomScale="85" zoomScaleNormal="85" workbookViewId="0">
      <pane xSplit="10" ySplit="37" topLeftCell="U38" activePane="bottomRight" state="frozen"/>
      <selection pane="topRight" activeCell="K1" sqref="K1"/>
      <selection pane="bottomLeft" activeCell="A38" sqref="A38"/>
      <selection pane="bottomRight" activeCell="AV124" sqref="AV38:AV124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18" width="5.33203125" customWidth="1"/>
    <col min="19" max="19" width="7.33203125" bestFit="1" customWidth="1"/>
    <col min="20" max="24" width="5.33203125" customWidth="1"/>
    <col min="25" max="25" width="6.33203125" customWidth="1"/>
    <col min="26" max="27" width="5.33203125" customWidth="1"/>
    <col min="28" max="29" width="6.21875" customWidth="1"/>
    <col min="30" max="30" width="5.33203125" customWidth="1"/>
    <col min="31" max="31" width="7.44140625" customWidth="1"/>
    <col min="32" max="33" width="5.33203125" customWidth="1"/>
    <col min="34" max="34" width="7.33203125" customWidth="1"/>
    <col min="35" max="35" width="5.33203125" customWidth="1"/>
    <col min="36" max="36" width="7.44140625" customWidth="1"/>
    <col min="37" max="46" width="5.33203125" customWidth="1"/>
    <col min="47" max="47" width="9.5546875" customWidth="1"/>
    <col min="48" max="48" width="9.44140625" style="198" customWidth="1"/>
    <col min="49" max="49" width="9.44140625" customWidth="1"/>
  </cols>
  <sheetData>
    <row r="2" spans="1:50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5" spans="1:50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230" t="s">
        <v>88</v>
      </c>
      <c r="V5" s="9"/>
      <c r="W5" s="9"/>
      <c r="X5" s="9"/>
      <c r="Y5" s="9"/>
      <c r="Z5" s="9"/>
      <c r="AA5" s="9"/>
      <c r="AB5" s="9"/>
      <c r="AC5" s="9"/>
      <c r="AD5" s="9"/>
      <c r="AE5" s="8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</row>
    <row r="6" spans="1:50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9"/>
      <c r="AD6" s="9"/>
      <c r="AE6" s="8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</row>
    <row r="7" spans="1:50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9"/>
      <c r="AD7" s="9"/>
      <c r="AE7" s="8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1:50" x14ac:dyDescent="0.3">
      <c r="A8" s="85"/>
      <c r="P8" s="20"/>
      <c r="Q8" s="5"/>
      <c r="R8" s="5"/>
      <c r="S8" s="5"/>
      <c r="T8" s="5"/>
    </row>
    <row r="9" spans="1:50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 t="s">
        <v>477</v>
      </c>
      <c r="X9" s="9"/>
      <c r="Y9" s="9"/>
      <c r="Z9" s="8"/>
    </row>
    <row r="11" spans="1:50" ht="5.25" customHeight="1" thickBot="1" x14ac:dyDescent="0.35"/>
    <row r="12" spans="1:50" s="2" customFormat="1" ht="49.8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468</v>
      </c>
      <c r="Z12" s="45" t="s">
        <v>45</v>
      </c>
      <c r="AA12" s="45" t="s">
        <v>305</v>
      </c>
      <c r="AB12" s="45" t="s">
        <v>200</v>
      </c>
      <c r="AC12" s="45" t="s">
        <v>471</v>
      </c>
      <c r="AD12" s="45" t="s">
        <v>18</v>
      </c>
      <c r="AE12" s="45" t="s">
        <v>80</v>
      </c>
      <c r="AF12" s="45" t="s">
        <v>83</v>
      </c>
      <c r="AG12" s="45" t="s">
        <v>210</v>
      </c>
      <c r="AH12" s="18" t="s">
        <v>191</v>
      </c>
      <c r="AI12" s="18" t="s">
        <v>119</v>
      </c>
      <c r="AJ12" s="18" t="s">
        <v>190</v>
      </c>
      <c r="AK12" s="18" t="s">
        <v>161</v>
      </c>
      <c r="AL12" s="18" t="s">
        <v>316</v>
      </c>
      <c r="AM12" s="18" t="s">
        <v>348</v>
      </c>
      <c r="AN12" s="18" t="s">
        <v>343</v>
      </c>
      <c r="AO12" s="18" t="s">
        <v>347</v>
      </c>
      <c r="AP12" s="18" t="s">
        <v>155</v>
      </c>
      <c r="AQ12" s="227" t="s">
        <v>447</v>
      </c>
      <c r="AR12" s="240" t="s">
        <v>494</v>
      </c>
      <c r="AS12" s="241" t="s">
        <v>495</v>
      </c>
      <c r="AT12" s="242" t="s">
        <v>468</v>
      </c>
      <c r="AU12" s="217" t="s">
        <v>76</v>
      </c>
      <c r="AV12" s="199" t="s">
        <v>63</v>
      </c>
      <c r="AW12" s="53" t="s">
        <v>77</v>
      </c>
    </row>
    <row r="13" spans="1:50" ht="20.100000000000001" hidden="1" customHeight="1" x14ac:dyDescent="0.3">
      <c r="A13" s="88">
        <v>1</v>
      </c>
      <c r="B13" s="144" t="s">
        <v>321</v>
      </c>
      <c r="C13" s="145"/>
      <c r="D13" s="61"/>
      <c r="E13" s="61"/>
      <c r="F13" s="61"/>
      <c r="G13" s="61"/>
      <c r="H13" s="61"/>
      <c r="I13" s="61"/>
      <c r="J13" s="62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228"/>
      <c r="AR13" s="207"/>
      <c r="AS13" s="238"/>
      <c r="AT13" s="238"/>
      <c r="AU13" s="96">
        <f t="shared" ref="AU13:AU37" si="0">SUM(K13:AP13)</f>
        <v>0</v>
      </c>
      <c r="AV13" s="134"/>
      <c r="AW13" s="54" t="e">
        <f t="shared" ref="AW13:AW26" si="1">+AV13/K13</f>
        <v>#DIV/0!</v>
      </c>
      <c r="AX13" t="s">
        <v>99</v>
      </c>
    </row>
    <row r="14" spans="1:50" ht="20.100000000000001" hidden="1" customHeight="1" x14ac:dyDescent="0.3">
      <c r="A14" s="88">
        <f t="shared" ref="A14:A76" si="2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120</v>
      </c>
      <c r="L14" s="134"/>
      <c r="M14" s="134"/>
      <c r="N14" s="134"/>
      <c r="O14" s="134"/>
      <c r="P14" s="134"/>
      <c r="Q14" s="134">
        <v>30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228"/>
      <c r="AR14" s="207"/>
      <c r="AS14" s="238"/>
      <c r="AT14" s="238"/>
      <c r="AU14" s="96">
        <f t="shared" si="0"/>
        <v>150</v>
      </c>
      <c r="AV14" s="134">
        <v>124</v>
      </c>
      <c r="AW14" s="54">
        <f t="shared" si="1"/>
        <v>1.0333333333333334</v>
      </c>
      <c r="AX14" t="s">
        <v>100</v>
      </c>
    </row>
    <row r="15" spans="1:50" ht="20.100000000000001" hidden="1" customHeight="1" x14ac:dyDescent="0.3">
      <c r="A15" s="88">
        <f t="shared" si="2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102</v>
      </c>
      <c r="L15" s="134"/>
      <c r="M15" s="134"/>
      <c r="N15" s="134"/>
      <c r="O15" s="134"/>
      <c r="P15" s="134"/>
      <c r="Q15" s="134">
        <v>48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228"/>
      <c r="AR15" s="207"/>
      <c r="AS15" s="238"/>
      <c r="AT15" s="238"/>
      <c r="AU15" s="96">
        <f t="shared" si="0"/>
        <v>150</v>
      </c>
      <c r="AV15" s="134">
        <v>96</v>
      </c>
      <c r="AW15" s="54">
        <f t="shared" si="1"/>
        <v>0.94117647058823528</v>
      </c>
      <c r="AX15" t="s">
        <v>101</v>
      </c>
    </row>
    <row r="16" spans="1:50" ht="20.100000000000001" hidden="1" customHeight="1" x14ac:dyDescent="0.3">
      <c r="A16" s="88">
        <f>+A15+1</f>
        <v>4</v>
      </c>
      <c r="B16" s="172" t="s">
        <v>351</v>
      </c>
      <c r="C16" s="172"/>
      <c r="D16" s="173"/>
      <c r="E16" s="173"/>
      <c r="F16" s="173"/>
      <c r="G16" s="173"/>
      <c r="H16" s="173"/>
      <c r="I16" s="173"/>
      <c r="J16" s="173"/>
      <c r="K16" s="134">
        <v>120</v>
      </c>
      <c r="L16" s="134"/>
      <c r="M16" s="134"/>
      <c r="N16" s="134"/>
      <c r="O16" s="134"/>
      <c r="P16" s="134"/>
      <c r="Q16" s="134">
        <v>15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>
        <v>15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228"/>
      <c r="AR16" s="207"/>
      <c r="AS16" s="238"/>
      <c r="AT16" s="238"/>
      <c r="AU16" s="96">
        <f t="shared" si="0"/>
        <v>150</v>
      </c>
      <c r="AV16" s="96">
        <v>89</v>
      </c>
      <c r="AW16" s="54">
        <f t="shared" si="1"/>
        <v>0.7416666666666667</v>
      </c>
      <c r="AX16" t="s">
        <v>110</v>
      </c>
    </row>
    <row r="17" spans="1:50" ht="20.100000000000001" hidden="1" customHeight="1" x14ac:dyDescent="0.3">
      <c r="A17" s="88">
        <v>5</v>
      </c>
      <c r="B17" s="143" t="s">
        <v>92</v>
      </c>
      <c r="C17" s="143"/>
      <c r="D17" s="66"/>
      <c r="E17" s="66"/>
      <c r="F17" s="66"/>
      <c r="G17" s="66"/>
      <c r="H17" s="66"/>
      <c r="I17" s="115"/>
      <c r="J17" s="121"/>
      <c r="K17" s="134">
        <v>120</v>
      </c>
      <c r="L17" s="134"/>
      <c r="M17" s="134"/>
      <c r="N17" s="134"/>
      <c r="O17" s="134"/>
      <c r="P17" s="134"/>
      <c r="Q17" s="134">
        <v>15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>
        <v>15</v>
      </c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228"/>
      <c r="AR17" s="207"/>
      <c r="AS17" s="238"/>
      <c r="AT17" s="238"/>
      <c r="AU17" s="96">
        <f t="shared" si="0"/>
        <v>150</v>
      </c>
      <c r="AV17" s="96">
        <v>163</v>
      </c>
      <c r="AW17" s="54">
        <f t="shared" si="1"/>
        <v>1.3583333333333334</v>
      </c>
      <c r="AX17" t="s">
        <v>110</v>
      </c>
    </row>
    <row r="18" spans="1:50" ht="20.100000000000001" hidden="1" customHeight="1" x14ac:dyDescent="0.3">
      <c r="A18" s="88">
        <f t="shared" si="2"/>
        <v>6</v>
      </c>
      <c r="B18" s="150" t="s">
        <v>310</v>
      </c>
      <c r="C18" s="151"/>
      <c r="D18" s="117"/>
      <c r="E18" s="117"/>
      <c r="F18" s="117"/>
      <c r="G18" s="117"/>
      <c r="H18" s="117"/>
      <c r="I18" s="117"/>
      <c r="J18" s="120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228"/>
      <c r="AR18" s="207"/>
      <c r="AS18" s="238"/>
      <c r="AT18" s="238"/>
      <c r="AU18" s="96">
        <f t="shared" si="0"/>
        <v>0</v>
      </c>
      <c r="AV18" s="96"/>
      <c r="AW18" s="54" t="e">
        <f t="shared" si="1"/>
        <v>#DIV/0!</v>
      </c>
      <c r="AX18" t="s">
        <v>114</v>
      </c>
    </row>
    <row r="19" spans="1:50" ht="20.100000000000001" hidden="1" customHeight="1" x14ac:dyDescent="0.3">
      <c r="A19" s="88">
        <f t="shared" si="2"/>
        <v>7</v>
      </c>
      <c r="B19" s="143" t="s">
        <v>311</v>
      </c>
      <c r="C19" s="152"/>
      <c r="D19" s="67"/>
      <c r="E19" s="67"/>
      <c r="F19" s="67"/>
      <c r="G19" s="67"/>
      <c r="H19" s="67"/>
      <c r="I19" s="67"/>
      <c r="J19" s="68"/>
      <c r="K19" s="134">
        <v>120</v>
      </c>
      <c r="L19" s="134"/>
      <c r="M19" s="134"/>
      <c r="N19" s="134"/>
      <c r="O19" s="134"/>
      <c r="P19" s="134"/>
      <c r="Q19" s="134">
        <v>15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>
        <v>15</v>
      </c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228"/>
      <c r="AR19" s="207"/>
      <c r="AS19" s="238"/>
      <c r="AT19" s="238"/>
      <c r="AU19" s="96">
        <f t="shared" si="0"/>
        <v>150</v>
      </c>
      <c r="AV19" s="96">
        <v>283</v>
      </c>
      <c r="AW19" s="54">
        <f t="shared" si="1"/>
        <v>2.3583333333333334</v>
      </c>
      <c r="AX19" t="s">
        <v>175</v>
      </c>
    </row>
    <row r="20" spans="1:50" ht="20.100000000000001" hidden="1" customHeight="1" x14ac:dyDescent="0.3">
      <c r="A20" s="88">
        <f t="shared" si="2"/>
        <v>8</v>
      </c>
      <c r="B20" s="143" t="s">
        <v>312</v>
      </c>
      <c r="C20" s="152"/>
      <c r="D20" s="67"/>
      <c r="E20" s="67"/>
      <c r="F20" s="67"/>
      <c r="G20" s="67"/>
      <c r="H20" s="67"/>
      <c r="I20" s="67"/>
      <c r="J20" s="68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228"/>
      <c r="AR20" s="207"/>
      <c r="AS20" s="238"/>
      <c r="AT20" s="238"/>
      <c r="AU20" s="96">
        <f t="shared" si="0"/>
        <v>0</v>
      </c>
      <c r="AV20" s="96"/>
      <c r="AW20" s="54" t="e">
        <f t="shared" si="1"/>
        <v>#DIV/0!</v>
      </c>
      <c r="AX20" t="s">
        <v>176</v>
      </c>
    </row>
    <row r="21" spans="1:50" ht="20.100000000000001" hidden="1" customHeight="1" x14ac:dyDescent="0.3">
      <c r="A21" s="88"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/>
      <c r="M21" s="134"/>
      <c r="N21" s="134"/>
      <c r="O21" s="134"/>
      <c r="P21" s="134"/>
      <c r="Q21" s="134">
        <v>60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228"/>
      <c r="AR21" s="207"/>
      <c r="AS21" s="238"/>
      <c r="AT21" s="238"/>
      <c r="AU21" s="96">
        <f t="shared" si="0"/>
        <v>150</v>
      </c>
      <c r="AV21" s="131">
        <v>152</v>
      </c>
      <c r="AW21" s="54">
        <f t="shared" si="1"/>
        <v>1.8095238095238095</v>
      </c>
      <c r="AX21" t="s">
        <v>107</v>
      </c>
    </row>
    <row r="22" spans="1:50" ht="20.100000000000001" hidden="1" customHeight="1" x14ac:dyDescent="0.3">
      <c r="A22" s="88">
        <f t="shared" si="2"/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228"/>
      <c r="AR22" s="207"/>
      <c r="AS22" s="238"/>
      <c r="AT22" s="238"/>
      <c r="AU22" s="96">
        <f t="shared" si="0"/>
        <v>150</v>
      </c>
      <c r="AV22" s="131">
        <v>128</v>
      </c>
      <c r="AW22" s="54">
        <f t="shared" si="1"/>
        <v>0.88888888888888884</v>
      </c>
      <c r="AX22" t="s">
        <v>107</v>
      </c>
    </row>
    <row r="23" spans="1:50" ht="20.100000000000001" hidden="1" customHeight="1" x14ac:dyDescent="0.3">
      <c r="A23" s="88">
        <f t="shared" si="2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228"/>
      <c r="AR23" s="207"/>
      <c r="AS23" s="238"/>
      <c r="AT23" s="238"/>
      <c r="AU23" s="96">
        <f t="shared" si="0"/>
        <v>150</v>
      </c>
      <c r="AV23" s="134">
        <v>0</v>
      </c>
      <c r="AW23" s="54">
        <f t="shared" si="1"/>
        <v>0</v>
      </c>
      <c r="AX23" t="s">
        <v>108</v>
      </c>
    </row>
    <row r="24" spans="1:50" ht="20.100000000000001" hidden="1" customHeight="1" x14ac:dyDescent="0.3">
      <c r="A24" s="88">
        <f t="shared" si="2"/>
        <v>12</v>
      </c>
      <c r="B24" s="97" t="s">
        <v>474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/>
      <c r="M24" s="134"/>
      <c r="N24" s="134"/>
      <c r="O24" s="134"/>
      <c r="P24" s="134"/>
      <c r="Q24" s="134">
        <v>60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228"/>
      <c r="AR24" s="207"/>
      <c r="AS24" s="238"/>
      <c r="AT24" s="238"/>
      <c r="AU24" s="96">
        <f t="shared" si="0"/>
        <v>150</v>
      </c>
      <c r="AV24" s="134">
        <v>237</v>
      </c>
      <c r="AW24" s="54">
        <f t="shared" si="1"/>
        <v>2.6333333333333333</v>
      </c>
      <c r="AX24" t="s">
        <v>108</v>
      </c>
    </row>
    <row r="25" spans="1:50" ht="20.100000000000001" hidden="1" customHeight="1" x14ac:dyDescent="0.3">
      <c r="A25" s="88"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54</v>
      </c>
      <c r="L25" s="134"/>
      <c r="M25" s="134"/>
      <c r="N25" s="134"/>
      <c r="O25" s="134"/>
      <c r="P25" s="134"/>
      <c r="Q25" s="134">
        <v>48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>
        <v>48</v>
      </c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228"/>
      <c r="AR25" s="207"/>
      <c r="AS25" s="238"/>
      <c r="AT25" s="238"/>
      <c r="AU25" s="96">
        <f t="shared" si="0"/>
        <v>150</v>
      </c>
      <c r="AV25" s="134">
        <v>98</v>
      </c>
      <c r="AW25" s="54">
        <f t="shared" si="1"/>
        <v>1.8148148148148149</v>
      </c>
      <c r="AX25" t="s">
        <v>109</v>
      </c>
    </row>
    <row r="26" spans="1:50" ht="20.100000000000001" hidden="1" customHeight="1" x14ac:dyDescent="0.3">
      <c r="A26" s="88">
        <f t="shared" si="2"/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60</v>
      </c>
      <c r="L26" s="134"/>
      <c r="M26" s="134"/>
      <c r="N26" s="134"/>
      <c r="O26" s="134"/>
      <c r="P26" s="134"/>
      <c r="Q26" s="134">
        <v>45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>
        <v>45</v>
      </c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228"/>
      <c r="AR26" s="207"/>
      <c r="AS26" s="238"/>
      <c r="AT26" s="238"/>
      <c r="AU26" s="96">
        <f t="shared" si="0"/>
        <v>150</v>
      </c>
      <c r="AV26" s="134">
        <v>127</v>
      </c>
      <c r="AW26" s="54">
        <f t="shared" si="1"/>
        <v>2.1166666666666667</v>
      </c>
      <c r="AX26" t="s">
        <v>109</v>
      </c>
    </row>
    <row r="27" spans="1:50" ht="20.100000000000001" hidden="1" customHeight="1" x14ac:dyDescent="0.3">
      <c r="A27" s="88">
        <f t="shared" si="2"/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228"/>
      <c r="AR27" s="207"/>
      <c r="AS27" s="238"/>
      <c r="AT27" s="238"/>
      <c r="AU27" s="96">
        <f t="shared" si="0"/>
        <v>0</v>
      </c>
      <c r="AV27" s="134"/>
      <c r="AW27" s="54">
        <v>0</v>
      </c>
      <c r="AX27" t="s">
        <v>186</v>
      </c>
    </row>
    <row r="28" spans="1:50" ht="20.100000000000001" hidden="1" customHeight="1" x14ac:dyDescent="0.3">
      <c r="A28" s="88">
        <f t="shared" si="2"/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228"/>
      <c r="AR28" s="207"/>
      <c r="AS28" s="238"/>
      <c r="AT28" s="238"/>
      <c r="AU28" s="96">
        <f t="shared" si="0"/>
        <v>0</v>
      </c>
      <c r="AV28" s="134">
        <v>0</v>
      </c>
      <c r="AW28" s="54" t="e">
        <f t="shared" ref="AW28:AW37" si="3">+AV28/K28</f>
        <v>#DIV/0!</v>
      </c>
      <c r="AX28" t="s">
        <v>109</v>
      </c>
    </row>
    <row r="29" spans="1:50" ht="20.100000000000001" hidden="1" customHeight="1" x14ac:dyDescent="0.3">
      <c r="A29" s="88">
        <v>17</v>
      </c>
      <c r="B29" s="73"/>
      <c r="C29" s="162"/>
      <c r="D29" s="69"/>
      <c r="E29" s="69"/>
      <c r="F29" s="69"/>
      <c r="G29" s="69"/>
      <c r="H29" s="69"/>
      <c r="I29" s="69"/>
      <c r="J29" s="70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228"/>
      <c r="AR29" s="207"/>
      <c r="AS29" s="238"/>
      <c r="AT29" s="238"/>
      <c r="AU29" s="96">
        <f t="shared" si="0"/>
        <v>0</v>
      </c>
      <c r="AV29" s="134"/>
      <c r="AW29" s="54" t="e">
        <f t="shared" si="3"/>
        <v>#DIV/0!</v>
      </c>
      <c r="AX29" t="s">
        <v>109</v>
      </c>
    </row>
    <row r="30" spans="1:50" ht="20.100000000000001" hidden="1" customHeight="1" x14ac:dyDescent="0.3">
      <c r="A30" s="88">
        <f t="shared" si="2"/>
        <v>18</v>
      </c>
      <c r="B30" s="73" t="s">
        <v>344</v>
      </c>
      <c r="C30" s="162"/>
      <c r="D30" s="69"/>
      <c r="E30" s="69"/>
      <c r="F30" s="69"/>
      <c r="G30" s="69"/>
      <c r="H30" s="69"/>
      <c r="I30" s="69"/>
      <c r="J30" s="70"/>
      <c r="K30" s="134">
        <v>30</v>
      </c>
      <c r="L30" s="134"/>
      <c r="M30" s="134"/>
      <c r="N30" s="134"/>
      <c r="O30" s="134"/>
      <c r="P30" s="134"/>
      <c r="Q30" s="134">
        <v>60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>
        <v>60</v>
      </c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228"/>
      <c r="AR30" s="207"/>
      <c r="AS30" s="238"/>
      <c r="AT30" s="238"/>
      <c r="AU30" s="96">
        <f t="shared" si="0"/>
        <v>150</v>
      </c>
      <c r="AV30" s="134">
        <v>49</v>
      </c>
      <c r="AW30" s="54">
        <f t="shared" si="3"/>
        <v>1.6333333333333333</v>
      </c>
      <c r="AX30" t="s">
        <v>109</v>
      </c>
    </row>
    <row r="31" spans="1:50" ht="20.100000000000001" hidden="1" customHeight="1" x14ac:dyDescent="0.3">
      <c r="A31" s="88">
        <f t="shared" si="2"/>
        <v>19</v>
      </c>
      <c r="B31" s="73" t="s">
        <v>493</v>
      </c>
      <c r="C31" s="162"/>
      <c r="D31" s="69"/>
      <c r="E31" s="69"/>
      <c r="F31" s="69"/>
      <c r="G31" s="69"/>
      <c r="H31" s="69"/>
      <c r="I31" s="69"/>
      <c r="J31" s="70"/>
      <c r="K31" s="134">
        <v>48</v>
      </c>
      <c r="L31" s="134"/>
      <c r="M31" s="134"/>
      <c r="N31" s="134"/>
      <c r="O31" s="134"/>
      <c r="P31" s="134"/>
      <c r="Q31" s="134">
        <v>51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>
        <v>51</v>
      </c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228"/>
      <c r="AR31" s="207"/>
      <c r="AS31" s="238"/>
      <c r="AT31" s="238"/>
      <c r="AU31" s="96">
        <f t="shared" si="0"/>
        <v>150</v>
      </c>
      <c r="AV31" s="134">
        <v>185</v>
      </c>
      <c r="AW31" s="54">
        <f t="shared" si="3"/>
        <v>3.8541666666666665</v>
      </c>
      <c r="AX31" t="s">
        <v>109</v>
      </c>
    </row>
    <row r="32" spans="1:50" ht="20.100000000000001" hidden="1" customHeight="1" x14ac:dyDescent="0.3">
      <c r="A32" s="88">
        <f t="shared" si="2"/>
        <v>20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120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>
        <v>24</v>
      </c>
      <c r="AE32" s="134">
        <v>6</v>
      </c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228"/>
      <c r="AR32" s="207"/>
      <c r="AS32" s="238"/>
      <c r="AT32" s="238"/>
      <c r="AU32" s="96">
        <f t="shared" si="0"/>
        <v>150</v>
      </c>
      <c r="AV32" s="131">
        <v>196</v>
      </c>
      <c r="AW32" s="54">
        <f t="shared" si="3"/>
        <v>1.6333333333333333</v>
      </c>
      <c r="AX32" t="s">
        <v>103</v>
      </c>
    </row>
    <row r="33" spans="1:50" ht="20.100000000000001" hidden="1" customHeight="1" x14ac:dyDescent="0.3">
      <c r="A33" s="88">
        <v>21</v>
      </c>
      <c r="B33" s="163" t="s">
        <v>94</v>
      </c>
      <c r="C33" s="164"/>
      <c r="D33" s="78"/>
      <c r="E33" s="78"/>
      <c r="F33" s="78"/>
      <c r="G33" s="78"/>
      <c r="H33" s="78"/>
      <c r="I33" s="78"/>
      <c r="J33" s="79"/>
      <c r="K33" s="239">
        <v>126</v>
      </c>
      <c r="L33" s="134"/>
      <c r="M33" s="134"/>
      <c r="N33" s="134"/>
      <c r="O33" s="134"/>
      <c r="P33" s="134"/>
      <c r="Q33" s="134">
        <v>18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>
        <v>6</v>
      </c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228"/>
      <c r="AR33" s="207"/>
      <c r="AS33" s="238"/>
      <c r="AT33" s="238"/>
      <c r="AU33" s="96">
        <f t="shared" si="0"/>
        <v>150</v>
      </c>
      <c r="AV33" s="131">
        <v>221</v>
      </c>
      <c r="AW33" s="54">
        <f t="shared" si="3"/>
        <v>1.753968253968254</v>
      </c>
      <c r="AX33" t="s">
        <v>103</v>
      </c>
    </row>
    <row r="34" spans="1:50" ht="20.100000000000001" hidden="1" customHeight="1" x14ac:dyDescent="0.3">
      <c r="A34" s="88">
        <f t="shared" si="2"/>
        <v>22</v>
      </c>
      <c r="B34" s="163" t="s">
        <v>250</v>
      </c>
      <c r="C34" s="164"/>
      <c r="D34" s="78"/>
      <c r="E34" s="78"/>
      <c r="F34" s="78"/>
      <c r="G34" s="78"/>
      <c r="H34" s="78"/>
      <c r="I34" s="78"/>
      <c r="J34" s="79"/>
      <c r="K34" s="239">
        <v>132</v>
      </c>
      <c r="L34" s="134"/>
      <c r="M34" s="134"/>
      <c r="N34" s="134"/>
      <c r="O34" s="134"/>
      <c r="P34" s="134"/>
      <c r="Q34" s="134">
        <v>12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>
        <v>6</v>
      </c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228"/>
      <c r="AR34" s="207"/>
      <c r="AS34" s="238"/>
      <c r="AT34" s="238"/>
      <c r="AU34" s="96">
        <f t="shared" si="0"/>
        <v>150</v>
      </c>
      <c r="AV34" s="131">
        <v>337</v>
      </c>
      <c r="AW34" s="54">
        <f t="shared" si="3"/>
        <v>2.5530303030303032</v>
      </c>
      <c r="AX34" t="s">
        <v>103</v>
      </c>
    </row>
    <row r="35" spans="1:50" ht="20.100000000000001" hidden="1" customHeight="1" x14ac:dyDescent="0.3">
      <c r="A35" s="88">
        <f t="shared" si="2"/>
        <v>23</v>
      </c>
      <c r="B35" s="163" t="s">
        <v>364</v>
      </c>
      <c r="C35" s="164"/>
      <c r="D35" s="78"/>
      <c r="E35" s="78"/>
      <c r="F35" s="78"/>
      <c r="G35" s="78"/>
      <c r="H35" s="78"/>
      <c r="I35" s="78"/>
      <c r="J35" s="79"/>
      <c r="K35" s="239">
        <v>132</v>
      </c>
      <c r="L35" s="134"/>
      <c r="M35" s="134"/>
      <c r="N35" s="134"/>
      <c r="O35" s="134"/>
      <c r="P35" s="134"/>
      <c r="Q35" s="134">
        <v>6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>
        <v>12</v>
      </c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228"/>
      <c r="AR35" s="207"/>
      <c r="AS35" s="238"/>
      <c r="AT35" s="238"/>
      <c r="AU35" s="96">
        <f t="shared" si="0"/>
        <v>150</v>
      </c>
      <c r="AV35" s="131">
        <v>332</v>
      </c>
      <c r="AW35" s="54">
        <f t="shared" si="3"/>
        <v>2.5151515151515151</v>
      </c>
      <c r="AX35" t="s">
        <v>103</v>
      </c>
    </row>
    <row r="36" spans="1:50" ht="20.100000000000001" hidden="1" customHeight="1" x14ac:dyDescent="0.3">
      <c r="A36" s="88">
        <f t="shared" si="2"/>
        <v>24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4">
        <v>110</v>
      </c>
      <c r="L36" s="134"/>
      <c r="M36" s="134"/>
      <c r="N36" s="134"/>
      <c r="O36" s="134"/>
      <c r="P36" s="134"/>
      <c r="Q36" s="134">
        <v>40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228"/>
      <c r="AR36" s="207">
        <f>3*6</f>
        <v>18</v>
      </c>
      <c r="AS36" s="238"/>
      <c r="AT36" s="238"/>
      <c r="AU36" s="96">
        <f t="shared" si="0"/>
        <v>150</v>
      </c>
      <c r="AV36" s="134">
        <v>81</v>
      </c>
      <c r="AW36" s="54">
        <f t="shared" si="3"/>
        <v>0.73636363636363633</v>
      </c>
      <c r="AX36" t="s">
        <v>104</v>
      </c>
    </row>
    <row r="37" spans="1:50" ht="20.100000000000001" hidden="1" customHeight="1" x14ac:dyDescent="0.3">
      <c r="A37" s="88">
        <v>25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4">
        <v>110</v>
      </c>
      <c r="L37" s="134"/>
      <c r="M37" s="134"/>
      <c r="N37" s="134"/>
      <c r="O37" s="134"/>
      <c r="P37" s="134"/>
      <c r="Q37" s="134">
        <v>40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228"/>
      <c r="AR37" s="207"/>
      <c r="AS37" s="238"/>
      <c r="AT37" s="238"/>
      <c r="AU37" s="96">
        <f t="shared" si="0"/>
        <v>150</v>
      </c>
      <c r="AV37" s="134">
        <v>143</v>
      </c>
      <c r="AW37" s="54">
        <f t="shared" si="3"/>
        <v>1.3</v>
      </c>
      <c r="AX37" t="s">
        <v>104</v>
      </c>
    </row>
    <row r="38" spans="1:50" ht="20.100000000000001" customHeight="1" x14ac:dyDescent="0.3">
      <c r="A38" s="88">
        <f t="shared" si="2"/>
        <v>26</v>
      </c>
      <c r="B38" s="205" t="s">
        <v>196</v>
      </c>
      <c r="C38" s="168"/>
      <c r="D38" s="75"/>
      <c r="E38" s="75"/>
      <c r="F38" s="75"/>
      <c r="G38" s="75"/>
      <c r="H38" s="75"/>
      <c r="I38" s="75"/>
      <c r="J38" s="76"/>
      <c r="K38" s="207"/>
      <c r="L38" s="207"/>
      <c r="M38" s="207"/>
      <c r="N38" s="207"/>
      <c r="O38" s="207"/>
      <c r="P38" s="207"/>
      <c r="Q38" s="207"/>
      <c r="R38" s="207"/>
      <c r="S38" s="134"/>
      <c r="T38" s="207"/>
      <c r="U38" s="134"/>
      <c r="V38" s="207">
        <v>6</v>
      </c>
      <c r="W38" s="207"/>
      <c r="X38" s="207"/>
      <c r="Y38" s="232"/>
      <c r="Z38" s="232"/>
      <c r="AA38" s="232"/>
      <c r="AB38" s="232"/>
      <c r="AC38" s="232"/>
      <c r="AD38" s="232"/>
      <c r="AE38" s="232"/>
      <c r="AF38" s="134"/>
      <c r="AG38" s="209"/>
      <c r="AH38" s="207">
        <f>7*12</f>
        <v>84</v>
      </c>
      <c r="AI38" s="209"/>
      <c r="AJ38" s="207">
        <f>5*12</f>
        <v>60</v>
      </c>
      <c r="AK38" s="134"/>
      <c r="AL38" s="134"/>
      <c r="AM38" s="207"/>
      <c r="AN38" s="134"/>
      <c r="AO38" s="207"/>
      <c r="AP38" s="134"/>
      <c r="AQ38" s="207"/>
      <c r="AR38" s="207"/>
      <c r="AS38" s="207"/>
      <c r="AT38" s="207"/>
      <c r="AU38" s="96">
        <f>SUM(K38:AT38)</f>
        <v>150</v>
      </c>
      <c r="AV38" s="134"/>
      <c r="AW38" s="54" t="e">
        <f t="shared" ref="AW38:AW53" si="4">+AV38/K38</f>
        <v>#DIV/0!</v>
      </c>
      <c r="AX38" t="s">
        <v>133</v>
      </c>
    </row>
    <row r="39" spans="1:50" ht="20.100000000000001" customHeight="1" x14ac:dyDescent="0.3">
      <c r="A39" s="88">
        <f t="shared" si="2"/>
        <v>27</v>
      </c>
      <c r="B39" s="206" t="s">
        <v>365</v>
      </c>
      <c r="C39" s="168"/>
      <c r="D39" s="75"/>
      <c r="E39" s="75"/>
      <c r="F39" s="75"/>
      <c r="G39" s="75"/>
      <c r="H39" s="75"/>
      <c r="I39" s="75"/>
      <c r="J39" s="76"/>
      <c r="K39" s="207"/>
      <c r="L39" s="207"/>
      <c r="M39" s="207"/>
      <c r="N39" s="207"/>
      <c r="O39" s="207"/>
      <c r="P39" s="207"/>
      <c r="Q39" s="207">
        <v>6</v>
      </c>
      <c r="R39" s="207"/>
      <c r="S39" s="134"/>
      <c r="T39" s="207"/>
      <c r="U39" s="134"/>
      <c r="V39" s="207"/>
      <c r="W39" s="207"/>
      <c r="X39" s="207"/>
      <c r="Y39" s="207"/>
      <c r="Z39" s="134"/>
      <c r="AA39" s="134"/>
      <c r="AB39" s="207"/>
      <c r="AC39" s="207"/>
      <c r="AD39" s="134"/>
      <c r="AE39" s="207"/>
      <c r="AF39" s="134"/>
      <c r="AG39" s="207"/>
      <c r="AH39" s="207">
        <f t="shared" ref="AH39:AH41" si="5">6*12</f>
        <v>72</v>
      </c>
      <c r="AI39" s="207"/>
      <c r="AJ39" s="207">
        <f t="shared" ref="AJ39:AJ41" si="6">6*12</f>
        <v>72</v>
      </c>
      <c r="AK39" s="134"/>
      <c r="AL39" s="134"/>
      <c r="AM39" s="207"/>
      <c r="AN39" s="134"/>
      <c r="AO39" s="207"/>
      <c r="AP39" s="134"/>
      <c r="AQ39" s="207"/>
      <c r="AR39" s="207"/>
      <c r="AS39" s="207"/>
      <c r="AT39" s="207"/>
      <c r="AU39" s="96">
        <f t="shared" ref="AU39:AU102" si="7">SUM(K39:AT39)</f>
        <v>150</v>
      </c>
      <c r="AV39" s="134"/>
      <c r="AW39" s="54" t="e">
        <f t="shared" si="4"/>
        <v>#DIV/0!</v>
      </c>
      <c r="AX39" t="s">
        <v>133</v>
      </c>
    </row>
    <row r="40" spans="1:50" ht="20.100000000000001" customHeight="1" x14ac:dyDescent="0.3">
      <c r="A40" s="88">
        <f t="shared" si="2"/>
        <v>28</v>
      </c>
      <c r="B40" s="206" t="s">
        <v>315</v>
      </c>
      <c r="C40" s="168"/>
      <c r="D40" s="75"/>
      <c r="E40" s="75"/>
      <c r="F40" s="75"/>
      <c r="G40" s="75"/>
      <c r="H40" s="75"/>
      <c r="I40" s="75"/>
      <c r="J40" s="76"/>
      <c r="K40" s="207"/>
      <c r="L40" s="207"/>
      <c r="M40" s="207"/>
      <c r="N40" s="207"/>
      <c r="O40" s="207"/>
      <c r="P40" s="207"/>
      <c r="Q40" s="207">
        <v>6</v>
      </c>
      <c r="R40" s="207"/>
      <c r="S40" s="134"/>
      <c r="T40" s="207"/>
      <c r="U40" s="134"/>
      <c r="V40" s="207"/>
      <c r="W40" s="207"/>
      <c r="X40" s="207"/>
      <c r="Y40" s="207"/>
      <c r="Z40" s="134"/>
      <c r="AA40" s="134"/>
      <c r="AB40" s="207"/>
      <c r="AC40" s="207"/>
      <c r="AD40" s="134"/>
      <c r="AE40" s="207"/>
      <c r="AF40" s="134"/>
      <c r="AG40" s="207"/>
      <c r="AH40" s="207">
        <f t="shared" si="5"/>
        <v>72</v>
      </c>
      <c r="AI40" s="207"/>
      <c r="AJ40" s="207">
        <f t="shared" si="6"/>
        <v>72</v>
      </c>
      <c r="AK40" s="134"/>
      <c r="AL40" s="134"/>
      <c r="AM40" s="207"/>
      <c r="AN40" s="134"/>
      <c r="AO40" s="207"/>
      <c r="AP40" s="134"/>
      <c r="AQ40" s="207"/>
      <c r="AR40" s="207"/>
      <c r="AS40" s="207"/>
      <c r="AT40" s="207"/>
      <c r="AU40" s="96">
        <f t="shared" si="7"/>
        <v>150</v>
      </c>
      <c r="AV40" s="134"/>
      <c r="AW40" s="54" t="e">
        <f t="shared" si="4"/>
        <v>#DIV/0!</v>
      </c>
      <c r="AX40" t="s">
        <v>133</v>
      </c>
    </row>
    <row r="41" spans="1:50" ht="20.100000000000001" customHeight="1" x14ac:dyDescent="0.3">
      <c r="A41" s="88">
        <v>29</v>
      </c>
      <c r="B41" s="206" t="s">
        <v>366</v>
      </c>
      <c r="C41" s="168"/>
      <c r="D41" s="75"/>
      <c r="E41" s="75"/>
      <c r="F41" s="75"/>
      <c r="G41" s="75"/>
      <c r="H41" s="75"/>
      <c r="I41" s="75"/>
      <c r="J41" s="76"/>
      <c r="K41" s="207"/>
      <c r="L41" s="207"/>
      <c r="M41" s="207"/>
      <c r="N41" s="207"/>
      <c r="O41" s="207"/>
      <c r="P41" s="207"/>
      <c r="Q41" s="207">
        <v>6</v>
      </c>
      <c r="R41" s="207"/>
      <c r="S41" s="134"/>
      <c r="T41" s="207"/>
      <c r="U41" s="134"/>
      <c r="V41" s="207"/>
      <c r="W41" s="207"/>
      <c r="X41" s="207"/>
      <c r="Y41" s="207"/>
      <c r="Z41" s="134"/>
      <c r="AA41" s="134"/>
      <c r="AB41" s="207"/>
      <c r="AC41" s="207"/>
      <c r="AD41" s="134"/>
      <c r="AE41" s="207"/>
      <c r="AF41" s="134"/>
      <c r="AG41" s="207"/>
      <c r="AH41" s="207">
        <f t="shared" si="5"/>
        <v>72</v>
      </c>
      <c r="AI41" s="207"/>
      <c r="AJ41" s="207">
        <f t="shared" si="6"/>
        <v>72</v>
      </c>
      <c r="AK41" s="210"/>
      <c r="AL41" s="210"/>
      <c r="AM41" s="207"/>
      <c r="AN41" s="134"/>
      <c r="AO41" s="207"/>
      <c r="AP41" s="134"/>
      <c r="AQ41" s="207"/>
      <c r="AR41" s="207"/>
      <c r="AS41" s="207"/>
      <c r="AT41" s="207"/>
      <c r="AU41" s="96">
        <f t="shared" si="7"/>
        <v>150</v>
      </c>
      <c r="AV41" s="134"/>
      <c r="AW41" s="54" t="e">
        <f t="shared" si="4"/>
        <v>#DIV/0!</v>
      </c>
      <c r="AX41" t="s">
        <v>133</v>
      </c>
    </row>
    <row r="42" spans="1:50" ht="20.100000000000001" customHeight="1" x14ac:dyDescent="0.3">
      <c r="A42" s="88">
        <f t="shared" si="2"/>
        <v>30</v>
      </c>
      <c r="B42" s="207" t="s">
        <v>456</v>
      </c>
      <c r="C42" s="168"/>
      <c r="D42" s="75"/>
      <c r="E42" s="75"/>
      <c r="F42" s="75"/>
      <c r="G42" s="75"/>
      <c r="H42" s="75"/>
      <c r="I42" s="75"/>
      <c r="J42" s="76"/>
      <c r="K42" s="207"/>
      <c r="L42" s="207"/>
      <c r="M42" s="207"/>
      <c r="N42" s="207"/>
      <c r="O42" s="207"/>
      <c r="P42" s="207"/>
      <c r="Q42" s="207">
        <v>6</v>
      </c>
      <c r="R42" s="207"/>
      <c r="S42" s="134"/>
      <c r="T42" s="207"/>
      <c r="U42" s="134"/>
      <c r="V42" s="207"/>
      <c r="W42" s="207"/>
      <c r="X42" s="207"/>
      <c r="Y42" s="207"/>
      <c r="Z42" s="134"/>
      <c r="AA42" s="134"/>
      <c r="AB42" s="207"/>
      <c r="AC42" s="207"/>
      <c r="AD42" s="134"/>
      <c r="AE42" s="207"/>
      <c r="AF42" s="134"/>
      <c r="AG42" s="207"/>
      <c r="AH42" s="207">
        <f>7*12</f>
        <v>84</v>
      </c>
      <c r="AI42" s="207"/>
      <c r="AJ42" s="207">
        <f>5*12</f>
        <v>60</v>
      </c>
      <c r="AK42" s="212"/>
      <c r="AL42" s="212"/>
      <c r="AM42" s="207"/>
      <c r="AN42" s="134"/>
      <c r="AO42" s="207"/>
      <c r="AP42" s="134"/>
      <c r="AQ42" s="207"/>
      <c r="AR42" s="207"/>
      <c r="AS42" s="207"/>
      <c r="AT42" s="207"/>
      <c r="AU42" s="96">
        <f t="shared" si="7"/>
        <v>150</v>
      </c>
      <c r="AV42" s="134"/>
      <c r="AW42" s="54" t="e">
        <f t="shared" si="4"/>
        <v>#DIV/0!</v>
      </c>
      <c r="AX42" t="s">
        <v>133</v>
      </c>
    </row>
    <row r="43" spans="1:50" ht="20.100000000000001" customHeight="1" x14ac:dyDescent="0.3">
      <c r="A43" s="88">
        <f t="shared" si="2"/>
        <v>31</v>
      </c>
      <c r="B43" s="207" t="s">
        <v>368</v>
      </c>
      <c r="C43" s="168"/>
      <c r="D43" s="75"/>
      <c r="E43" s="75"/>
      <c r="F43" s="75"/>
      <c r="G43" s="75"/>
      <c r="H43" s="75"/>
      <c r="I43" s="75"/>
      <c r="J43" s="76"/>
      <c r="K43" s="207"/>
      <c r="L43" s="207"/>
      <c r="M43" s="207"/>
      <c r="N43" s="207"/>
      <c r="O43" s="207"/>
      <c r="P43" s="207"/>
      <c r="Q43" s="207">
        <v>6</v>
      </c>
      <c r="R43" s="207"/>
      <c r="S43" s="134"/>
      <c r="T43" s="207"/>
      <c r="U43" s="134"/>
      <c r="V43" s="207"/>
      <c r="W43" s="207"/>
      <c r="X43" s="207"/>
      <c r="Y43" s="207"/>
      <c r="Z43" s="134"/>
      <c r="AA43" s="134"/>
      <c r="AB43" s="207"/>
      <c r="AC43" s="207"/>
      <c r="AD43" s="134"/>
      <c r="AE43" s="207"/>
      <c r="AF43" s="134"/>
      <c r="AG43" s="207"/>
      <c r="AH43" s="207">
        <f>6*12</f>
        <v>72</v>
      </c>
      <c r="AI43" s="207"/>
      <c r="AJ43" s="207">
        <f>6*12</f>
        <v>72</v>
      </c>
      <c r="AK43" s="212"/>
      <c r="AL43" s="212"/>
      <c r="AM43" s="207"/>
      <c r="AN43" s="134"/>
      <c r="AO43" s="207"/>
      <c r="AP43" s="134"/>
      <c r="AQ43" s="207"/>
      <c r="AR43" s="207"/>
      <c r="AS43" s="207"/>
      <c r="AT43" s="207"/>
      <c r="AU43" s="96">
        <f t="shared" si="7"/>
        <v>150</v>
      </c>
      <c r="AV43" s="134"/>
      <c r="AW43" s="54" t="e">
        <f t="shared" si="4"/>
        <v>#DIV/0!</v>
      </c>
      <c r="AX43" t="s">
        <v>133</v>
      </c>
    </row>
    <row r="44" spans="1:50" ht="20.100000000000001" customHeight="1" x14ac:dyDescent="0.3">
      <c r="A44" s="88">
        <f t="shared" si="2"/>
        <v>32</v>
      </c>
      <c r="B44" s="208" t="s">
        <v>457</v>
      </c>
      <c r="C44" s="168"/>
      <c r="D44" s="75"/>
      <c r="E44" s="75"/>
      <c r="F44" s="75"/>
      <c r="G44" s="75"/>
      <c r="H44" s="75"/>
      <c r="I44" s="75"/>
      <c r="J44" s="76"/>
      <c r="K44" s="207"/>
      <c r="L44" s="207"/>
      <c r="M44" s="207"/>
      <c r="N44" s="207"/>
      <c r="O44" s="207"/>
      <c r="P44" s="207"/>
      <c r="Q44" s="207">
        <v>6</v>
      </c>
      <c r="R44" s="207"/>
      <c r="S44" s="134"/>
      <c r="T44" s="207"/>
      <c r="U44" s="134"/>
      <c r="V44" s="207"/>
      <c r="W44" s="207"/>
      <c r="X44" s="207"/>
      <c r="Y44" s="207"/>
      <c r="Z44" s="134"/>
      <c r="AA44" s="134"/>
      <c r="AB44" s="207"/>
      <c r="AC44" s="207"/>
      <c r="AD44" s="134"/>
      <c r="AE44" s="207"/>
      <c r="AF44" s="134"/>
      <c r="AG44" s="207"/>
      <c r="AH44" s="207">
        <f>6*12</f>
        <v>72</v>
      </c>
      <c r="AI44" s="207"/>
      <c r="AJ44" s="207">
        <v>12</v>
      </c>
      <c r="AK44" s="212"/>
      <c r="AL44" s="212"/>
      <c r="AM44" s="207"/>
      <c r="AN44" s="134"/>
      <c r="AO44" s="207"/>
      <c r="AP44" s="134"/>
      <c r="AQ44" s="207"/>
      <c r="AR44" s="207"/>
      <c r="AS44" s="207"/>
      <c r="AT44" s="207"/>
      <c r="AU44" s="96">
        <f t="shared" si="7"/>
        <v>90</v>
      </c>
      <c r="AV44" s="134"/>
      <c r="AW44" s="54" t="e">
        <f t="shared" si="4"/>
        <v>#DIV/0!</v>
      </c>
      <c r="AX44" t="s">
        <v>133</v>
      </c>
    </row>
    <row r="45" spans="1:50" ht="20.100000000000001" customHeight="1" x14ac:dyDescent="0.3">
      <c r="A45" s="88">
        <v>33</v>
      </c>
      <c r="B45" s="208" t="s">
        <v>154</v>
      </c>
      <c r="C45" s="168"/>
      <c r="D45" s="75"/>
      <c r="E45" s="75"/>
      <c r="F45" s="75"/>
      <c r="G45" s="75"/>
      <c r="H45" s="75"/>
      <c r="I45" s="75"/>
      <c r="J45" s="76"/>
      <c r="K45" s="207"/>
      <c r="L45" s="207"/>
      <c r="M45" s="207"/>
      <c r="N45" s="207"/>
      <c r="O45" s="207"/>
      <c r="P45" s="207"/>
      <c r="Q45" s="207">
        <f>7*6</f>
        <v>42</v>
      </c>
      <c r="R45" s="207"/>
      <c r="S45" s="134"/>
      <c r="T45" s="207"/>
      <c r="U45" s="134"/>
      <c r="V45" s="207"/>
      <c r="W45" s="207"/>
      <c r="X45" s="207"/>
      <c r="Y45" s="207"/>
      <c r="Z45" s="134"/>
      <c r="AA45" s="134"/>
      <c r="AB45" s="207"/>
      <c r="AC45" s="207"/>
      <c r="AD45" s="134"/>
      <c r="AE45" s="207"/>
      <c r="AF45" s="134"/>
      <c r="AG45" s="207"/>
      <c r="AH45" s="207"/>
      <c r="AI45" s="207"/>
      <c r="AJ45" s="207">
        <f>3*12</f>
        <v>36</v>
      </c>
      <c r="AK45" s="212"/>
      <c r="AL45" s="212"/>
      <c r="AM45" s="207"/>
      <c r="AN45" s="134"/>
      <c r="AO45" s="207"/>
      <c r="AP45" s="134"/>
      <c r="AQ45" s="207"/>
      <c r="AR45" s="207"/>
      <c r="AS45" s="207"/>
      <c r="AT45" s="207"/>
      <c r="AU45" s="96">
        <f t="shared" si="7"/>
        <v>78</v>
      </c>
      <c r="AV45" s="134"/>
      <c r="AW45" s="54" t="e">
        <f t="shared" si="4"/>
        <v>#DIV/0!</v>
      </c>
      <c r="AX45" t="s">
        <v>133</v>
      </c>
    </row>
    <row r="46" spans="1:50" ht="20.100000000000001" customHeight="1" x14ac:dyDescent="0.3">
      <c r="A46" s="88">
        <f t="shared" si="2"/>
        <v>34</v>
      </c>
      <c r="B46" s="208" t="s">
        <v>150</v>
      </c>
      <c r="C46" s="168"/>
      <c r="D46" s="75"/>
      <c r="E46" s="75"/>
      <c r="F46" s="75"/>
      <c r="G46" s="75"/>
      <c r="H46" s="75"/>
      <c r="I46" s="75"/>
      <c r="J46" s="76"/>
      <c r="K46" s="207"/>
      <c r="L46" s="207"/>
      <c r="M46" s="207"/>
      <c r="N46" s="207"/>
      <c r="O46" s="207"/>
      <c r="P46" s="207"/>
      <c r="Q46" s="207">
        <f>9*6</f>
        <v>54</v>
      </c>
      <c r="R46" s="207"/>
      <c r="S46" s="134"/>
      <c r="T46" s="207"/>
      <c r="U46" s="134"/>
      <c r="V46" s="207"/>
      <c r="W46" s="207"/>
      <c r="X46" s="207"/>
      <c r="Y46" s="207"/>
      <c r="Z46" s="134"/>
      <c r="AA46" s="134"/>
      <c r="AB46" s="207"/>
      <c r="AC46" s="207"/>
      <c r="AD46" s="134"/>
      <c r="AE46" s="207"/>
      <c r="AF46" s="134"/>
      <c r="AG46" s="207"/>
      <c r="AH46" s="207">
        <f>4*12</f>
        <v>48</v>
      </c>
      <c r="AI46" s="207"/>
      <c r="AJ46" s="207">
        <f>4*12</f>
        <v>48</v>
      </c>
      <c r="AK46" s="212"/>
      <c r="AL46" s="212"/>
      <c r="AM46" s="207"/>
      <c r="AN46" s="134"/>
      <c r="AO46" s="207"/>
      <c r="AP46" s="134"/>
      <c r="AQ46" s="207"/>
      <c r="AR46" s="207"/>
      <c r="AS46" s="207"/>
      <c r="AT46" s="207"/>
      <c r="AU46" s="96">
        <f t="shared" si="7"/>
        <v>150</v>
      </c>
      <c r="AV46" s="134"/>
      <c r="AW46" s="54" t="e">
        <f t="shared" si="4"/>
        <v>#DIV/0!</v>
      </c>
      <c r="AX46" t="s">
        <v>133</v>
      </c>
    </row>
    <row r="47" spans="1:50" ht="20.100000000000001" customHeight="1" x14ac:dyDescent="0.3">
      <c r="A47" s="88">
        <f t="shared" si="2"/>
        <v>35</v>
      </c>
      <c r="B47" s="208" t="s">
        <v>461</v>
      </c>
      <c r="C47" s="168"/>
      <c r="D47" s="75"/>
      <c r="E47" s="75"/>
      <c r="F47" s="75"/>
      <c r="G47" s="75"/>
      <c r="H47" s="75"/>
      <c r="I47" s="75"/>
      <c r="J47" s="76"/>
      <c r="K47" s="207"/>
      <c r="L47" s="207"/>
      <c r="M47" s="207"/>
      <c r="N47" s="207"/>
      <c r="O47" s="207"/>
      <c r="P47" s="207"/>
      <c r="Q47" s="207">
        <f>7*6</f>
        <v>42</v>
      </c>
      <c r="R47" s="207"/>
      <c r="S47" s="134"/>
      <c r="T47" s="207"/>
      <c r="U47" s="134"/>
      <c r="V47" s="207"/>
      <c r="W47" s="207"/>
      <c r="X47" s="207"/>
      <c r="Y47" s="207"/>
      <c r="Z47" s="134"/>
      <c r="AA47" s="134"/>
      <c r="AB47" s="207"/>
      <c r="AC47" s="207"/>
      <c r="AD47" s="134"/>
      <c r="AE47" s="207"/>
      <c r="AF47" s="134"/>
      <c r="AG47" s="207"/>
      <c r="AH47" s="207">
        <f>5*12</f>
        <v>60</v>
      </c>
      <c r="AI47" s="207"/>
      <c r="AJ47" s="207">
        <f>4*12</f>
        <v>48</v>
      </c>
      <c r="AK47" s="212"/>
      <c r="AL47" s="212"/>
      <c r="AM47" s="207"/>
      <c r="AN47" s="134"/>
      <c r="AO47" s="207"/>
      <c r="AP47" s="134"/>
      <c r="AQ47" s="207"/>
      <c r="AR47" s="207"/>
      <c r="AS47" s="207"/>
      <c r="AT47" s="207"/>
      <c r="AU47" s="96">
        <f t="shared" si="7"/>
        <v>150</v>
      </c>
      <c r="AV47" s="134"/>
      <c r="AW47" s="54" t="e">
        <f t="shared" si="4"/>
        <v>#DIV/0!</v>
      </c>
      <c r="AX47" t="s">
        <v>133</v>
      </c>
    </row>
    <row r="48" spans="1:50" ht="20.100000000000001" customHeight="1" x14ac:dyDescent="0.3">
      <c r="A48" s="88">
        <f t="shared" si="2"/>
        <v>36</v>
      </c>
      <c r="B48" s="208" t="s">
        <v>374</v>
      </c>
      <c r="C48" s="168"/>
      <c r="D48" s="75"/>
      <c r="E48" s="75"/>
      <c r="F48" s="75"/>
      <c r="G48" s="75"/>
      <c r="H48" s="75"/>
      <c r="I48" s="75"/>
      <c r="J48" s="76"/>
      <c r="K48" s="207"/>
      <c r="L48" s="207"/>
      <c r="M48" s="207"/>
      <c r="N48" s="207"/>
      <c r="O48" s="207"/>
      <c r="P48" s="207"/>
      <c r="Q48" s="207">
        <f>9*6</f>
        <v>54</v>
      </c>
      <c r="R48" s="207"/>
      <c r="S48" s="134"/>
      <c r="T48" s="207"/>
      <c r="U48" s="134"/>
      <c r="V48" s="207"/>
      <c r="W48" s="207"/>
      <c r="X48" s="207"/>
      <c r="Y48" s="207"/>
      <c r="Z48" s="134"/>
      <c r="AA48" s="134"/>
      <c r="AB48" s="207"/>
      <c r="AC48" s="207"/>
      <c r="AD48" s="134"/>
      <c r="AE48" s="207"/>
      <c r="AF48" s="134"/>
      <c r="AG48" s="207"/>
      <c r="AH48" s="207">
        <v>24</v>
      </c>
      <c r="AI48" s="207"/>
      <c r="AJ48" s="207">
        <f>6*12</f>
        <v>72</v>
      </c>
      <c r="AK48" s="212"/>
      <c r="AL48" s="212"/>
      <c r="AM48" s="207"/>
      <c r="AN48" s="134"/>
      <c r="AO48" s="207"/>
      <c r="AP48" s="134"/>
      <c r="AQ48" s="207"/>
      <c r="AR48" s="207"/>
      <c r="AS48" s="207"/>
      <c r="AT48" s="207"/>
      <c r="AU48" s="96">
        <f t="shared" si="7"/>
        <v>150</v>
      </c>
      <c r="AV48" s="134"/>
      <c r="AW48" s="54" t="e">
        <f t="shared" si="4"/>
        <v>#DIV/0!</v>
      </c>
      <c r="AX48" t="s">
        <v>133</v>
      </c>
    </row>
    <row r="49" spans="1:50" ht="20.100000000000001" customHeight="1" x14ac:dyDescent="0.3">
      <c r="A49" s="88">
        <v>37</v>
      </c>
      <c r="B49" s="208" t="s">
        <v>458</v>
      </c>
      <c r="C49" s="168"/>
      <c r="D49" s="75"/>
      <c r="E49" s="75"/>
      <c r="F49" s="75"/>
      <c r="G49" s="75"/>
      <c r="H49" s="75"/>
      <c r="I49" s="75"/>
      <c r="J49" s="76"/>
      <c r="K49" s="207"/>
      <c r="L49" s="207"/>
      <c r="M49" s="207"/>
      <c r="N49" s="207"/>
      <c r="O49" s="207"/>
      <c r="P49" s="207"/>
      <c r="Q49" s="207">
        <f>9*6</f>
        <v>54</v>
      </c>
      <c r="R49" s="207"/>
      <c r="S49" s="222"/>
      <c r="T49" s="207"/>
      <c r="U49" s="222"/>
      <c r="V49" s="207"/>
      <c r="W49" s="207"/>
      <c r="X49" s="207"/>
      <c r="Y49" s="207"/>
      <c r="Z49" s="222"/>
      <c r="AA49" s="222"/>
      <c r="AB49" s="207"/>
      <c r="AC49" s="207"/>
      <c r="AD49" s="222"/>
      <c r="AE49" s="207"/>
      <c r="AF49" s="222"/>
      <c r="AG49" s="222"/>
      <c r="AH49" s="207">
        <v>24</v>
      </c>
      <c r="AI49" s="222"/>
      <c r="AJ49" s="207">
        <f>6*12</f>
        <v>72</v>
      </c>
      <c r="AK49" s="222"/>
      <c r="AL49" s="222"/>
      <c r="AM49" s="207"/>
      <c r="AN49" s="222"/>
      <c r="AO49" s="207"/>
      <c r="AP49" s="222"/>
      <c r="AQ49" s="207"/>
      <c r="AR49" s="207"/>
      <c r="AS49" s="207"/>
      <c r="AT49" s="207"/>
      <c r="AU49" s="96">
        <f t="shared" si="7"/>
        <v>150</v>
      </c>
      <c r="AV49" s="222"/>
      <c r="AW49" s="54" t="e">
        <f t="shared" si="4"/>
        <v>#DIV/0!</v>
      </c>
      <c r="AX49" t="s">
        <v>133</v>
      </c>
    </row>
    <row r="50" spans="1:50" ht="20.100000000000001" customHeight="1" x14ac:dyDescent="0.3">
      <c r="A50" s="88">
        <f t="shared" si="2"/>
        <v>38</v>
      </c>
      <c r="B50" s="208" t="s">
        <v>132</v>
      </c>
      <c r="C50" s="168"/>
      <c r="D50" s="75"/>
      <c r="E50" s="75"/>
      <c r="F50" s="75"/>
      <c r="G50" s="75"/>
      <c r="H50" s="75"/>
      <c r="I50" s="75"/>
      <c r="J50" s="76"/>
      <c r="K50" s="207"/>
      <c r="L50" s="207"/>
      <c r="M50" s="207"/>
      <c r="N50" s="207"/>
      <c r="O50" s="207"/>
      <c r="P50" s="207"/>
      <c r="Q50" s="207">
        <f>9*6</f>
        <v>54</v>
      </c>
      <c r="R50" s="207"/>
      <c r="S50" s="134"/>
      <c r="T50" s="207"/>
      <c r="U50" s="134"/>
      <c r="V50" s="207"/>
      <c r="W50" s="207"/>
      <c r="X50" s="207"/>
      <c r="Y50" s="207"/>
      <c r="Z50" s="134"/>
      <c r="AA50" s="213"/>
      <c r="AB50" s="207"/>
      <c r="AC50" s="207"/>
      <c r="AD50" s="134"/>
      <c r="AE50" s="207"/>
      <c r="AF50" s="134"/>
      <c r="AG50" s="134"/>
      <c r="AH50" s="207">
        <v>24</v>
      </c>
      <c r="AI50" s="212"/>
      <c r="AJ50" s="207">
        <f>6*12</f>
        <v>72</v>
      </c>
      <c r="AK50" s="212"/>
      <c r="AL50" s="212"/>
      <c r="AM50" s="207"/>
      <c r="AN50" s="134"/>
      <c r="AO50" s="207"/>
      <c r="AP50" s="134"/>
      <c r="AQ50" s="207"/>
      <c r="AR50" s="207"/>
      <c r="AS50" s="207"/>
      <c r="AT50" s="207"/>
      <c r="AU50" s="96">
        <f t="shared" si="7"/>
        <v>150</v>
      </c>
      <c r="AV50" s="134"/>
      <c r="AW50" s="54" t="e">
        <f t="shared" si="4"/>
        <v>#DIV/0!</v>
      </c>
      <c r="AX50" t="s">
        <v>133</v>
      </c>
    </row>
    <row r="51" spans="1:50" ht="20.100000000000001" customHeight="1" x14ac:dyDescent="0.3">
      <c r="A51" s="88">
        <f t="shared" si="2"/>
        <v>39</v>
      </c>
      <c r="B51" s="208" t="s">
        <v>378</v>
      </c>
      <c r="C51" s="168"/>
      <c r="D51" s="75"/>
      <c r="E51" s="75"/>
      <c r="F51" s="75"/>
      <c r="G51" s="75"/>
      <c r="H51" s="75"/>
      <c r="I51" s="75"/>
      <c r="J51" s="76"/>
      <c r="K51" s="207"/>
      <c r="L51" s="207"/>
      <c r="M51" s="207"/>
      <c r="N51" s="207"/>
      <c r="O51" s="207"/>
      <c r="P51" s="207"/>
      <c r="Q51" s="207">
        <f>7*6</f>
        <v>42</v>
      </c>
      <c r="R51" s="207"/>
      <c r="S51" s="134"/>
      <c r="T51" s="207"/>
      <c r="U51" s="134"/>
      <c r="V51" s="207"/>
      <c r="W51" s="207"/>
      <c r="X51" s="207"/>
      <c r="Y51" s="207"/>
      <c r="Z51" s="134"/>
      <c r="AA51" s="207"/>
      <c r="AB51" s="207"/>
      <c r="AC51" s="207"/>
      <c r="AD51" s="134"/>
      <c r="AE51" s="207"/>
      <c r="AF51" s="134"/>
      <c r="AG51" s="134"/>
      <c r="AH51" s="207">
        <f>4*12</f>
        <v>48</v>
      </c>
      <c r="AI51" s="212"/>
      <c r="AJ51" s="207">
        <f>5*12</f>
        <v>60</v>
      </c>
      <c r="AK51" s="212"/>
      <c r="AL51" s="212"/>
      <c r="AM51" s="207"/>
      <c r="AN51" s="134"/>
      <c r="AO51" s="207"/>
      <c r="AP51" s="134"/>
      <c r="AQ51" s="207"/>
      <c r="AR51" s="207"/>
      <c r="AS51" s="207"/>
      <c r="AT51" s="207"/>
      <c r="AU51" s="96">
        <f t="shared" si="7"/>
        <v>150</v>
      </c>
      <c r="AV51" s="134"/>
      <c r="AW51" s="54" t="e">
        <f t="shared" si="4"/>
        <v>#DIV/0!</v>
      </c>
      <c r="AX51" t="s">
        <v>133</v>
      </c>
    </row>
    <row r="52" spans="1:50" ht="20.100000000000001" customHeight="1" x14ac:dyDescent="0.3">
      <c r="A52" s="88">
        <f t="shared" si="2"/>
        <v>40</v>
      </c>
      <c r="B52" s="208" t="s">
        <v>377</v>
      </c>
      <c r="C52" s="168"/>
      <c r="D52" s="75"/>
      <c r="E52" s="75"/>
      <c r="F52" s="75"/>
      <c r="G52" s="75"/>
      <c r="H52" s="75"/>
      <c r="I52" s="75"/>
      <c r="J52" s="76"/>
      <c r="K52" s="207"/>
      <c r="L52" s="207"/>
      <c r="M52" s="207"/>
      <c r="N52" s="207"/>
      <c r="O52" s="207"/>
      <c r="P52" s="207"/>
      <c r="Q52" s="207">
        <f>5*6</f>
        <v>30</v>
      </c>
      <c r="R52" s="207"/>
      <c r="S52" s="134"/>
      <c r="T52" s="207"/>
      <c r="U52" s="134"/>
      <c r="V52" s="207"/>
      <c r="W52" s="207"/>
      <c r="X52" s="207"/>
      <c r="Y52" s="207"/>
      <c r="Z52" s="134"/>
      <c r="AA52" s="207"/>
      <c r="AB52" s="207"/>
      <c r="AC52" s="207"/>
      <c r="AD52" s="134"/>
      <c r="AE52" s="207"/>
      <c r="AF52" s="134"/>
      <c r="AG52" s="134"/>
      <c r="AH52" s="207">
        <f>4*12</f>
        <v>48</v>
      </c>
      <c r="AI52" s="212"/>
      <c r="AJ52" s="207">
        <f>6*12</f>
        <v>72</v>
      </c>
      <c r="AK52" s="212"/>
      <c r="AL52" s="212"/>
      <c r="AM52" s="207"/>
      <c r="AN52" s="134"/>
      <c r="AO52" s="207"/>
      <c r="AP52" s="134"/>
      <c r="AQ52" s="207"/>
      <c r="AR52" s="207"/>
      <c r="AS52" s="207"/>
      <c r="AT52" s="207"/>
      <c r="AU52" s="96">
        <f t="shared" si="7"/>
        <v>150</v>
      </c>
      <c r="AV52" s="134"/>
      <c r="AW52" s="54" t="e">
        <f t="shared" si="4"/>
        <v>#DIV/0!</v>
      </c>
      <c r="AX52" t="s">
        <v>133</v>
      </c>
    </row>
    <row r="53" spans="1:50" ht="20.100000000000001" customHeight="1" x14ac:dyDescent="0.3">
      <c r="A53" s="88">
        <v>41</v>
      </c>
      <c r="B53" s="208" t="s">
        <v>379</v>
      </c>
      <c r="C53" s="168"/>
      <c r="D53" s="75"/>
      <c r="E53" s="75"/>
      <c r="F53" s="75"/>
      <c r="G53" s="75"/>
      <c r="H53" s="75"/>
      <c r="I53" s="75"/>
      <c r="J53" s="76"/>
      <c r="K53" s="207"/>
      <c r="L53" s="207"/>
      <c r="M53" s="207"/>
      <c r="N53" s="207"/>
      <c r="O53" s="207"/>
      <c r="P53" s="207"/>
      <c r="Q53" s="207">
        <f>7*6</f>
        <v>42</v>
      </c>
      <c r="R53" s="207"/>
      <c r="S53" s="134"/>
      <c r="T53" s="207"/>
      <c r="U53" s="134"/>
      <c r="V53" s="207"/>
      <c r="W53" s="207"/>
      <c r="X53" s="207"/>
      <c r="Y53" s="207"/>
      <c r="Z53" s="134"/>
      <c r="AA53" s="207"/>
      <c r="AB53" s="207"/>
      <c r="AC53" s="207"/>
      <c r="AD53" s="134"/>
      <c r="AE53" s="207"/>
      <c r="AF53" s="134"/>
      <c r="AG53" s="134"/>
      <c r="AH53" s="207">
        <f>4*12</f>
        <v>48</v>
      </c>
      <c r="AI53" s="212"/>
      <c r="AJ53" s="207">
        <f>5*12</f>
        <v>60</v>
      </c>
      <c r="AK53" s="212"/>
      <c r="AL53" s="212"/>
      <c r="AM53" s="207"/>
      <c r="AN53" s="134"/>
      <c r="AO53" s="207"/>
      <c r="AP53" s="134"/>
      <c r="AQ53" s="207"/>
      <c r="AR53" s="207"/>
      <c r="AS53" s="207"/>
      <c r="AT53" s="207"/>
      <c r="AU53" s="96">
        <f t="shared" si="7"/>
        <v>150</v>
      </c>
      <c r="AV53" s="134"/>
      <c r="AW53" s="54" t="e">
        <f t="shared" si="4"/>
        <v>#DIV/0!</v>
      </c>
      <c r="AX53" t="s">
        <v>133</v>
      </c>
    </row>
    <row r="54" spans="1:50" ht="20.100000000000001" customHeight="1" x14ac:dyDescent="0.3">
      <c r="A54" s="88">
        <f t="shared" si="2"/>
        <v>42</v>
      </c>
      <c r="B54" s="208" t="s">
        <v>317</v>
      </c>
      <c r="C54" s="168"/>
      <c r="D54" s="75"/>
      <c r="E54" s="75"/>
      <c r="F54" s="75"/>
      <c r="G54" s="75"/>
      <c r="H54" s="75"/>
      <c r="I54" s="75"/>
      <c r="J54" s="76"/>
      <c r="K54" s="207">
        <f>5*6</f>
        <v>30</v>
      </c>
      <c r="L54" s="207"/>
      <c r="M54" s="207"/>
      <c r="N54" s="207">
        <f>1*6</f>
        <v>6</v>
      </c>
      <c r="O54" s="207"/>
      <c r="P54" s="207"/>
      <c r="Q54" s="207"/>
      <c r="R54" s="207"/>
      <c r="S54" s="134"/>
      <c r="T54" s="207">
        <v>30</v>
      </c>
      <c r="U54" s="134"/>
      <c r="V54" s="207"/>
      <c r="W54" s="207"/>
      <c r="X54" s="207"/>
      <c r="Y54" s="207"/>
      <c r="Z54" s="134"/>
      <c r="AA54" s="207"/>
      <c r="AB54" s="207"/>
      <c r="AC54" s="207"/>
      <c r="AD54" s="134"/>
      <c r="AE54" s="207"/>
      <c r="AF54" s="134"/>
      <c r="AG54" s="134"/>
      <c r="AH54" s="207">
        <f>5*12</f>
        <v>60</v>
      </c>
      <c r="AI54" s="212"/>
      <c r="AJ54" s="207">
        <f>2*12</f>
        <v>24</v>
      </c>
      <c r="AK54" s="212"/>
      <c r="AL54" s="212"/>
      <c r="AM54" s="207"/>
      <c r="AN54" s="134"/>
      <c r="AO54" s="207"/>
      <c r="AP54" s="134"/>
      <c r="AQ54" s="207"/>
      <c r="AR54" s="207"/>
      <c r="AS54" s="207"/>
      <c r="AT54" s="207"/>
      <c r="AU54" s="96">
        <f t="shared" si="7"/>
        <v>150</v>
      </c>
      <c r="AV54" s="134">
        <v>73</v>
      </c>
      <c r="AW54" s="54">
        <f>+AV54/K54</f>
        <v>2.4333333333333331</v>
      </c>
      <c r="AX54" t="s">
        <v>133</v>
      </c>
    </row>
    <row r="55" spans="1:50" ht="20.100000000000001" customHeight="1" x14ac:dyDescent="0.3">
      <c r="A55" s="88">
        <f t="shared" si="2"/>
        <v>43</v>
      </c>
      <c r="B55" s="208" t="s">
        <v>371</v>
      </c>
      <c r="C55" s="168"/>
      <c r="D55" s="75"/>
      <c r="E55" s="75"/>
      <c r="F55" s="75"/>
      <c r="G55" s="75"/>
      <c r="H55" s="75"/>
      <c r="I55" s="75"/>
      <c r="J55" s="76"/>
      <c r="K55" s="207"/>
      <c r="L55" s="207"/>
      <c r="M55" s="207"/>
      <c r="N55" s="207"/>
      <c r="O55" s="207"/>
      <c r="P55" s="207"/>
      <c r="Q55" s="207"/>
      <c r="R55" s="207"/>
      <c r="S55" s="134"/>
      <c r="T55" s="207"/>
      <c r="U55" s="134"/>
      <c r="V55" s="207"/>
      <c r="W55" s="207"/>
      <c r="X55" s="207"/>
      <c r="Y55" s="207"/>
      <c r="Z55" s="134"/>
      <c r="AA55" s="207"/>
      <c r="AB55" s="207"/>
      <c r="AC55" s="207"/>
      <c r="AD55" s="134"/>
      <c r="AE55" s="207"/>
      <c r="AF55" s="134"/>
      <c r="AG55" s="134"/>
      <c r="AH55" s="207">
        <f>5*12</f>
        <v>60</v>
      </c>
      <c r="AI55" s="212"/>
      <c r="AJ55" s="207">
        <f>1*12</f>
        <v>12</v>
      </c>
      <c r="AK55" s="212"/>
      <c r="AL55" s="212"/>
      <c r="AM55" s="207"/>
      <c r="AN55" s="134"/>
      <c r="AO55" s="207"/>
      <c r="AP55" s="134"/>
      <c r="AQ55" s="207"/>
      <c r="AR55" s="207"/>
      <c r="AS55" s="207"/>
      <c r="AT55" s="207"/>
      <c r="AU55" s="96">
        <f t="shared" si="7"/>
        <v>72</v>
      </c>
      <c r="AV55" s="134"/>
      <c r="AW55" s="54" t="e">
        <f t="shared" ref="AW55:AW68" si="8">+AV55/K55</f>
        <v>#DIV/0!</v>
      </c>
      <c r="AX55" t="s">
        <v>133</v>
      </c>
    </row>
    <row r="56" spans="1:50" ht="20.100000000000001" customHeight="1" x14ac:dyDescent="0.3">
      <c r="A56" s="88">
        <f t="shared" si="2"/>
        <v>44</v>
      </c>
      <c r="B56" s="208" t="s">
        <v>331</v>
      </c>
      <c r="C56" s="168"/>
      <c r="D56" s="75"/>
      <c r="E56" s="75"/>
      <c r="F56" s="75"/>
      <c r="G56" s="75"/>
      <c r="H56" s="75"/>
      <c r="I56" s="75"/>
      <c r="J56" s="76"/>
      <c r="K56" s="207">
        <v>6</v>
      </c>
      <c r="L56" s="207"/>
      <c r="M56" s="207"/>
      <c r="N56" s="207"/>
      <c r="O56" s="207"/>
      <c r="P56" s="207"/>
      <c r="Q56" s="207"/>
      <c r="R56" s="207"/>
      <c r="S56" s="134"/>
      <c r="T56" s="207"/>
      <c r="U56" s="134"/>
      <c r="V56" s="207"/>
      <c r="W56" s="207"/>
      <c r="X56" s="207"/>
      <c r="Y56" s="207"/>
      <c r="Z56" s="134"/>
      <c r="AA56" s="207"/>
      <c r="AB56" s="207"/>
      <c r="AC56" s="207"/>
      <c r="AD56" s="134"/>
      <c r="AE56" s="207"/>
      <c r="AF56" s="134"/>
      <c r="AG56" s="134"/>
      <c r="AH56" s="207">
        <f>10*12</f>
        <v>120</v>
      </c>
      <c r="AI56" s="212"/>
      <c r="AJ56" s="207">
        <f>2*12</f>
        <v>24</v>
      </c>
      <c r="AK56" s="212"/>
      <c r="AL56" s="212"/>
      <c r="AM56" s="207"/>
      <c r="AN56" s="134"/>
      <c r="AO56" s="207"/>
      <c r="AP56" s="134"/>
      <c r="AQ56" s="207"/>
      <c r="AR56" s="207"/>
      <c r="AS56" s="207"/>
      <c r="AT56" s="207"/>
      <c r="AU56" s="96">
        <f t="shared" si="7"/>
        <v>150</v>
      </c>
      <c r="AV56" s="134">
        <v>3</v>
      </c>
      <c r="AW56" s="54">
        <f t="shared" si="8"/>
        <v>0.5</v>
      </c>
      <c r="AX56" t="s">
        <v>133</v>
      </c>
    </row>
    <row r="57" spans="1:50" ht="20.100000000000001" customHeight="1" x14ac:dyDescent="0.3">
      <c r="A57" s="88">
        <v>45</v>
      </c>
      <c r="B57" s="208" t="s">
        <v>465</v>
      </c>
      <c r="C57" s="168"/>
      <c r="D57" s="75"/>
      <c r="E57" s="75"/>
      <c r="F57" s="75"/>
      <c r="G57" s="75"/>
      <c r="H57" s="75"/>
      <c r="I57" s="75"/>
      <c r="J57" s="76"/>
      <c r="K57" s="207">
        <f>3*6</f>
        <v>18</v>
      </c>
      <c r="L57" s="207"/>
      <c r="M57" s="207"/>
      <c r="N57" s="207"/>
      <c r="O57" s="207"/>
      <c r="P57" s="207"/>
      <c r="Q57" s="207"/>
      <c r="R57" s="207"/>
      <c r="S57" s="134"/>
      <c r="T57" s="207"/>
      <c r="U57" s="134"/>
      <c r="V57" s="207"/>
      <c r="W57" s="207"/>
      <c r="X57" s="207"/>
      <c r="Y57" s="207"/>
      <c r="Z57" s="134"/>
      <c r="AA57" s="207"/>
      <c r="AB57" s="207"/>
      <c r="AC57" s="207"/>
      <c r="AD57" s="134"/>
      <c r="AE57" s="207"/>
      <c r="AF57" s="134"/>
      <c r="AG57" s="134"/>
      <c r="AH57" s="207">
        <f>6*12</f>
        <v>72</v>
      </c>
      <c r="AI57" s="212"/>
      <c r="AJ57" s="207">
        <f>5*12</f>
        <v>60</v>
      </c>
      <c r="AK57" s="212"/>
      <c r="AL57" s="212"/>
      <c r="AM57" s="207"/>
      <c r="AN57" s="134"/>
      <c r="AO57" s="207"/>
      <c r="AP57" s="134"/>
      <c r="AQ57" s="207"/>
      <c r="AR57" s="207"/>
      <c r="AS57" s="207"/>
      <c r="AT57" s="207"/>
      <c r="AU57" s="96">
        <f t="shared" si="7"/>
        <v>150</v>
      </c>
      <c r="AV57" s="134"/>
      <c r="AW57" s="54">
        <f t="shared" si="8"/>
        <v>0</v>
      </c>
      <c r="AX57" t="s">
        <v>133</v>
      </c>
    </row>
    <row r="58" spans="1:50" ht="20.100000000000001" customHeight="1" x14ac:dyDescent="0.3">
      <c r="A58" s="88">
        <f t="shared" si="2"/>
        <v>46</v>
      </c>
      <c r="B58" s="208" t="s">
        <v>420</v>
      </c>
      <c r="C58" s="168"/>
      <c r="D58" s="75"/>
      <c r="E58" s="75"/>
      <c r="F58" s="75"/>
      <c r="G58" s="75"/>
      <c r="H58" s="75"/>
      <c r="I58" s="75"/>
      <c r="J58" s="76"/>
      <c r="K58" s="207"/>
      <c r="L58" s="207"/>
      <c r="M58" s="207"/>
      <c r="N58" s="207"/>
      <c r="O58" s="207"/>
      <c r="P58" s="207"/>
      <c r="Q58" s="207"/>
      <c r="R58" s="207"/>
      <c r="S58" s="134"/>
      <c r="T58" s="207"/>
      <c r="U58" s="134"/>
      <c r="V58" s="207"/>
      <c r="W58" s="207"/>
      <c r="X58" s="207"/>
      <c r="Y58" s="207"/>
      <c r="Z58" s="134"/>
      <c r="AA58" s="207"/>
      <c r="AB58" s="207"/>
      <c r="AC58" s="207"/>
      <c r="AD58" s="134"/>
      <c r="AE58" s="207"/>
      <c r="AF58" s="134"/>
      <c r="AG58" s="134"/>
      <c r="AH58" s="207">
        <f>5*12</f>
        <v>60</v>
      </c>
      <c r="AI58" s="212"/>
      <c r="AJ58" s="207">
        <f>1*12</f>
        <v>12</v>
      </c>
      <c r="AK58" s="212"/>
      <c r="AL58" s="212"/>
      <c r="AM58" s="207"/>
      <c r="AN58" s="134"/>
      <c r="AO58" s="207"/>
      <c r="AP58" s="134"/>
      <c r="AQ58" s="207"/>
      <c r="AR58" s="207"/>
      <c r="AS58" s="207"/>
      <c r="AT58" s="207"/>
      <c r="AU58" s="96">
        <f t="shared" si="7"/>
        <v>72</v>
      </c>
      <c r="AV58" s="134"/>
      <c r="AW58" s="54" t="e">
        <f t="shared" si="8"/>
        <v>#DIV/0!</v>
      </c>
      <c r="AX58" t="s">
        <v>133</v>
      </c>
    </row>
    <row r="59" spans="1:50" ht="20.100000000000001" customHeight="1" x14ac:dyDescent="0.3">
      <c r="A59" s="88">
        <f t="shared" si="2"/>
        <v>47</v>
      </c>
      <c r="B59" s="208" t="s">
        <v>430</v>
      </c>
      <c r="C59" s="168"/>
      <c r="D59" s="75"/>
      <c r="E59" s="75"/>
      <c r="F59" s="75"/>
      <c r="G59" s="75"/>
      <c r="H59" s="75"/>
      <c r="I59" s="75"/>
      <c r="J59" s="76"/>
      <c r="K59" s="207"/>
      <c r="L59" s="207"/>
      <c r="M59" s="207"/>
      <c r="N59" s="207"/>
      <c r="O59" s="207"/>
      <c r="P59" s="207"/>
      <c r="Q59" s="207">
        <f>3*6</f>
        <v>18</v>
      </c>
      <c r="R59" s="207"/>
      <c r="S59" s="134"/>
      <c r="T59" s="207"/>
      <c r="U59" s="134"/>
      <c r="V59" s="207"/>
      <c r="W59" s="207"/>
      <c r="X59" s="207"/>
      <c r="Y59" s="207"/>
      <c r="Z59" s="134"/>
      <c r="AA59" s="207"/>
      <c r="AB59" s="207"/>
      <c r="AC59" s="207"/>
      <c r="AD59" s="134"/>
      <c r="AE59" s="134"/>
      <c r="AF59" s="134"/>
      <c r="AG59" s="134"/>
      <c r="AH59" s="207">
        <f>7*12</f>
        <v>84</v>
      </c>
      <c r="AI59" s="212"/>
      <c r="AJ59" s="207">
        <f>4*12</f>
        <v>48</v>
      </c>
      <c r="AK59" s="212"/>
      <c r="AL59" s="212"/>
      <c r="AM59" s="207"/>
      <c r="AN59" s="134"/>
      <c r="AO59" s="207"/>
      <c r="AP59" s="134"/>
      <c r="AQ59" s="207"/>
      <c r="AR59" s="207"/>
      <c r="AS59" s="207"/>
      <c r="AT59" s="207"/>
      <c r="AU59" s="96">
        <f t="shared" si="7"/>
        <v>150</v>
      </c>
      <c r="AV59" s="134"/>
      <c r="AW59" s="54" t="e">
        <f t="shared" si="8"/>
        <v>#DIV/0!</v>
      </c>
      <c r="AX59" t="s">
        <v>133</v>
      </c>
    </row>
    <row r="60" spans="1:50" ht="20.100000000000001" customHeight="1" x14ac:dyDescent="0.3">
      <c r="A60" s="88">
        <f t="shared" si="2"/>
        <v>48</v>
      </c>
      <c r="B60" s="208" t="s">
        <v>431</v>
      </c>
      <c r="C60" s="168"/>
      <c r="D60" s="75"/>
      <c r="E60" s="75"/>
      <c r="F60" s="75"/>
      <c r="G60" s="75"/>
      <c r="H60" s="75"/>
      <c r="I60" s="75"/>
      <c r="J60" s="76"/>
      <c r="K60" s="207"/>
      <c r="L60" s="207"/>
      <c r="M60" s="207"/>
      <c r="N60" s="207"/>
      <c r="O60" s="207"/>
      <c r="P60" s="207"/>
      <c r="Q60" s="207">
        <f>1*6</f>
        <v>6</v>
      </c>
      <c r="R60" s="207"/>
      <c r="S60" s="134"/>
      <c r="T60" s="207"/>
      <c r="U60" s="134"/>
      <c r="V60" s="207"/>
      <c r="W60" s="207"/>
      <c r="X60" s="207"/>
      <c r="Y60" s="207"/>
      <c r="Z60" s="134"/>
      <c r="AA60" s="207"/>
      <c r="AB60" s="207"/>
      <c r="AC60" s="207"/>
      <c r="AD60" s="134"/>
      <c r="AE60" s="134"/>
      <c r="AF60" s="134"/>
      <c r="AG60" s="134"/>
      <c r="AH60" s="207">
        <f>3*12</f>
        <v>36</v>
      </c>
      <c r="AI60" s="212"/>
      <c r="AJ60" s="207">
        <f>4*12</f>
        <v>48</v>
      </c>
      <c r="AK60" s="212"/>
      <c r="AL60" s="212"/>
      <c r="AM60" s="207"/>
      <c r="AN60" s="134"/>
      <c r="AO60" s="207"/>
      <c r="AP60" s="134"/>
      <c r="AQ60" s="207"/>
      <c r="AR60" s="207"/>
      <c r="AS60" s="207"/>
      <c r="AT60" s="207"/>
      <c r="AU60" s="96">
        <f t="shared" si="7"/>
        <v>90</v>
      </c>
      <c r="AV60" s="134"/>
      <c r="AW60" s="54" t="e">
        <f t="shared" si="8"/>
        <v>#DIV/0!</v>
      </c>
      <c r="AX60" t="s">
        <v>133</v>
      </c>
    </row>
    <row r="61" spans="1:50" ht="20.100000000000001" customHeight="1" x14ac:dyDescent="0.3">
      <c r="A61" s="88">
        <v>49</v>
      </c>
      <c r="B61" s="237" t="s">
        <v>439</v>
      </c>
      <c r="C61" s="168"/>
      <c r="D61" s="75"/>
      <c r="E61" s="75"/>
      <c r="F61" s="75"/>
      <c r="G61" s="75"/>
      <c r="H61" s="75"/>
      <c r="I61" s="75"/>
      <c r="J61" s="76"/>
      <c r="K61" s="207"/>
      <c r="L61" s="207"/>
      <c r="M61" s="207"/>
      <c r="N61" s="207"/>
      <c r="O61" s="207"/>
      <c r="P61" s="207"/>
      <c r="Q61" s="207">
        <f>6*6</f>
        <v>36</v>
      </c>
      <c r="R61" s="207"/>
      <c r="S61" s="207"/>
      <c r="T61" s="207"/>
      <c r="U61" s="134"/>
      <c r="V61" s="207"/>
      <c r="W61" s="207"/>
      <c r="X61" s="207"/>
      <c r="Y61" s="207"/>
      <c r="Z61" s="134"/>
      <c r="AA61" s="207"/>
      <c r="AB61" s="207"/>
      <c r="AC61" s="207"/>
      <c r="AD61" s="134"/>
      <c r="AE61" s="134"/>
      <c r="AF61" s="134"/>
      <c r="AG61" s="134"/>
      <c r="AH61" s="207">
        <f>2*12</f>
        <v>24</v>
      </c>
      <c r="AI61" s="212"/>
      <c r="AJ61" s="207">
        <f>6*12</f>
        <v>72</v>
      </c>
      <c r="AK61" s="212"/>
      <c r="AL61" s="212"/>
      <c r="AM61" s="207"/>
      <c r="AN61" s="134"/>
      <c r="AO61" s="207"/>
      <c r="AP61" s="134"/>
      <c r="AQ61" s="207"/>
      <c r="AR61" s="207">
        <v>18</v>
      </c>
      <c r="AS61" s="207"/>
      <c r="AT61" s="207"/>
      <c r="AU61" s="96">
        <f t="shared" si="7"/>
        <v>150</v>
      </c>
      <c r="AV61" s="134"/>
      <c r="AW61" s="54" t="e">
        <f t="shared" si="8"/>
        <v>#DIV/0!</v>
      </c>
      <c r="AX61" t="s">
        <v>133</v>
      </c>
    </row>
    <row r="62" spans="1:50" ht="20.100000000000001" customHeight="1" x14ac:dyDescent="0.3">
      <c r="A62" s="88">
        <f t="shared" si="2"/>
        <v>50</v>
      </c>
      <c r="B62" s="208" t="s">
        <v>478</v>
      </c>
      <c r="C62" s="168"/>
      <c r="D62" s="75"/>
      <c r="E62" s="75"/>
      <c r="F62" s="75"/>
      <c r="G62" s="75"/>
      <c r="H62" s="75"/>
      <c r="I62" s="75"/>
      <c r="J62" s="76"/>
      <c r="K62" s="207"/>
      <c r="L62" s="207"/>
      <c r="M62" s="207"/>
      <c r="N62" s="207"/>
      <c r="O62" s="207"/>
      <c r="P62" s="207"/>
      <c r="Q62" s="207">
        <f>7*6</f>
        <v>42</v>
      </c>
      <c r="R62" s="207"/>
      <c r="S62" s="207"/>
      <c r="T62" s="207"/>
      <c r="U62" s="134"/>
      <c r="V62" s="134"/>
      <c r="W62" s="207"/>
      <c r="X62" s="207"/>
      <c r="Y62" s="207"/>
      <c r="Z62" s="134"/>
      <c r="AA62" s="207"/>
      <c r="AB62" s="207"/>
      <c r="AC62" s="207"/>
      <c r="AD62" s="134"/>
      <c r="AE62" s="207"/>
      <c r="AF62" s="134"/>
      <c r="AG62" s="134"/>
      <c r="AH62" s="207">
        <f>2*12</f>
        <v>24</v>
      </c>
      <c r="AI62" s="212"/>
      <c r="AJ62" s="207">
        <f>1*12</f>
        <v>12</v>
      </c>
      <c r="AK62" s="212"/>
      <c r="AL62" s="212"/>
      <c r="AM62" s="207"/>
      <c r="AN62" s="134"/>
      <c r="AO62" s="207"/>
      <c r="AP62" s="134"/>
      <c r="AQ62" s="207"/>
      <c r="AR62" s="207"/>
      <c r="AS62" s="207"/>
      <c r="AT62" s="207"/>
      <c r="AU62" s="96">
        <f t="shared" si="7"/>
        <v>78</v>
      </c>
      <c r="AV62" s="134"/>
      <c r="AW62" s="54" t="e">
        <f t="shared" si="8"/>
        <v>#DIV/0!</v>
      </c>
      <c r="AX62" t="s">
        <v>133</v>
      </c>
    </row>
    <row r="63" spans="1:50" ht="20.100000000000001" customHeight="1" x14ac:dyDescent="0.3">
      <c r="A63" s="88">
        <f t="shared" si="2"/>
        <v>51</v>
      </c>
      <c r="B63" s="208" t="s">
        <v>409</v>
      </c>
      <c r="C63" s="168"/>
      <c r="D63" s="75"/>
      <c r="E63" s="75"/>
      <c r="F63" s="75"/>
      <c r="G63" s="75"/>
      <c r="H63" s="75"/>
      <c r="I63" s="75"/>
      <c r="J63" s="76"/>
      <c r="K63" s="207">
        <f>3*6</f>
        <v>18</v>
      </c>
      <c r="L63" s="207"/>
      <c r="M63" s="207"/>
      <c r="N63" s="207">
        <f>2*6</f>
        <v>12</v>
      </c>
      <c r="O63" s="207"/>
      <c r="P63" s="207"/>
      <c r="Q63" s="207"/>
      <c r="R63" s="207"/>
      <c r="S63" s="134"/>
      <c r="T63" s="207">
        <f>4*6</f>
        <v>24</v>
      </c>
      <c r="U63" s="134"/>
      <c r="V63" s="134"/>
      <c r="W63" s="207"/>
      <c r="X63" s="207"/>
      <c r="Y63" s="207"/>
      <c r="Z63" s="134"/>
      <c r="AA63" s="207"/>
      <c r="AB63" s="207"/>
      <c r="AC63" s="207"/>
      <c r="AD63" s="134"/>
      <c r="AE63" s="207"/>
      <c r="AF63" s="134"/>
      <c r="AG63" s="134"/>
      <c r="AH63" s="207"/>
      <c r="AI63" s="212"/>
      <c r="AJ63" s="207">
        <f>8*12</f>
        <v>96</v>
      </c>
      <c r="AK63" s="212"/>
      <c r="AL63" s="212"/>
      <c r="AM63" s="207"/>
      <c r="AN63" s="134"/>
      <c r="AO63" s="207"/>
      <c r="AP63" s="134"/>
      <c r="AQ63" s="207"/>
      <c r="AR63" s="207"/>
      <c r="AS63" s="207"/>
      <c r="AT63" s="207"/>
      <c r="AU63" s="96">
        <f t="shared" si="7"/>
        <v>150</v>
      </c>
      <c r="AV63" s="134">
        <v>85</v>
      </c>
      <c r="AW63" s="54">
        <f t="shared" si="8"/>
        <v>4.7222222222222223</v>
      </c>
      <c r="AX63" t="s">
        <v>133</v>
      </c>
    </row>
    <row r="64" spans="1:50" ht="20.100000000000001" customHeight="1" x14ac:dyDescent="0.3">
      <c r="A64" s="88">
        <f t="shared" si="2"/>
        <v>52</v>
      </c>
      <c r="B64" s="208" t="s">
        <v>479</v>
      </c>
      <c r="C64" s="168"/>
      <c r="D64" s="75"/>
      <c r="E64" s="75"/>
      <c r="F64" s="75"/>
      <c r="G64" s="75"/>
      <c r="H64" s="75"/>
      <c r="I64" s="75"/>
      <c r="J64" s="76"/>
      <c r="K64" s="207"/>
      <c r="L64" s="207"/>
      <c r="M64" s="207"/>
      <c r="N64" s="207">
        <f>2*6</f>
        <v>12</v>
      </c>
      <c r="O64" s="207"/>
      <c r="P64" s="207"/>
      <c r="Q64" s="207">
        <f>6*6</f>
        <v>36</v>
      </c>
      <c r="R64" s="207"/>
      <c r="S64" s="134"/>
      <c r="T64" s="207">
        <f>1*6</f>
        <v>6</v>
      </c>
      <c r="U64" s="134"/>
      <c r="V64" s="134"/>
      <c r="W64" s="207"/>
      <c r="X64" s="207"/>
      <c r="Y64" s="207"/>
      <c r="Z64" s="134"/>
      <c r="AA64" s="207"/>
      <c r="AB64" s="207"/>
      <c r="AC64" s="207"/>
      <c r="AD64" s="134"/>
      <c r="AE64" s="207"/>
      <c r="AF64" s="134"/>
      <c r="AG64" s="134"/>
      <c r="AH64" s="207">
        <f>1*12</f>
        <v>12</v>
      </c>
      <c r="AI64" s="212"/>
      <c r="AJ64" s="207">
        <f>4*12</f>
        <v>48</v>
      </c>
      <c r="AK64" s="212"/>
      <c r="AL64" s="212"/>
      <c r="AM64" s="207"/>
      <c r="AN64" s="134"/>
      <c r="AO64" s="207"/>
      <c r="AP64" s="134"/>
      <c r="AQ64" s="207"/>
      <c r="AR64" s="207"/>
      <c r="AS64" s="207">
        <v>36</v>
      </c>
      <c r="AT64" s="207"/>
      <c r="AU64" s="96">
        <f t="shared" si="7"/>
        <v>150</v>
      </c>
      <c r="AV64" s="134">
        <v>30</v>
      </c>
      <c r="AW64" s="54" t="e">
        <f t="shared" si="8"/>
        <v>#DIV/0!</v>
      </c>
      <c r="AX64" t="s">
        <v>133</v>
      </c>
    </row>
    <row r="65" spans="1:50" ht="20.100000000000001" customHeight="1" x14ac:dyDescent="0.3">
      <c r="A65" s="88">
        <v>53</v>
      </c>
      <c r="B65" s="208" t="s">
        <v>411</v>
      </c>
      <c r="C65" s="168"/>
      <c r="D65" s="75"/>
      <c r="E65" s="75"/>
      <c r="F65" s="75"/>
      <c r="G65" s="75"/>
      <c r="H65" s="75"/>
      <c r="I65" s="75"/>
      <c r="J65" s="76"/>
      <c r="K65" s="207"/>
      <c r="L65" s="207"/>
      <c r="M65" s="207"/>
      <c r="N65" s="207">
        <f>2*6</f>
        <v>12</v>
      </c>
      <c r="O65" s="207"/>
      <c r="P65" s="207"/>
      <c r="Q65" s="207">
        <f>7*6</f>
        <v>42</v>
      </c>
      <c r="R65" s="207"/>
      <c r="S65" s="134"/>
      <c r="T65" s="207">
        <f>1*6</f>
        <v>6</v>
      </c>
      <c r="U65" s="134"/>
      <c r="V65" s="134"/>
      <c r="W65" s="207"/>
      <c r="X65" s="207"/>
      <c r="Y65" s="207"/>
      <c r="Z65" s="134"/>
      <c r="AA65" s="207"/>
      <c r="AB65" s="207"/>
      <c r="AC65" s="207"/>
      <c r="AD65" s="134"/>
      <c r="AE65" s="207"/>
      <c r="AF65" s="134"/>
      <c r="AG65" s="134"/>
      <c r="AH65" s="207">
        <f>1*12</f>
        <v>12</v>
      </c>
      <c r="AI65" s="212"/>
      <c r="AJ65" s="207">
        <f>4*12</f>
        <v>48</v>
      </c>
      <c r="AK65" s="212"/>
      <c r="AL65" s="212"/>
      <c r="AM65" s="207"/>
      <c r="AN65" s="134"/>
      <c r="AO65" s="207"/>
      <c r="AP65" s="134"/>
      <c r="AQ65" s="207"/>
      <c r="AR65" s="207"/>
      <c r="AS65" s="207">
        <v>30</v>
      </c>
      <c r="AT65" s="207"/>
      <c r="AU65" s="96">
        <f t="shared" si="7"/>
        <v>150</v>
      </c>
      <c r="AV65" s="134"/>
      <c r="AW65" s="54" t="e">
        <f t="shared" si="8"/>
        <v>#DIV/0!</v>
      </c>
      <c r="AX65" t="s">
        <v>133</v>
      </c>
    </row>
    <row r="66" spans="1:50" ht="20.100000000000001" customHeight="1" x14ac:dyDescent="0.3">
      <c r="A66" s="88">
        <f t="shared" si="2"/>
        <v>54</v>
      </c>
      <c r="B66" s="208" t="s">
        <v>480</v>
      </c>
      <c r="C66" s="168"/>
      <c r="D66" s="75"/>
      <c r="E66" s="75"/>
      <c r="F66" s="75"/>
      <c r="G66" s="75"/>
      <c r="H66" s="75"/>
      <c r="I66" s="75"/>
      <c r="J66" s="76"/>
      <c r="K66" s="207"/>
      <c r="L66" s="207"/>
      <c r="M66" s="207"/>
      <c r="N66" s="207">
        <f>1*6</f>
        <v>6</v>
      </c>
      <c r="O66" s="207"/>
      <c r="P66" s="207"/>
      <c r="Q66" s="207">
        <f>6*6</f>
        <v>36</v>
      </c>
      <c r="R66" s="207"/>
      <c r="S66" s="134"/>
      <c r="T66" s="207">
        <f>3*6</f>
        <v>18</v>
      </c>
      <c r="U66" s="134"/>
      <c r="V66" s="134"/>
      <c r="W66" s="207"/>
      <c r="X66" s="207"/>
      <c r="Y66" s="207"/>
      <c r="Z66" s="134"/>
      <c r="AA66" s="207"/>
      <c r="AB66" s="207"/>
      <c r="AC66" s="207"/>
      <c r="AD66" s="134"/>
      <c r="AE66" s="207"/>
      <c r="AF66" s="134"/>
      <c r="AG66" s="134"/>
      <c r="AH66" s="207"/>
      <c r="AI66" s="212"/>
      <c r="AJ66" s="207">
        <f>6*12</f>
        <v>72</v>
      </c>
      <c r="AK66" s="212"/>
      <c r="AL66" s="212"/>
      <c r="AM66" s="207"/>
      <c r="AN66" s="134"/>
      <c r="AO66" s="207"/>
      <c r="AP66" s="134"/>
      <c r="AQ66" s="207"/>
      <c r="AR66" s="207"/>
      <c r="AS66" s="207">
        <v>18</v>
      </c>
      <c r="AT66" s="207"/>
      <c r="AU66" s="96">
        <f t="shared" si="7"/>
        <v>150</v>
      </c>
      <c r="AV66" s="134"/>
      <c r="AW66" s="54" t="e">
        <f t="shared" si="8"/>
        <v>#DIV/0!</v>
      </c>
      <c r="AX66" t="s">
        <v>133</v>
      </c>
    </row>
    <row r="67" spans="1:50" ht="20.100000000000001" customHeight="1" x14ac:dyDescent="0.3">
      <c r="A67" s="88">
        <f t="shared" si="2"/>
        <v>55</v>
      </c>
      <c r="B67" s="208" t="s">
        <v>481</v>
      </c>
      <c r="C67" s="168"/>
      <c r="D67" s="75"/>
      <c r="E67" s="75"/>
      <c r="F67" s="75"/>
      <c r="G67" s="75"/>
      <c r="H67" s="75"/>
      <c r="I67" s="75"/>
      <c r="J67" s="76"/>
      <c r="K67" s="207"/>
      <c r="L67" s="207"/>
      <c r="M67" s="207"/>
      <c r="N67" s="207">
        <f>3*6</f>
        <v>18</v>
      </c>
      <c r="O67" s="207"/>
      <c r="P67" s="207"/>
      <c r="Q67" s="207">
        <f>6*6</f>
        <v>36</v>
      </c>
      <c r="R67" s="207"/>
      <c r="S67" s="134"/>
      <c r="T67" s="207">
        <f>2*6</f>
        <v>12</v>
      </c>
      <c r="U67" s="134"/>
      <c r="V67" s="134"/>
      <c r="W67" s="207"/>
      <c r="X67" s="207"/>
      <c r="Y67" s="207"/>
      <c r="Z67" s="134"/>
      <c r="AA67" s="207"/>
      <c r="AB67" s="207"/>
      <c r="AC67" s="207"/>
      <c r="AD67" s="134"/>
      <c r="AE67" s="207"/>
      <c r="AF67" s="134"/>
      <c r="AG67" s="134"/>
      <c r="AH67" s="207">
        <f>1*12</f>
        <v>12</v>
      </c>
      <c r="AI67" s="212"/>
      <c r="AJ67" s="207">
        <f>5*12</f>
        <v>60</v>
      </c>
      <c r="AK67" s="212"/>
      <c r="AL67" s="212"/>
      <c r="AM67" s="207"/>
      <c r="AN67" s="134"/>
      <c r="AO67" s="207"/>
      <c r="AP67" s="134"/>
      <c r="AQ67" s="207"/>
      <c r="AR67" s="207"/>
      <c r="AS67" s="207">
        <v>12</v>
      </c>
      <c r="AT67" s="207"/>
      <c r="AU67" s="96">
        <f t="shared" si="7"/>
        <v>150</v>
      </c>
      <c r="AV67" s="134"/>
      <c r="AW67" s="54" t="e">
        <f t="shared" si="8"/>
        <v>#DIV/0!</v>
      </c>
      <c r="AX67" t="s">
        <v>133</v>
      </c>
    </row>
    <row r="68" spans="1:50" ht="20.100000000000001" customHeight="1" x14ac:dyDescent="0.3">
      <c r="A68" s="88">
        <f t="shared" si="2"/>
        <v>56</v>
      </c>
      <c r="B68" s="208" t="s">
        <v>414</v>
      </c>
      <c r="C68" s="168"/>
      <c r="D68" s="75"/>
      <c r="E68" s="75"/>
      <c r="F68" s="75"/>
      <c r="G68" s="75"/>
      <c r="H68" s="75"/>
      <c r="I68" s="75"/>
      <c r="J68" s="76"/>
      <c r="K68" s="207"/>
      <c r="L68" s="207"/>
      <c r="M68" s="207"/>
      <c r="N68" s="207">
        <f>2*6</f>
        <v>12</v>
      </c>
      <c r="O68" s="207"/>
      <c r="P68" s="207"/>
      <c r="Q68" s="207">
        <f>2*6</f>
        <v>12</v>
      </c>
      <c r="R68" s="207"/>
      <c r="S68" s="134"/>
      <c r="T68" s="207">
        <f>2*6</f>
        <v>12</v>
      </c>
      <c r="U68" s="134"/>
      <c r="V68" s="134"/>
      <c r="W68" s="207"/>
      <c r="X68" s="207"/>
      <c r="Y68" s="207"/>
      <c r="Z68" s="134"/>
      <c r="AA68" s="207"/>
      <c r="AB68" s="207"/>
      <c r="AC68" s="207"/>
      <c r="AD68" s="134"/>
      <c r="AE68" s="207"/>
      <c r="AF68" s="134"/>
      <c r="AG68" s="134"/>
      <c r="AH68" s="207">
        <f>2*12</f>
        <v>24</v>
      </c>
      <c r="AI68" s="212"/>
      <c r="AJ68" s="207">
        <f>4*12</f>
        <v>48</v>
      </c>
      <c r="AK68" s="212"/>
      <c r="AL68" s="212"/>
      <c r="AM68" s="207"/>
      <c r="AN68" s="134"/>
      <c r="AO68" s="207"/>
      <c r="AP68" s="134"/>
      <c r="AQ68" s="207"/>
      <c r="AR68" s="207"/>
      <c r="AS68" s="207">
        <v>42</v>
      </c>
      <c r="AT68" s="207"/>
      <c r="AU68" s="96">
        <f t="shared" si="7"/>
        <v>150</v>
      </c>
      <c r="AV68" s="134"/>
      <c r="AW68" s="54" t="e">
        <f t="shared" si="8"/>
        <v>#DIV/0!</v>
      </c>
      <c r="AX68" t="s">
        <v>133</v>
      </c>
    </row>
    <row r="69" spans="1:50" ht="20.100000000000001" customHeight="1" x14ac:dyDescent="0.3">
      <c r="A69" s="88">
        <v>57</v>
      </c>
      <c r="B69" s="208" t="s">
        <v>415</v>
      </c>
      <c r="C69" s="168"/>
      <c r="D69" s="75"/>
      <c r="E69" s="75"/>
      <c r="F69" s="75"/>
      <c r="G69" s="75"/>
      <c r="H69" s="75"/>
      <c r="I69" s="75"/>
      <c r="J69" s="76"/>
      <c r="K69" s="207"/>
      <c r="L69" s="207"/>
      <c r="M69" s="207"/>
      <c r="N69" s="207">
        <f>9*6</f>
        <v>54</v>
      </c>
      <c r="O69" s="207"/>
      <c r="P69" s="207"/>
      <c r="Q69" s="207"/>
      <c r="R69" s="207"/>
      <c r="S69" s="134"/>
      <c r="T69" s="207"/>
      <c r="U69" s="134"/>
      <c r="V69" s="134"/>
      <c r="W69" s="207"/>
      <c r="X69" s="207"/>
      <c r="Y69" s="207"/>
      <c r="Z69" s="134"/>
      <c r="AA69" s="207"/>
      <c r="AB69" s="207"/>
      <c r="AC69" s="207"/>
      <c r="AD69" s="134"/>
      <c r="AE69" s="207"/>
      <c r="AF69" s="134"/>
      <c r="AG69" s="134"/>
      <c r="AH69" s="207"/>
      <c r="AI69" s="212"/>
      <c r="AJ69" s="207">
        <f>8*12</f>
        <v>96</v>
      </c>
      <c r="AK69" s="212"/>
      <c r="AL69" s="212"/>
      <c r="AM69" s="207"/>
      <c r="AN69" s="134"/>
      <c r="AO69" s="207"/>
      <c r="AP69" s="134"/>
      <c r="AQ69" s="207"/>
      <c r="AR69" s="207"/>
      <c r="AS69" s="207"/>
      <c r="AT69" s="207"/>
      <c r="AU69" s="96">
        <f t="shared" si="7"/>
        <v>150</v>
      </c>
      <c r="AV69" s="134"/>
      <c r="AW69" s="54">
        <f t="shared" ref="AW69:AW77" si="9">+IFERROR(AV69/K69,0)</f>
        <v>0</v>
      </c>
      <c r="AX69" t="s">
        <v>133</v>
      </c>
    </row>
    <row r="70" spans="1:50" ht="20.100000000000001" customHeight="1" x14ac:dyDescent="0.3">
      <c r="A70" s="88">
        <f t="shared" si="2"/>
        <v>58</v>
      </c>
      <c r="B70" s="208" t="s">
        <v>416</v>
      </c>
      <c r="C70" s="168"/>
      <c r="D70" s="75"/>
      <c r="E70" s="75"/>
      <c r="F70" s="75"/>
      <c r="G70" s="75"/>
      <c r="H70" s="75"/>
      <c r="I70" s="75"/>
      <c r="J70" s="76"/>
      <c r="K70" s="207"/>
      <c r="L70" s="207"/>
      <c r="M70" s="207"/>
      <c r="N70" s="207"/>
      <c r="O70" s="207"/>
      <c r="P70" s="207"/>
      <c r="Q70" s="207"/>
      <c r="R70" s="207"/>
      <c r="S70" s="134"/>
      <c r="T70" s="207"/>
      <c r="U70" s="134"/>
      <c r="V70" s="134"/>
      <c r="W70" s="207"/>
      <c r="X70" s="207"/>
      <c r="Y70" s="207"/>
      <c r="Z70" s="134"/>
      <c r="AA70" s="207"/>
      <c r="AB70" s="207"/>
      <c r="AC70" s="207"/>
      <c r="AD70" s="134"/>
      <c r="AE70" s="207"/>
      <c r="AF70" s="134"/>
      <c r="AG70" s="134"/>
      <c r="AH70" s="207"/>
      <c r="AI70" s="212"/>
      <c r="AJ70" s="207"/>
      <c r="AK70" s="212"/>
      <c r="AL70" s="212"/>
      <c r="AM70" s="207"/>
      <c r="AN70" s="134"/>
      <c r="AO70" s="207"/>
      <c r="AP70" s="134"/>
      <c r="AQ70" s="207"/>
      <c r="AR70" s="207"/>
      <c r="AS70" s="207"/>
      <c r="AT70" s="207"/>
      <c r="AU70" s="96">
        <f t="shared" si="7"/>
        <v>0</v>
      </c>
      <c r="AV70" s="134"/>
      <c r="AW70" s="54">
        <f t="shared" si="9"/>
        <v>0</v>
      </c>
      <c r="AX70" t="s">
        <v>133</v>
      </c>
    </row>
    <row r="71" spans="1:50" ht="20.100000000000001" customHeight="1" x14ac:dyDescent="0.3">
      <c r="A71" s="88">
        <f t="shared" si="2"/>
        <v>59</v>
      </c>
      <c r="B71" s="208" t="s">
        <v>482</v>
      </c>
      <c r="C71" s="168"/>
      <c r="D71" s="75"/>
      <c r="E71" s="75"/>
      <c r="F71" s="75"/>
      <c r="G71" s="75"/>
      <c r="H71" s="75"/>
      <c r="I71" s="75"/>
      <c r="J71" s="76"/>
      <c r="K71" s="207"/>
      <c r="L71" s="207"/>
      <c r="M71" s="207"/>
      <c r="N71" s="207">
        <f>3*6</f>
        <v>18</v>
      </c>
      <c r="O71" s="207"/>
      <c r="P71" s="207"/>
      <c r="Q71" s="207"/>
      <c r="R71" s="207"/>
      <c r="S71" s="134"/>
      <c r="T71" s="207"/>
      <c r="U71" s="134"/>
      <c r="V71" s="134"/>
      <c r="W71" s="207"/>
      <c r="X71" s="207"/>
      <c r="Y71" s="207"/>
      <c r="Z71" s="134"/>
      <c r="AA71" s="207"/>
      <c r="AB71" s="207"/>
      <c r="AC71" s="207"/>
      <c r="AD71" s="134"/>
      <c r="AE71" s="207"/>
      <c r="AF71" s="134"/>
      <c r="AG71" s="134"/>
      <c r="AH71" s="207"/>
      <c r="AI71" s="212"/>
      <c r="AJ71" s="207">
        <f>4*12</f>
        <v>48</v>
      </c>
      <c r="AK71" s="212"/>
      <c r="AL71" s="212"/>
      <c r="AM71" s="207"/>
      <c r="AN71" s="134"/>
      <c r="AO71" s="207"/>
      <c r="AP71" s="134"/>
      <c r="AQ71" s="207"/>
      <c r="AR71" s="207"/>
      <c r="AS71" s="207"/>
      <c r="AT71" s="207"/>
      <c r="AU71" s="96">
        <f t="shared" si="7"/>
        <v>66</v>
      </c>
      <c r="AV71" s="134"/>
      <c r="AW71" s="54">
        <f t="shared" si="9"/>
        <v>0</v>
      </c>
      <c r="AX71" t="s">
        <v>133</v>
      </c>
    </row>
    <row r="72" spans="1:50" ht="20.100000000000001" customHeight="1" x14ac:dyDescent="0.3">
      <c r="A72" s="88">
        <f t="shared" si="2"/>
        <v>60</v>
      </c>
      <c r="B72" s="208" t="s">
        <v>483</v>
      </c>
      <c r="C72" s="168"/>
      <c r="D72" s="75"/>
      <c r="E72" s="75"/>
      <c r="F72" s="75"/>
      <c r="G72" s="75"/>
      <c r="H72" s="75"/>
      <c r="I72" s="75"/>
      <c r="J72" s="76"/>
      <c r="K72" s="207"/>
      <c r="L72" s="207"/>
      <c r="M72" s="207"/>
      <c r="N72" s="207">
        <f>3*6</f>
        <v>18</v>
      </c>
      <c r="O72" s="207"/>
      <c r="P72" s="207"/>
      <c r="Q72" s="207"/>
      <c r="R72" s="207"/>
      <c r="S72" s="134"/>
      <c r="T72" s="207"/>
      <c r="U72" s="134"/>
      <c r="V72" s="134"/>
      <c r="W72" s="207"/>
      <c r="X72" s="207"/>
      <c r="Y72" s="207"/>
      <c r="Z72" s="134"/>
      <c r="AA72" s="207"/>
      <c r="AB72" s="207"/>
      <c r="AC72" s="207"/>
      <c r="AD72" s="134"/>
      <c r="AE72" s="207">
        <v>24</v>
      </c>
      <c r="AF72" s="134"/>
      <c r="AG72" s="134"/>
      <c r="AH72" s="207"/>
      <c r="AI72" s="212"/>
      <c r="AJ72" s="207">
        <f>7*12</f>
        <v>84</v>
      </c>
      <c r="AK72" s="212"/>
      <c r="AL72" s="212"/>
      <c r="AM72" s="207"/>
      <c r="AN72" s="134"/>
      <c r="AO72" s="207"/>
      <c r="AP72" s="134"/>
      <c r="AQ72" s="207">
        <f>4*6</f>
        <v>24</v>
      </c>
      <c r="AR72" s="207"/>
      <c r="AS72" s="207"/>
      <c r="AT72" s="207"/>
      <c r="AU72" s="96">
        <f t="shared" si="7"/>
        <v>150</v>
      </c>
      <c r="AV72" s="134"/>
      <c r="AW72" s="54">
        <f t="shared" si="9"/>
        <v>0</v>
      </c>
      <c r="AX72" t="s">
        <v>133</v>
      </c>
    </row>
    <row r="73" spans="1:50" ht="20.100000000000001" customHeight="1" x14ac:dyDescent="0.3">
      <c r="A73" s="88">
        <v>61</v>
      </c>
      <c r="B73" s="208" t="s">
        <v>380</v>
      </c>
      <c r="C73" s="168"/>
      <c r="D73" s="75"/>
      <c r="E73" s="75"/>
      <c r="F73" s="75"/>
      <c r="G73" s="75"/>
      <c r="H73" s="75"/>
      <c r="I73" s="75"/>
      <c r="J73" s="76"/>
      <c r="K73" s="207"/>
      <c r="L73" s="207"/>
      <c r="M73" s="207"/>
      <c r="N73" s="207">
        <f>6*6</f>
        <v>36</v>
      </c>
      <c r="O73" s="232"/>
      <c r="P73" s="207"/>
      <c r="Q73" s="207"/>
      <c r="R73" s="232"/>
      <c r="S73" s="232"/>
      <c r="T73" s="207"/>
      <c r="U73" s="232"/>
      <c r="V73" s="232"/>
      <c r="W73" s="207"/>
      <c r="X73" s="207"/>
      <c r="Y73" s="232"/>
      <c r="Z73" s="232"/>
      <c r="AA73" s="232"/>
      <c r="AB73" s="232"/>
      <c r="AC73" s="232"/>
      <c r="AD73" s="232"/>
      <c r="AE73" s="232">
        <v>6</v>
      </c>
      <c r="AF73" s="232"/>
      <c r="AG73" s="232"/>
      <c r="AH73" s="207"/>
      <c r="AI73" s="232"/>
      <c r="AJ73" s="207">
        <f>7*12</f>
        <v>84</v>
      </c>
      <c r="AK73" s="232"/>
      <c r="AL73" s="232"/>
      <c r="AM73" s="207"/>
      <c r="AN73" s="232"/>
      <c r="AO73" s="232"/>
      <c r="AP73" s="232"/>
      <c r="AQ73" s="207">
        <f>4*6</f>
        <v>24</v>
      </c>
      <c r="AR73" s="207"/>
      <c r="AS73" s="207"/>
      <c r="AT73" s="207"/>
      <c r="AU73" s="96">
        <f t="shared" si="7"/>
        <v>150</v>
      </c>
      <c r="AV73" s="134"/>
      <c r="AW73" s="54">
        <f t="shared" si="9"/>
        <v>0</v>
      </c>
      <c r="AX73" t="s">
        <v>133</v>
      </c>
    </row>
    <row r="74" spans="1:50" ht="20.100000000000001" customHeight="1" x14ac:dyDescent="0.3">
      <c r="A74" s="88">
        <f t="shared" si="2"/>
        <v>62</v>
      </c>
      <c r="B74" s="208" t="s">
        <v>463</v>
      </c>
      <c r="C74" s="168"/>
      <c r="D74" s="75"/>
      <c r="E74" s="75"/>
      <c r="F74" s="75"/>
      <c r="G74" s="75"/>
      <c r="H74" s="75"/>
      <c r="I74" s="75"/>
      <c r="J74" s="76"/>
      <c r="K74" s="207"/>
      <c r="L74" s="207"/>
      <c r="M74" s="207"/>
      <c r="N74" s="207">
        <f>6*6</f>
        <v>36</v>
      </c>
      <c r="O74" s="207"/>
      <c r="P74" s="207"/>
      <c r="Q74" s="207"/>
      <c r="R74" s="207"/>
      <c r="S74" s="134"/>
      <c r="T74" s="207"/>
      <c r="U74" s="134"/>
      <c r="V74" s="207"/>
      <c r="W74" s="207"/>
      <c r="X74" s="207"/>
      <c r="Y74" s="134"/>
      <c r="Z74" s="134"/>
      <c r="AA74" s="207"/>
      <c r="AB74" s="207"/>
      <c r="AC74" s="207"/>
      <c r="AD74" s="134"/>
      <c r="AE74" s="207">
        <v>12</v>
      </c>
      <c r="AF74" s="134"/>
      <c r="AG74" s="134"/>
      <c r="AH74" s="207"/>
      <c r="AI74" s="212"/>
      <c r="AJ74" s="207">
        <f>7*12</f>
        <v>84</v>
      </c>
      <c r="AK74" s="212"/>
      <c r="AL74" s="212"/>
      <c r="AM74" s="207"/>
      <c r="AN74" s="134"/>
      <c r="AO74" s="207"/>
      <c r="AP74" s="134"/>
      <c r="AQ74" s="207">
        <f>3*6</f>
        <v>18</v>
      </c>
      <c r="AR74" s="207"/>
      <c r="AS74" s="207"/>
      <c r="AT74" s="207"/>
      <c r="AU74" s="96">
        <f t="shared" si="7"/>
        <v>150</v>
      </c>
      <c r="AV74" s="134"/>
      <c r="AW74" s="54">
        <f t="shared" si="9"/>
        <v>0</v>
      </c>
      <c r="AX74" t="s">
        <v>133</v>
      </c>
    </row>
    <row r="75" spans="1:50" ht="20.100000000000001" customHeight="1" x14ac:dyDescent="0.3">
      <c r="A75" s="88">
        <f t="shared" si="2"/>
        <v>63</v>
      </c>
      <c r="B75" s="208" t="s">
        <v>484</v>
      </c>
      <c r="C75" s="168"/>
      <c r="D75" s="75"/>
      <c r="E75" s="75"/>
      <c r="F75" s="75"/>
      <c r="G75" s="75"/>
      <c r="H75" s="75"/>
      <c r="I75" s="75"/>
      <c r="J75" s="76"/>
      <c r="K75" s="207"/>
      <c r="L75" s="207"/>
      <c r="M75" s="207"/>
      <c r="N75" s="207">
        <f>4*6</f>
        <v>24</v>
      </c>
      <c r="O75" s="207"/>
      <c r="P75" s="207"/>
      <c r="Q75" s="207"/>
      <c r="R75" s="207"/>
      <c r="S75" s="134"/>
      <c r="T75" s="207">
        <f>5*6</f>
        <v>30</v>
      </c>
      <c r="U75" s="134"/>
      <c r="V75" s="207"/>
      <c r="W75" s="207">
        <f>7*6</f>
        <v>42</v>
      </c>
      <c r="X75" s="207"/>
      <c r="Y75" s="134"/>
      <c r="Z75" s="134"/>
      <c r="AA75" s="207"/>
      <c r="AB75" s="207"/>
      <c r="AC75" s="207"/>
      <c r="AD75" s="134"/>
      <c r="AE75" s="207">
        <v>18</v>
      </c>
      <c r="AF75" s="134"/>
      <c r="AG75" s="134"/>
      <c r="AH75" s="207"/>
      <c r="AI75" s="212"/>
      <c r="AJ75" s="207"/>
      <c r="AK75" s="212"/>
      <c r="AL75" s="212"/>
      <c r="AM75" s="207"/>
      <c r="AN75" s="134"/>
      <c r="AO75" s="207">
        <v>6</v>
      </c>
      <c r="AP75" s="134"/>
      <c r="AQ75" s="207">
        <f>5*6</f>
        <v>30</v>
      </c>
      <c r="AR75" s="207"/>
      <c r="AS75" s="207"/>
      <c r="AT75" s="207"/>
      <c r="AU75" s="96">
        <f t="shared" si="7"/>
        <v>150</v>
      </c>
      <c r="AV75" s="134"/>
      <c r="AW75" s="54">
        <f t="shared" si="9"/>
        <v>0</v>
      </c>
      <c r="AX75" t="s">
        <v>133</v>
      </c>
    </row>
    <row r="76" spans="1:50" ht="20.100000000000001" customHeight="1" x14ac:dyDescent="0.3">
      <c r="A76" s="88">
        <f t="shared" si="2"/>
        <v>64</v>
      </c>
      <c r="B76" s="208" t="s">
        <v>427</v>
      </c>
      <c r="C76" s="168"/>
      <c r="D76" s="75"/>
      <c r="E76" s="75"/>
      <c r="F76" s="75"/>
      <c r="G76" s="75"/>
      <c r="H76" s="75"/>
      <c r="I76" s="75"/>
      <c r="J76" s="76"/>
      <c r="K76" s="207"/>
      <c r="L76" s="207"/>
      <c r="M76" s="207"/>
      <c r="N76" s="207">
        <f>4*6</f>
        <v>24</v>
      </c>
      <c r="O76" s="207"/>
      <c r="P76" s="207"/>
      <c r="Q76" s="207"/>
      <c r="R76" s="207"/>
      <c r="S76" s="134"/>
      <c r="T76" s="207">
        <f>7*6</f>
        <v>42</v>
      </c>
      <c r="U76" s="134"/>
      <c r="V76" s="207"/>
      <c r="W76" s="207">
        <f>4*6</f>
        <v>24</v>
      </c>
      <c r="X76" s="207"/>
      <c r="Y76" s="134"/>
      <c r="Z76" s="134"/>
      <c r="AA76" s="207"/>
      <c r="AB76" s="207"/>
      <c r="AC76" s="207"/>
      <c r="AD76" s="134"/>
      <c r="AE76" s="207">
        <v>30</v>
      </c>
      <c r="AF76" s="134"/>
      <c r="AG76" s="134"/>
      <c r="AH76" s="207"/>
      <c r="AI76" s="212"/>
      <c r="AJ76" s="207"/>
      <c r="AK76" s="212"/>
      <c r="AL76" s="212"/>
      <c r="AM76" s="207"/>
      <c r="AN76" s="134"/>
      <c r="AO76" s="207">
        <v>6</v>
      </c>
      <c r="AP76" s="134"/>
      <c r="AQ76" s="207">
        <f>4*6</f>
        <v>24</v>
      </c>
      <c r="AR76" s="207"/>
      <c r="AS76" s="207"/>
      <c r="AT76" s="207"/>
      <c r="AU76" s="96">
        <f t="shared" si="7"/>
        <v>150</v>
      </c>
      <c r="AV76" s="134">
        <v>104</v>
      </c>
      <c r="AW76" s="54">
        <f t="shared" si="9"/>
        <v>0</v>
      </c>
      <c r="AX76" t="s">
        <v>133</v>
      </c>
    </row>
    <row r="77" spans="1:50" ht="20.100000000000001" customHeight="1" x14ac:dyDescent="0.3">
      <c r="A77" s="88">
        <v>65</v>
      </c>
      <c r="B77" s="208" t="s">
        <v>428</v>
      </c>
      <c r="C77" s="168"/>
      <c r="D77" s="75"/>
      <c r="E77" s="75"/>
      <c r="F77" s="75"/>
      <c r="G77" s="75"/>
      <c r="H77" s="75"/>
      <c r="I77" s="75"/>
      <c r="J77" s="76"/>
      <c r="K77" s="207">
        <f>13*6</f>
        <v>78</v>
      </c>
      <c r="L77" s="207"/>
      <c r="M77" s="207"/>
      <c r="N77" s="207">
        <f>3*6</f>
        <v>18</v>
      </c>
      <c r="O77" s="207"/>
      <c r="P77" s="207"/>
      <c r="Q77" s="207"/>
      <c r="R77" s="207"/>
      <c r="S77" s="134"/>
      <c r="T77" s="207"/>
      <c r="U77" s="134"/>
      <c r="V77" s="207"/>
      <c r="W77" s="207"/>
      <c r="X77" s="207"/>
      <c r="Y77" s="134"/>
      <c r="Z77" s="134"/>
      <c r="AA77" s="207"/>
      <c r="AB77" s="207"/>
      <c r="AC77" s="207"/>
      <c r="AD77" s="134"/>
      <c r="AE77" s="207">
        <v>30</v>
      </c>
      <c r="AF77" s="134"/>
      <c r="AG77" s="134"/>
      <c r="AH77" s="207"/>
      <c r="AI77" s="212"/>
      <c r="AJ77" s="207"/>
      <c r="AK77" s="212"/>
      <c r="AL77" s="212"/>
      <c r="AM77" s="207"/>
      <c r="AN77" s="134"/>
      <c r="AO77" s="207">
        <v>6</v>
      </c>
      <c r="AP77" s="134"/>
      <c r="AQ77" s="207">
        <f>3*6</f>
        <v>18</v>
      </c>
      <c r="AR77" s="207"/>
      <c r="AS77" s="207"/>
      <c r="AT77" s="207"/>
      <c r="AU77" s="96">
        <f t="shared" si="7"/>
        <v>150</v>
      </c>
      <c r="AV77" s="134">
        <v>132</v>
      </c>
      <c r="AW77" s="54">
        <f t="shared" si="9"/>
        <v>1.6923076923076923</v>
      </c>
      <c r="AX77" t="s">
        <v>133</v>
      </c>
    </row>
    <row r="78" spans="1:50" ht="20.100000000000001" customHeight="1" x14ac:dyDescent="0.3">
      <c r="A78" s="88">
        <f t="shared" ref="A78:A124" si="10">+A77+1</f>
        <v>66</v>
      </c>
      <c r="B78" s="208" t="s">
        <v>442</v>
      </c>
      <c r="C78" s="168"/>
      <c r="D78" s="75"/>
      <c r="E78" s="75"/>
      <c r="F78" s="75"/>
      <c r="G78" s="75"/>
      <c r="H78" s="75"/>
      <c r="I78" s="75"/>
      <c r="J78" s="76"/>
      <c r="K78" s="207"/>
      <c r="L78" s="207"/>
      <c r="M78" s="207"/>
      <c r="N78" s="207"/>
      <c r="O78" s="207"/>
      <c r="P78" s="207"/>
      <c r="Q78" s="207"/>
      <c r="R78" s="207"/>
      <c r="S78" s="134"/>
      <c r="T78" s="207"/>
      <c r="U78" s="134"/>
      <c r="V78" s="207">
        <v>36</v>
      </c>
      <c r="W78" s="207"/>
      <c r="X78" s="207">
        <f>9*6</f>
        <v>54</v>
      </c>
      <c r="Y78" s="134"/>
      <c r="Z78" s="134"/>
      <c r="AA78" s="207"/>
      <c r="AB78" s="207"/>
      <c r="AC78" s="207"/>
      <c r="AD78" s="134"/>
      <c r="AE78" s="207"/>
      <c r="AF78" s="134"/>
      <c r="AG78" s="134"/>
      <c r="AH78" s="207"/>
      <c r="AI78" s="212"/>
      <c r="AJ78" s="207"/>
      <c r="AK78" s="212"/>
      <c r="AL78" s="212"/>
      <c r="AM78" s="207"/>
      <c r="AN78" s="134"/>
      <c r="AO78" s="207"/>
      <c r="AP78" s="134"/>
      <c r="AQ78" s="207">
        <f>5*12</f>
        <v>60</v>
      </c>
      <c r="AR78" s="207"/>
      <c r="AS78" s="207"/>
      <c r="AT78" s="207"/>
      <c r="AU78" s="96">
        <f t="shared" si="7"/>
        <v>150</v>
      </c>
      <c r="AV78" s="134">
        <v>96</v>
      </c>
      <c r="AW78" s="54">
        <f>+IFERROR(AV78/K78,0)</f>
        <v>0</v>
      </c>
      <c r="AX78" t="s">
        <v>133</v>
      </c>
    </row>
    <row r="79" spans="1:50" ht="20.100000000000001" customHeight="1" x14ac:dyDescent="0.3">
      <c r="A79" s="88">
        <f t="shared" si="10"/>
        <v>67</v>
      </c>
      <c r="B79" s="208" t="s">
        <v>443</v>
      </c>
      <c r="C79" s="168"/>
      <c r="D79" s="75"/>
      <c r="E79" s="75"/>
      <c r="F79" s="75"/>
      <c r="G79" s="75"/>
      <c r="H79" s="75"/>
      <c r="I79" s="75"/>
      <c r="J79" s="76"/>
      <c r="K79" s="207"/>
      <c r="L79" s="207"/>
      <c r="M79" s="207"/>
      <c r="N79" s="207"/>
      <c r="O79" s="207"/>
      <c r="P79" s="207"/>
      <c r="Q79" s="207"/>
      <c r="R79" s="207"/>
      <c r="S79" s="134"/>
      <c r="T79" s="207"/>
      <c r="U79" s="134"/>
      <c r="V79" s="207"/>
      <c r="W79" s="207"/>
      <c r="X79" s="207">
        <f>9*6</f>
        <v>54</v>
      </c>
      <c r="Y79" s="134"/>
      <c r="Z79" s="134"/>
      <c r="AA79" s="207"/>
      <c r="AB79" s="207"/>
      <c r="AC79" s="207"/>
      <c r="AD79" s="134">
        <v>36</v>
      </c>
      <c r="AE79" s="207"/>
      <c r="AF79" s="134"/>
      <c r="AG79" s="134"/>
      <c r="AH79" s="207">
        <f>2*12</f>
        <v>24</v>
      </c>
      <c r="AI79" s="212"/>
      <c r="AJ79" s="207">
        <f>3*12</f>
        <v>36</v>
      </c>
      <c r="AK79" s="212"/>
      <c r="AL79" s="212"/>
      <c r="AM79" s="207"/>
      <c r="AN79" s="134"/>
      <c r="AO79" s="207"/>
      <c r="AP79" s="134"/>
      <c r="AQ79" s="207"/>
      <c r="AR79" s="207"/>
      <c r="AS79" s="207"/>
      <c r="AT79" s="207"/>
      <c r="AU79" s="96">
        <f t="shared" si="7"/>
        <v>150</v>
      </c>
      <c r="AV79" s="134">
        <v>237</v>
      </c>
      <c r="AW79" s="54">
        <f t="shared" ref="AW79:AW124" si="11">+IFERROR(AV79/K79,0)</f>
        <v>0</v>
      </c>
      <c r="AX79" t="s">
        <v>133</v>
      </c>
    </row>
    <row r="80" spans="1:50" ht="20.100000000000001" customHeight="1" x14ac:dyDescent="0.3">
      <c r="A80" s="88">
        <f t="shared" si="10"/>
        <v>68</v>
      </c>
      <c r="B80" s="208" t="s">
        <v>397</v>
      </c>
      <c r="C80" s="168"/>
      <c r="D80" s="75"/>
      <c r="E80" s="75"/>
      <c r="F80" s="75"/>
      <c r="G80" s="75"/>
      <c r="H80" s="75"/>
      <c r="I80" s="75"/>
      <c r="J80" s="76"/>
      <c r="K80" s="207"/>
      <c r="L80" s="207"/>
      <c r="M80" s="207"/>
      <c r="N80" s="207"/>
      <c r="O80" s="207"/>
      <c r="P80" s="207"/>
      <c r="Q80" s="207"/>
      <c r="R80" s="207"/>
      <c r="S80" s="134"/>
      <c r="T80" s="207"/>
      <c r="U80" s="134"/>
      <c r="V80" s="207"/>
      <c r="W80" s="207"/>
      <c r="X80" s="207">
        <f>15*6</f>
        <v>90</v>
      </c>
      <c r="Y80" s="232"/>
      <c r="Z80" s="232"/>
      <c r="AA80" s="232"/>
      <c r="AB80" s="232"/>
      <c r="AC80" s="232"/>
      <c r="AD80" s="232"/>
      <c r="AE80" s="232"/>
      <c r="AF80" s="134"/>
      <c r="AG80" s="134"/>
      <c r="AH80" s="207">
        <f>2*12</f>
        <v>24</v>
      </c>
      <c r="AI80" s="212"/>
      <c r="AJ80" s="207">
        <f>3*12</f>
        <v>36</v>
      </c>
      <c r="AK80" s="212"/>
      <c r="AL80" s="212"/>
      <c r="AM80" s="207"/>
      <c r="AN80" s="134"/>
      <c r="AO80" s="207"/>
      <c r="AP80" s="134"/>
      <c r="AQ80" s="207"/>
      <c r="AR80" s="207"/>
      <c r="AS80" s="207"/>
      <c r="AT80" s="207"/>
      <c r="AU80" s="96">
        <f t="shared" si="7"/>
        <v>150</v>
      </c>
      <c r="AV80" s="134">
        <v>17</v>
      </c>
      <c r="AW80" s="54">
        <f t="shared" si="11"/>
        <v>0</v>
      </c>
      <c r="AX80" t="s">
        <v>133</v>
      </c>
    </row>
    <row r="81" spans="1:50" ht="20.100000000000001" customHeight="1" x14ac:dyDescent="0.3">
      <c r="A81" s="88">
        <v>69</v>
      </c>
      <c r="B81" s="208" t="s">
        <v>485</v>
      </c>
      <c r="C81" s="168"/>
      <c r="D81" s="75"/>
      <c r="E81" s="75"/>
      <c r="F81" s="75"/>
      <c r="G81" s="75"/>
      <c r="H81" s="75"/>
      <c r="I81" s="75"/>
      <c r="J81" s="76"/>
      <c r="K81" s="207"/>
      <c r="L81" s="207"/>
      <c r="M81" s="207"/>
      <c r="N81" s="207"/>
      <c r="O81" s="207"/>
      <c r="P81" s="207"/>
      <c r="Q81" s="207"/>
      <c r="R81" s="207"/>
      <c r="S81" s="134"/>
      <c r="T81" s="207"/>
      <c r="U81" s="134"/>
      <c r="V81" s="207"/>
      <c r="W81" s="207"/>
      <c r="X81" s="207">
        <f>25*6</f>
        <v>150</v>
      </c>
      <c r="Y81" s="134"/>
      <c r="Z81" s="134"/>
      <c r="AA81" s="207"/>
      <c r="AB81" s="207"/>
      <c r="AC81" s="207"/>
      <c r="AD81" s="134"/>
      <c r="AE81" s="207"/>
      <c r="AF81" s="134"/>
      <c r="AG81" s="134"/>
      <c r="AH81" s="207"/>
      <c r="AI81" s="212"/>
      <c r="AJ81" s="207"/>
      <c r="AK81" s="212"/>
      <c r="AL81" s="212"/>
      <c r="AM81" s="207"/>
      <c r="AN81" s="134"/>
      <c r="AO81" s="207"/>
      <c r="AP81" s="134"/>
      <c r="AQ81" s="207"/>
      <c r="AR81" s="207"/>
      <c r="AS81" s="207"/>
      <c r="AT81" s="207"/>
      <c r="AU81" s="96">
        <f t="shared" si="7"/>
        <v>150</v>
      </c>
      <c r="AV81" s="134">
        <v>268</v>
      </c>
      <c r="AW81" s="54">
        <f t="shared" si="11"/>
        <v>0</v>
      </c>
      <c r="AX81" t="s">
        <v>133</v>
      </c>
    </row>
    <row r="82" spans="1:50" ht="20.100000000000001" customHeight="1" x14ac:dyDescent="0.3">
      <c r="A82" s="88">
        <f t="shared" si="10"/>
        <v>70</v>
      </c>
      <c r="B82" s="208" t="s">
        <v>393</v>
      </c>
      <c r="C82" s="168"/>
      <c r="D82" s="75"/>
      <c r="E82" s="75"/>
      <c r="F82" s="75"/>
      <c r="G82" s="75"/>
      <c r="H82" s="75"/>
      <c r="I82" s="75"/>
      <c r="J82" s="76"/>
      <c r="K82" s="207">
        <f>7*6</f>
        <v>42</v>
      </c>
      <c r="L82" s="207"/>
      <c r="M82" s="207"/>
      <c r="N82" s="207"/>
      <c r="O82" s="207"/>
      <c r="P82" s="207"/>
      <c r="Q82" s="207"/>
      <c r="R82" s="207"/>
      <c r="S82" s="134"/>
      <c r="T82" s="207"/>
      <c r="U82" s="134"/>
      <c r="V82" s="207"/>
      <c r="W82" s="207"/>
      <c r="X82" s="134"/>
      <c r="Y82" s="134"/>
      <c r="Z82" s="134"/>
      <c r="AA82" s="207"/>
      <c r="AB82" s="207"/>
      <c r="AC82" s="207"/>
      <c r="AD82" s="134"/>
      <c r="AE82" s="207">
        <v>48</v>
      </c>
      <c r="AF82" s="134"/>
      <c r="AG82" s="134"/>
      <c r="AH82" s="207">
        <f>3*12</f>
        <v>36</v>
      </c>
      <c r="AI82" s="212"/>
      <c r="AJ82" s="207">
        <f>2*12</f>
        <v>24</v>
      </c>
      <c r="AK82" s="212"/>
      <c r="AL82" s="212"/>
      <c r="AM82" s="207"/>
      <c r="AN82" s="134"/>
      <c r="AO82" s="207"/>
      <c r="AP82" s="134"/>
      <c r="AQ82" s="207"/>
      <c r="AR82" s="207"/>
      <c r="AS82" s="207"/>
      <c r="AT82" s="207"/>
      <c r="AU82" s="96">
        <f t="shared" si="7"/>
        <v>150</v>
      </c>
      <c r="AV82" s="134">
        <v>68</v>
      </c>
      <c r="AW82" s="54">
        <f t="shared" si="11"/>
        <v>1.6190476190476191</v>
      </c>
      <c r="AX82" t="s">
        <v>133</v>
      </c>
    </row>
    <row r="83" spans="1:50" ht="20.100000000000001" customHeight="1" x14ac:dyDescent="0.3">
      <c r="A83" s="88">
        <f t="shared" si="10"/>
        <v>71</v>
      </c>
      <c r="B83" s="208" t="s">
        <v>394</v>
      </c>
      <c r="C83" s="168"/>
      <c r="D83" s="75"/>
      <c r="E83" s="75"/>
      <c r="F83" s="75"/>
      <c r="G83" s="75"/>
      <c r="H83" s="75"/>
      <c r="I83" s="75"/>
      <c r="J83" s="76"/>
      <c r="K83" s="207">
        <f>8*6</f>
        <v>48</v>
      </c>
      <c r="L83" s="207"/>
      <c r="M83" s="207"/>
      <c r="N83" s="207"/>
      <c r="O83" s="207"/>
      <c r="P83" s="207"/>
      <c r="Q83" s="207"/>
      <c r="R83" s="207"/>
      <c r="S83" s="134"/>
      <c r="T83" s="207"/>
      <c r="U83" s="134"/>
      <c r="V83" s="207"/>
      <c r="W83" s="207"/>
      <c r="X83" s="134"/>
      <c r="Y83" s="134"/>
      <c r="Z83" s="134"/>
      <c r="AA83" s="207"/>
      <c r="AB83" s="207"/>
      <c r="AC83" s="207"/>
      <c r="AD83" s="134"/>
      <c r="AE83" s="207">
        <v>78</v>
      </c>
      <c r="AF83" s="134"/>
      <c r="AG83" s="134"/>
      <c r="AH83" s="207"/>
      <c r="AI83" s="212"/>
      <c r="AJ83" s="207">
        <f>2*12</f>
        <v>24</v>
      </c>
      <c r="AK83" s="212"/>
      <c r="AL83" s="212"/>
      <c r="AM83" s="207"/>
      <c r="AN83" s="134"/>
      <c r="AO83" s="207"/>
      <c r="AP83" s="134"/>
      <c r="AQ83" s="207"/>
      <c r="AR83" s="207"/>
      <c r="AS83" s="207"/>
      <c r="AT83" s="207"/>
      <c r="AU83" s="96">
        <f t="shared" si="7"/>
        <v>150</v>
      </c>
      <c r="AV83" s="134"/>
      <c r="AW83" s="54">
        <f t="shared" si="11"/>
        <v>0</v>
      </c>
      <c r="AX83" t="s">
        <v>133</v>
      </c>
    </row>
    <row r="84" spans="1:50" ht="20.100000000000001" customHeight="1" x14ac:dyDescent="0.3">
      <c r="A84" s="88">
        <f t="shared" si="10"/>
        <v>72</v>
      </c>
      <c r="B84" s="208" t="s">
        <v>395</v>
      </c>
      <c r="C84" s="168"/>
      <c r="D84" s="75"/>
      <c r="E84" s="75"/>
      <c r="F84" s="75"/>
      <c r="G84" s="75"/>
      <c r="H84" s="75"/>
      <c r="I84" s="75"/>
      <c r="J84" s="76"/>
      <c r="K84" s="207">
        <f>12*6</f>
        <v>72</v>
      </c>
      <c r="L84" s="207"/>
      <c r="M84" s="207"/>
      <c r="N84" s="207"/>
      <c r="O84" s="207"/>
      <c r="P84" s="207"/>
      <c r="Q84" s="207"/>
      <c r="R84" s="207"/>
      <c r="S84" s="134"/>
      <c r="T84" s="207"/>
      <c r="U84" s="134"/>
      <c r="V84" s="207"/>
      <c r="W84" s="207"/>
      <c r="X84" s="134"/>
      <c r="Y84" s="134"/>
      <c r="Z84" s="134"/>
      <c r="AA84" s="207"/>
      <c r="AB84" s="207"/>
      <c r="AC84" s="207"/>
      <c r="AD84" s="134"/>
      <c r="AE84" s="207">
        <v>42</v>
      </c>
      <c r="AF84" s="134"/>
      <c r="AG84" s="134"/>
      <c r="AH84" s="207">
        <f>1*12</f>
        <v>12</v>
      </c>
      <c r="AI84" s="212"/>
      <c r="AJ84" s="207">
        <f>2*12</f>
        <v>24</v>
      </c>
      <c r="AK84" s="212"/>
      <c r="AL84" s="212"/>
      <c r="AM84" s="207"/>
      <c r="AN84" s="134"/>
      <c r="AO84" s="207"/>
      <c r="AP84" s="134"/>
      <c r="AQ84" s="207"/>
      <c r="AR84" s="207"/>
      <c r="AS84" s="207"/>
      <c r="AT84" s="207"/>
      <c r="AU84" s="96">
        <f t="shared" si="7"/>
        <v>150</v>
      </c>
      <c r="AV84" s="134"/>
      <c r="AW84" s="54">
        <f t="shared" si="11"/>
        <v>0</v>
      </c>
      <c r="AX84" t="s">
        <v>133</v>
      </c>
    </row>
    <row r="85" spans="1:50" ht="20.100000000000001" customHeight="1" x14ac:dyDescent="0.3">
      <c r="A85" s="88">
        <v>73</v>
      </c>
      <c r="B85" s="208" t="s">
        <v>396</v>
      </c>
      <c r="C85" s="168"/>
      <c r="D85" s="75"/>
      <c r="E85" s="75"/>
      <c r="F85" s="75"/>
      <c r="G85" s="75"/>
      <c r="H85" s="75"/>
      <c r="I85" s="75"/>
      <c r="J85" s="76"/>
      <c r="K85" s="207">
        <f>18*6</f>
        <v>108</v>
      </c>
      <c r="L85" s="207"/>
      <c r="M85" s="207"/>
      <c r="N85" s="207"/>
      <c r="O85" s="207"/>
      <c r="P85" s="207"/>
      <c r="Q85" s="207"/>
      <c r="R85" s="207"/>
      <c r="S85" s="134"/>
      <c r="T85" s="207"/>
      <c r="U85" s="134"/>
      <c r="V85" s="207"/>
      <c r="W85" s="207"/>
      <c r="X85" s="134"/>
      <c r="Y85" s="134"/>
      <c r="Z85" s="134"/>
      <c r="AA85" s="207"/>
      <c r="AB85" s="207"/>
      <c r="AC85" s="207"/>
      <c r="AD85" s="134"/>
      <c r="AE85" s="207"/>
      <c r="AF85" s="134"/>
      <c r="AG85" s="134"/>
      <c r="AH85" s="207">
        <f>2*12</f>
        <v>24</v>
      </c>
      <c r="AI85" s="212">
        <v>6</v>
      </c>
      <c r="AJ85" s="207">
        <f>1*12</f>
        <v>12</v>
      </c>
      <c r="AK85" s="212"/>
      <c r="AL85" s="212"/>
      <c r="AM85" s="207"/>
      <c r="AN85" s="134"/>
      <c r="AO85" s="207"/>
      <c r="AP85" s="134"/>
      <c r="AQ85" s="207"/>
      <c r="AR85" s="207"/>
      <c r="AS85" s="207"/>
      <c r="AT85" s="207"/>
      <c r="AU85" s="96">
        <f t="shared" si="7"/>
        <v>150</v>
      </c>
      <c r="AV85" s="134">
        <v>196</v>
      </c>
      <c r="AW85" s="54">
        <f t="shared" si="11"/>
        <v>1.8148148148148149</v>
      </c>
      <c r="AX85" t="s">
        <v>133</v>
      </c>
    </row>
    <row r="86" spans="1:50" ht="20.100000000000001" customHeight="1" x14ac:dyDescent="0.3">
      <c r="A86" s="88">
        <f t="shared" si="10"/>
        <v>74</v>
      </c>
      <c r="B86" s="208" t="s">
        <v>381</v>
      </c>
      <c r="C86" s="168"/>
      <c r="D86" s="75"/>
      <c r="E86" s="75"/>
      <c r="F86" s="75"/>
      <c r="G86" s="75"/>
      <c r="H86" s="75"/>
      <c r="I86" s="75"/>
      <c r="J86" s="76"/>
      <c r="K86" s="207">
        <f>3*6</f>
        <v>18</v>
      </c>
      <c r="L86" s="207"/>
      <c r="M86" s="207"/>
      <c r="N86" s="207"/>
      <c r="O86" s="207"/>
      <c r="P86" s="207"/>
      <c r="Q86" s="207"/>
      <c r="R86" s="207"/>
      <c r="S86" s="134"/>
      <c r="T86" s="207"/>
      <c r="U86" s="134"/>
      <c r="V86" s="207"/>
      <c r="W86" s="207"/>
      <c r="X86" s="134"/>
      <c r="Y86" s="134"/>
      <c r="Z86" s="134"/>
      <c r="AA86" s="207"/>
      <c r="AB86" s="207"/>
      <c r="AC86" s="207"/>
      <c r="AD86" s="134"/>
      <c r="AE86" s="207"/>
      <c r="AF86" s="134"/>
      <c r="AG86" s="134"/>
      <c r="AH86" s="207"/>
      <c r="AI86" s="212"/>
      <c r="AJ86" s="207">
        <f>4*12</f>
        <v>48</v>
      </c>
      <c r="AK86" s="212"/>
      <c r="AL86" s="212"/>
      <c r="AM86" s="207"/>
      <c r="AN86" s="134"/>
      <c r="AO86" s="207"/>
      <c r="AP86" s="134"/>
      <c r="AQ86" s="207"/>
      <c r="AR86" s="207"/>
      <c r="AS86" s="207"/>
      <c r="AT86" s="207"/>
      <c r="AU86" s="96">
        <f t="shared" si="7"/>
        <v>66</v>
      </c>
      <c r="AV86" s="134">
        <v>43</v>
      </c>
      <c r="AW86" s="54">
        <f t="shared" si="11"/>
        <v>2.3888888888888888</v>
      </c>
      <c r="AX86" t="s">
        <v>133</v>
      </c>
    </row>
    <row r="87" spans="1:50" ht="20.100000000000001" customHeight="1" x14ac:dyDescent="0.3">
      <c r="A87" s="88">
        <f t="shared" si="10"/>
        <v>75</v>
      </c>
      <c r="B87" s="208" t="s">
        <v>130</v>
      </c>
      <c r="C87" s="168"/>
      <c r="D87" s="75"/>
      <c r="E87" s="75"/>
      <c r="F87" s="75"/>
      <c r="G87" s="75"/>
      <c r="H87" s="75"/>
      <c r="I87" s="75"/>
      <c r="J87" s="76"/>
      <c r="K87" s="207">
        <f>4*6</f>
        <v>24</v>
      </c>
      <c r="L87" s="207"/>
      <c r="M87" s="207">
        <f>1*6</f>
        <v>6</v>
      </c>
      <c r="N87" s="207"/>
      <c r="O87" s="207"/>
      <c r="P87" s="207"/>
      <c r="Q87" s="207"/>
      <c r="R87" s="207"/>
      <c r="S87" s="134"/>
      <c r="T87" s="207"/>
      <c r="U87" s="134"/>
      <c r="V87" s="207"/>
      <c r="W87" s="207"/>
      <c r="X87" s="134"/>
      <c r="Y87" s="134"/>
      <c r="Z87" s="134"/>
      <c r="AA87" s="207"/>
      <c r="AB87" s="207"/>
      <c r="AC87" s="207"/>
      <c r="AD87" s="134"/>
      <c r="AE87" s="207"/>
      <c r="AF87" s="134"/>
      <c r="AG87" s="134"/>
      <c r="AH87" s="207"/>
      <c r="AI87" s="212"/>
      <c r="AJ87" s="207"/>
      <c r="AK87" s="212"/>
      <c r="AL87" s="212"/>
      <c r="AM87" s="207"/>
      <c r="AN87" s="134"/>
      <c r="AO87" s="207"/>
      <c r="AP87" s="134"/>
      <c r="AQ87" s="207"/>
      <c r="AR87" s="207"/>
      <c r="AS87" s="207"/>
      <c r="AT87" s="207"/>
      <c r="AU87" s="96">
        <f t="shared" si="7"/>
        <v>30</v>
      </c>
      <c r="AV87" s="134">
        <v>39</v>
      </c>
      <c r="AW87" s="54">
        <f t="shared" si="11"/>
        <v>1.625</v>
      </c>
      <c r="AX87" t="s">
        <v>133</v>
      </c>
    </row>
    <row r="88" spans="1:50" ht="20.100000000000001" customHeight="1" x14ac:dyDescent="0.3">
      <c r="A88" s="88">
        <f t="shared" si="10"/>
        <v>76</v>
      </c>
      <c r="B88" s="208" t="s">
        <v>143</v>
      </c>
      <c r="C88" s="168"/>
      <c r="D88" s="75"/>
      <c r="E88" s="75"/>
      <c r="F88" s="75"/>
      <c r="G88" s="75"/>
      <c r="H88" s="75"/>
      <c r="I88" s="75"/>
      <c r="J88" s="76"/>
      <c r="K88" s="207">
        <f>1*6</f>
        <v>6</v>
      </c>
      <c r="L88" s="207"/>
      <c r="M88" s="207"/>
      <c r="N88" s="207"/>
      <c r="O88" s="207"/>
      <c r="P88" s="207"/>
      <c r="Q88" s="207"/>
      <c r="R88" s="207"/>
      <c r="S88" s="134"/>
      <c r="T88" s="207"/>
      <c r="U88" s="134"/>
      <c r="V88" s="207"/>
      <c r="W88" s="207"/>
      <c r="X88" s="134"/>
      <c r="Y88" s="134"/>
      <c r="Z88" s="134"/>
      <c r="AA88" s="207"/>
      <c r="AB88" s="207"/>
      <c r="AC88" s="207"/>
      <c r="AD88" s="134"/>
      <c r="AE88" s="207"/>
      <c r="AF88" s="134"/>
      <c r="AG88" s="134"/>
      <c r="AH88" s="207"/>
      <c r="AI88" s="212"/>
      <c r="AJ88" s="207"/>
      <c r="AK88" s="212"/>
      <c r="AL88" s="212"/>
      <c r="AM88" s="207"/>
      <c r="AN88" s="134"/>
      <c r="AO88" s="207"/>
      <c r="AP88" s="134"/>
      <c r="AQ88" s="207"/>
      <c r="AR88" s="207"/>
      <c r="AS88" s="207"/>
      <c r="AT88" s="207"/>
      <c r="AU88" s="96">
        <f t="shared" si="7"/>
        <v>6</v>
      </c>
      <c r="AV88" s="134">
        <v>6</v>
      </c>
      <c r="AW88" s="54">
        <f t="shared" si="11"/>
        <v>1</v>
      </c>
      <c r="AX88" t="s">
        <v>133</v>
      </c>
    </row>
    <row r="89" spans="1:50" ht="20.100000000000001" customHeight="1" x14ac:dyDescent="0.3">
      <c r="A89" s="88">
        <v>77</v>
      </c>
      <c r="B89" s="208" t="s">
        <v>199</v>
      </c>
      <c r="C89" s="168"/>
      <c r="D89" s="75"/>
      <c r="E89" s="75"/>
      <c r="F89" s="75"/>
      <c r="G89" s="75"/>
      <c r="H89" s="75"/>
      <c r="I89" s="75"/>
      <c r="J89" s="76"/>
      <c r="K89" s="207"/>
      <c r="L89" s="207"/>
      <c r="M89" s="207"/>
      <c r="N89" s="207"/>
      <c r="O89" s="207"/>
      <c r="P89" s="207">
        <f>1*6</f>
        <v>6</v>
      </c>
      <c r="Q89" s="207"/>
      <c r="R89" s="207"/>
      <c r="S89" s="134"/>
      <c r="T89" s="207"/>
      <c r="U89" s="134"/>
      <c r="V89" s="207"/>
      <c r="W89" s="207"/>
      <c r="X89" s="134"/>
      <c r="Y89" s="134"/>
      <c r="Z89" s="134"/>
      <c r="AA89" s="207"/>
      <c r="AB89" s="207"/>
      <c r="AC89" s="207"/>
      <c r="AD89" s="134"/>
      <c r="AE89" s="207"/>
      <c r="AF89" s="134"/>
      <c r="AG89" s="134"/>
      <c r="AH89" s="207"/>
      <c r="AI89" s="212"/>
      <c r="AJ89" s="207"/>
      <c r="AK89" s="212"/>
      <c r="AL89" s="212"/>
      <c r="AM89" s="207"/>
      <c r="AN89" s="134"/>
      <c r="AO89" s="207"/>
      <c r="AP89" s="134"/>
      <c r="AQ89" s="207"/>
      <c r="AR89" s="207"/>
      <c r="AS89" s="207"/>
      <c r="AT89" s="207"/>
      <c r="AU89" s="96">
        <f t="shared" si="7"/>
        <v>6</v>
      </c>
      <c r="AV89" s="134"/>
      <c r="AW89" s="54">
        <f t="shared" si="11"/>
        <v>0</v>
      </c>
      <c r="AX89" t="s">
        <v>133</v>
      </c>
    </row>
    <row r="90" spans="1:50" ht="20.100000000000001" customHeight="1" x14ac:dyDescent="0.3">
      <c r="A90" s="88">
        <f t="shared" si="10"/>
        <v>78</v>
      </c>
      <c r="B90" s="208" t="s">
        <v>382</v>
      </c>
      <c r="C90" s="168"/>
      <c r="D90" s="75"/>
      <c r="E90" s="75"/>
      <c r="F90" s="75"/>
      <c r="G90" s="75"/>
      <c r="H90" s="75"/>
      <c r="I90" s="75"/>
      <c r="J90" s="76"/>
      <c r="K90" s="207">
        <f>14*6</f>
        <v>84</v>
      </c>
      <c r="L90" s="207"/>
      <c r="M90" s="207">
        <f>4*6</f>
        <v>24</v>
      </c>
      <c r="N90" s="207"/>
      <c r="O90" s="207"/>
      <c r="P90" s="134"/>
      <c r="Q90" s="207"/>
      <c r="R90" s="207"/>
      <c r="S90" s="134"/>
      <c r="T90" s="207"/>
      <c r="U90" s="134"/>
      <c r="V90" s="207"/>
      <c r="W90" s="207"/>
      <c r="X90" s="134"/>
      <c r="Y90" s="134"/>
      <c r="Z90" s="134"/>
      <c r="AA90" s="207"/>
      <c r="AB90" s="207"/>
      <c r="AC90" s="207"/>
      <c r="AD90" s="134"/>
      <c r="AE90" s="207"/>
      <c r="AF90" s="134"/>
      <c r="AG90" s="134"/>
      <c r="AH90" s="207"/>
      <c r="AI90" s="212"/>
      <c r="AJ90" s="207"/>
      <c r="AK90" s="212"/>
      <c r="AL90" s="212"/>
      <c r="AM90" s="207"/>
      <c r="AN90" s="134"/>
      <c r="AO90" s="207">
        <v>6</v>
      </c>
      <c r="AP90" s="134"/>
      <c r="AQ90" s="207">
        <f>6*6</f>
        <v>36</v>
      </c>
      <c r="AR90" s="207"/>
      <c r="AS90" s="207"/>
      <c r="AT90" s="207"/>
      <c r="AU90" s="96">
        <f t="shared" si="7"/>
        <v>150</v>
      </c>
      <c r="AV90" s="134">
        <v>193</v>
      </c>
      <c r="AW90" s="54">
        <f t="shared" si="11"/>
        <v>2.2976190476190474</v>
      </c>
      <c r="AX90" t="s">
        <v>133</v>
      </c>
    </row>
    <row r="91" spans="1:50" ht="20.100000000000001" customHeight="1" x14ac:dyDescent="0.3">
      <c r="A91" s="88">
        <f t="shared" si="10"/>
        <v>79</v>
      </c>
      <c r="B91" s="208" t="s">
        <v>383</v>
      </c>
      <c r="C91" s="168"/>
      <c r="D91" s="75"/>
      <c r="E91" s="75"/>
      <c r="F91" s="75"/>
      <c r="G91" s="75"/>
      <c r="H91" s="75"/>
      <c r="I91" s="75"/>
      <c r="J91" s="76"/>
      <c r="K91" s="207">
        <f>6*6</f>
        <v>36</v>
      </c>
      <c r="L91" s="207"/>
      <c r="M91" s="207">
        <f>4*6</f>
        <v>24</v>
      </c>
      <c r="N91" s="207"/>
      <c r="O91" s="207"/>
      <c r="P91" s="134"/>
      <c r="Q91" s="207"/>
      <c r="R91" s="207"/>
      <c r="S91" s="134"/>
      <c r="T91" s="207">
        <f>1*6</f>
        <v>6</v>
      </c>
      <c r="U91" s="134"/>
      <c r="V91" s="207"/>
      <c r="W91" s="207"/>
      <c r="X91" s="134"/>
      <c r="Y91" s="134"/>
      <c r="Z91" s="134"/>
      <c r="AA91" s="207"/>
      <c r="AB91" s="207">
        <v>18</v>
      </c>
      <c r="AC91" s="207"/>
      <c r="AD91" s="134"/>
      <c r="AE91" s="207">
        <v>12</v>
      </c>
      <c r="AF91" s="134"/>
      <c r="AG91" s="134"/>
      <c r="AH91" s="207"/>
      <c r="AI91" s="212"/>
      <c r="AJ91" s="207">
        <f>3*12</f>
        <v>36</v>
      </c>
      <c r="AK91" s="212"/>
      <c r="AL91" s="212"/>
      <c r="AM91" s="207"/>
      <c r="AN91" s="134"/>
      <c r="AO91" s="207"/>
      <c r="AP91" s="134"/>
      <c r="AQ91" s="207">
        <f>3*6</f>
        <v>18</v>
      </c>
      <c r="AR91" s="207"/>
      <c r="AS91" s="207"/>
      <c r="AT91" s="207"/>
      <c r="AU91" s="96">
        <f t="shared" si="7"/>
        <v>150</v>
      </c>
      <c r="AV91" s="134">
        <v>94</v>
      </c>
      <c r="AW91" s="54">
        <f t="shared" si="11"/>
        <v>2.6111111111111112</v>
      </c>
      <c r="AX91" t="s">
        <v>133</v>
      </c>
    </row>
    <row r="92" spans="1:50" ht="20.100000000000001" customHeight="1" x14ac:dyDescent="0.3">
      <c r="A92" s="88">
        <f t="shared" si="10"/>
        <v>80</v>
      </c>
      <c r="B92" s="208" t="s">
        <v>384</v>
      </c>
      <c r="C92" s="168"/>
      <c r="D92" s="75"/>
      <c r="E92" s="75"/>
      <c r="F92" s="75"/>
      <c r="G92" s="75"/>
      <c r="H92" s="75"/>
      <c r="I92" s="75"/>
      <c r="J92" s="76"/>
      <c r="K92" s="207"/>
      <c r="L92" s="207"/>
      <c r="M92" s="207">
        <f>1*6</f>
        <v>6</v>
      </c>
      <c r="N92" s="207"/>
      <c r="O92" s="207"/>
      <c r="P92" s="134"/>
      <c r="Q92" s="207"/>
      <c r="R92" s="207"/>
      <c r="S92" s="134"/>
      <c r="T92" s="207"/>
      <c r="U92" s="134"/>
      <c r="V92" s="207"/>
      <c r="W92" s="207"/>
      <c r="X92" s="134"/>
      <c r="Y92" s="134"/>
      <c r="Z92" s="134"/>
      <c r="AA92" s="207"/>
      <c r="AB92" s="207"/>
      <c r="AC92" s="207"/>
      <c r="AD92" s="134"/>
      <c r="AE92" s="207"/>
      <c r="AF92" s="134"/>
      <c r="AG92" s="134"/>
      <c r="AH92" s="207"/>
      <c r="AI92" s="212"/>
      <c r="AJ92" s="207"/>
      <c r="AK92" s="212"/>
      <c r="AL92" s="212"/>
      <c r="AM92" s="207"/>
      <c r="AN92" s="134"/>
      <c r="AO92" s="207"/>
      <c r="AP92" s="134"/>
      <c r="AQ92" s="207"/>
      <c r="AR92" s="207"/>
      <c r="AS92" s="207"/>
      <c r="AT92" s="207"/>
      <c r="AU92" s="96">
        <f t="shared" si="7"/>
        <v>6</v>
      </c>
      <c r="AV92" s="134"/>
      <c r="AW92" s="54">
        <f t="shared" si="11"/>
        <v>0</v>
      </c>
      <c r="AX92" t="s">
        <v>133</v>
      </c>
    </row>
    <row r="93" spans="1:50" ht="20.100000000000001" customHeight="1" x14ac:dyDescent="0.3">
      <c r="A93" s="88">
        <v>81</v>
      </c>
      <c r="B93" s="208" t="s">
        <v>385</v>
      </c>
      <c r="C93" s="168"/>
      <c r="D93" s="75"/>
      <c r="E93" s="75"/>
      <c r="F93" s="75"/>
      <c r="G93" s="75"/>
      <c r="H93" s="75"/>
      <c r="I93" s="75"/>
      <c r="J93" s="76"/>
      <c r="K93" s="207">
        <f>13*6</f>
        <v>78</v>
      </c>
      <c r="L93" s="207"/>
      <c r="M93" s="207">
        <f>2*6</f>
        <v>12</v>
      </c>
      <c r="N93" s="207"/>
      <c r="O93" s="207"/>
      <c r="P93" s="134"/>
      <c r="Q93" s="207"/>
      <c r="R93" s="207"/>
      <c r="S93" s="134"/>
      <c r="T93" s="207">
        <f>1*6</f>
        <v>6</v>
      </c>
      <c r="U93" s="134"/>
      <c r="V93" s="207"/>
      <c r="W93" s="207"/>
      <c r="X93" s="134"/>
      <c r="Y93" s="134"/>
      <c r="Z93" s="134"/>
      <c r="AA93" s="207"/>
      <c r="AB93" s="207">
        <v>18</v>
      </c>
      <c r="AC93" s="207"/>
      <c r="AD93" s="134"/>
      <c r="AE93" s="207"/>
      <c r="AF93" s="134"/>
      <c r="AG93" s="134"/>
      <c r="AH93" s="207"/>
      <c r="AI93" s="212"/>
      <c r="AJ93" s="207">
        <f>1*12</f>
        <v>12</v>
      </c>
      <c r="AK93" s="212"/>
      <c r="AL93" s="212"/>
      <c r="AM93" s="207"/>
      <c r="AN93" s="134"/>
      <c r="AO93" s="207"/>
      <c r="AP93" s="134"/>
      <c r="AQ93" s="207">
        <f>4*6</f>
        <v>24</v>
      </c>
      <c r="AR93" s="207"/>
      <c r="AS93" s="207"/>
      <c r="AT93" s="207"/>
      <c r="AU93" s="96">
        <f t="shared" si="7"/>
        <v>150</v>
      </c>
      <c r="AV93" s="134">
        <v>68</v>
      </c>
      <c r="AW93" s="54">
        <f t="shared" si="11"/>
        <v>0.87179487179487181</v>
      </c>
      <c r="AX93" t="s">
        <v>133</v>
      </c>
    </row>
    <row r="94" spans="1:50" ht="20.100000000000001" customHeight="1" x14ac:dyDescent="0.3">
      <c r="A94" s="88">
        <f t="shared" si="10"/>
        <v>82</v>
      </c>
      <c r="B94" s="208" t="s">
        <v>386</v>
      </c>
      <c r="C94" s="168"/>
      <c r="D94" s="75"/>
      <c r="E94" s="75"/>
      <c r="F94" s="75"/>
      <c r="G94" s="75"/>
      <c r="H94" s="75"/>
      <c r="I94" s="75"/>
      <c r="J94" s="76"/>
      <c r="K94" s="207">
        <f>17*6</f>
        <v>102</v>
      </c>
      <c r="L94" s="207"/>
      <c r="M94" s="207">
        <f>6*6</f>
        <v>36</v>
      </c>
      <c r="N94" s="207"/>
      <c r="O94" s="207"/>
      <c r="P94" s="134"/>
      <c r="Q94" s="207"/>
      <c r="R94" s="207"/>
      <c r="S94" s="134"/>
      <c r="T94" s="207"/>
      <c r="U94" s="134"/>
      <c r="V94" s="207"/>
      <c r="W94" s="207"/>
      <c r="X94" s="134"/>
      <c r="Y94" s="134"/>
      <c r="Z94" s="134"/>
      <c r="AA94" s="207"/>
      <c r="AB94" s="207"/>
      <c r="AC94" s="207"/>
      <c r="AD94" s="134"/>
      <c r="AE94" s="207"/>
      <c r="AF94" s="134"/>
      <c r="AG94" s="134"/>
      <c r="AH94" s="207"/>
      <c r="AI94" s="212"/>
      <c r="AJ94" s="207"/>
      <c r="AK94" s="212"/>
      <c r="AL94" s="212"/>
      <c r="AM94" s="207"/>
      <c r="AN94" s="134"/>
      <c r="AO94" s="207">
        <v>6</v>
      </c>
      <c r="AP94" s="134"/>
      <c r="AQ94" s="207">
        <f>1*6</f>
        <v>6</v>
      </c>
      <c r="AR94" s="207"/>
      <c r="AS94" s="207"/>
      <c r="AT94" s="207"/>
      <c r="AU94" s="96">
        <f t="shared" si="7"/>
        <v>150</v>
      </c>
      <c r="AV94" s="134">
        <v>89</v>
      </c>
      <c r="AW94" s="54">
        <f t="shared" si="11"/>
        <v>0.87254901960784315</v>
      </c>
      <c r="AX94" t="s">
        <v>133</v>
      </c>
    </row>
    <row r="95" spans="1:50" ht="20.100000000000001" customHeight="1" x14ac:dyDescent="0.3">
      <c r="A95" s="88">
        <f t="shared" si="10"/>
        <v>83</v>
      </c>
      <c r="B95" s="208" t="s">
        <v>459</v>
      </c>
      <c r="C95" s="168"/>
      <c r="D95" s="75"/>
      <c r="E95" s="75"/>
      <c r="F95" s="75"/>
      <c r="G95" s="75"/>
      <c r="H95" s="75"/>
      <c r="I95" s="75"/>
      <c r="J95" s="76"/>
      <c r="K95" s="207">
        <f>15*6</f>
        <v>90</v>
      </c>
      <c r="L95" s="207"/>
      <c r="M95" s="207">
        <f>8*6</f>
        <v>48</v>
      </c>
      <c r="N95" s="207"/>
      <c r="O95" s="207"/>
      <c r="P95" s="134"/>
      <c r="Q95" s="207"/>
      <c r="R95" s="207"/>
      <c r="S95" s="134"/>
      <c r="T95" s="207"/>
      <c r="U95" s="134"/>
      <c r="V95" s="207"/>
      <c r="W95" s="207"/>
      <c r="X95" s="134"/>
      <c r="Y95" s="134"/>
      <c r="Z95" s="134"/>
      <c r="AA95" s="207"/>
      <c r="AB95" s="207"/>
      <c r="AC95" s="207"/>
      <c r="AD95" s="134"/>
      <c r="AE95" s="207"/>
      <c r="AF95" s="134"/>
      <c r="AG95" s="134"/>
      <c r="AH95" s="207"/>
      <c r="AI95" s="212"/>
      <c r="AJ95" s="207"/>
      <c r="AK95" s="212"/>
      <c r="AL95" s="212"/>
      <c r="AM95" s="207"/>
      <c r="AN95" s="134"/>
      <c r="AO95" s="207">
        <v>6</v>
      </c>
      <c r="AP95" s="134"/>
      <c r="AQ95" s="207">
        <f>1*6</f>
        <v>6</v>
      </c>
      <c r="AR95" s="207"/>
      <c r="AS95" s="207"/>
      <c r="AT95" s="207"/>
      <c r="AU95" s="96">
        <f t="shared" si="7"/>
        <v>150</v>
      </c>
      <c r="AV95" s="134">
        <v>49</v>
      </c>
      <c r="AW95" s="54">
        <f t="shared" si="11"/>
        <v>0.5444444444444444</v>
      </c>
      <c r="AX95" t="s">
        <v>133</v>
      </c>
    </row>
    <row r="96" spans="1:50" ht="20.100000000000001" customHeight="1" x14ac:dyDescent="0.3">
      <c r="A96" s="88">
        <f t="shared" si="10"/>
        <v>84</v>
      </c>
      <c r="B96" s="208" t="s">
        <v>388</v>
      </c>
      <c r="C96" s="168"/>
      <c r="D96" s="75"/>
      <c r="E96" s="75"/>
      <c r="F96" s="75"/>
      <c r="G96" s="75"/>
      <c r="H96" s="75"/>
      <c r="I96" s="75"/>
      <c r="J96" s="76"/>
      <c r="K96" s="207">
        <f>17*6</f>
        <v>102</v>
      </c>
      <c r="L96" s="207"/>
      <c r="M96" s="207">
        <f>5*6</f>
        <v>30</v>
      </c>
      <c r="N96" s="207"/>
      <c r="O96" s="207"/>
      <c r="P96" s="134"/>
      <c r="Q96" s="207"/>
      <c r="R96" s="207"/>
      <c r="S96" s="134"/>
      <c r="T96" s="207"/>
      <c r="U96" s="134"/>
      <c r="V96" s="207"/>
      <c r="W96" s="207"/>
      <c r="X96" s="134"/>
      <c r="Y96" s="134"/>
      <c r="Z96" s="134"/>
      <c r="AA96" s="207"/>
      <c r="AB96" s="207"/>
      <c r="AC96" s="207"/>
      <c r="AD96" s="134"/>
      <c r="AE96" s="207"/>
      <c r="AF96" s="134"/>
      <c r="AG96" s="134"/>
      <c r="AH96" s="207"/>
      <c r="AI96" s="212"/>
      <c r="AJ96" s="207"/>
      <c r="AK96" s="212"/>
      <c r="AL96" s="212"/>
      <c r="AM96" s="207"/>
      <c r="AN96" s="134"/>
      <c r="AO96" s="207">
        <v>6</v>
      </c>
      <c r="AP96" s="134"/>
      <c r="AQ96" s="207">
        <f>2*6</f>
        <v>12</v>
      </c>
      <c r="AR96" s="207"/>
      <c r="AS96" s="207"/>
      <c r="AT96" s="207"/>
      <c r="AU96" s="96">
        <f t="shared" si="7"/>
        <v>150</v>
      </c>
      <c r="AV96" s="134">
        <v>152</v>
      </c>
      <c r="AW96" s="54">
        <f t="shared" si="11"/>
        <v>1.4901960784313726</v>
      </c>
      <c r="AX96" t="s">
        <v>133</v>
      </c>
    </row>
    <row r="97" spans="1:50" ht="20.100000000000001" customHeight="1" x14ac:dyDescent="0.3">
      <c r="A97" s="88">
        <v>85</v>
      </c>
      <c r="B97" s="208" t="s">
        <v>389</v>
      </c>
      <c r="C97" s="168"/>
      <c r="D97" s="75"/>
      <c r="E97" s="75"/>
      <c r="F97" s="75"/>
      <c r="G97" s="75"/>
      <c r="H97" s="75"/>
      <c r="I97" s="75"/>
      <c r="J97" s="76"/>
      <c r="K97" s="207">
        <f>17*6</f>
        <v>102</v>
      </c>
      <c r="L97" s="207"/>
      <c r="M97" s="207">
        <f>5*6</f>
        <v>30</v>
      </c>
      <c r="N97" s="207"/>
      <c r="O97" s="207"/>
      <c r="P97" s="134"/>
      <c r="Q97" s="207"/>
      <c r="R97" s="207"/>
      <c r="S97" s="134"/>
      <c r="T97" s="207"/>
      <c r="U97" s="134"/>
      <c r="V97" s="207">
        <v>6</v>
      </c>
      <c r="W97" s="207"/>
      <c r="X97" s="134"/>
      <c r="Y97" s="134"/>
      <c r="Z97" s="134"/>
      <c r="AA97" s="207"/>
      <c r="AB97" s="207"/>
      <c r="AC97" s="207"/>
      <c r="AD97" s="134"/>
      <c r="AE97" s="207"/>
      <c r="AF97" s="134"/>
      <c r="AG97" s="134"/>
      <c r="AH97" s="207"/>
      <c r="AI97" s="212"/>
      <c r="AJ97" s="207"/>
      <c r="AK97" s="212"/>
      <c r="AL97" s="212"/>
      <c r="AM97" s="207"/>
      <c r="AN97" s="134"/>
      <c r="AO97" s="207"/>
      <c r="AP97" s="134"/>
      <c r="AQ97" s="207">
        <f>2*6</f>
        <v>12</v>
      </c>
      <c r="AR97" s="207"/>
      <c r="AS97" s="207"/>
      <c r="AT97" s="207"/>
      <c r="AU97" s="96">
        <f t="shared" si="7"/>
        <v>150</v>
      </c>
      <c r="AV97" s="134">
        <v>158</v>
      </c>
      <c r="AW97" s="54">
        <f t="shared" si="11"/>
        <v>1.5490196078431373</v>
      </c>
      <c r="AX97" t="s">
        <v>133</v>
      </c>
    </row>
    <row r="98" spans="1:50" ht="20.100000000000001" customHeight="1" x14ac:dyDescent="0.3">
      <c r="A98" s="88">
        <f t="shared" si="10"/>
        <v>86</v>
      </c>
      <c r="B98" s="208" t="s">
        <v>390</v>
      </c>
      <c r="C98" s="168"/>
      <c r="D98" s="75"/>
      <c r="E98" s="75"/>
      <c r="F98" s="75"/>
      <c r="G98" s="75"/>
      <c r="H98" s="75"/>
      <c r="I98" s="75"/>
      <c r="J98" s="76"/>
      <c r="K98" s="207">
        <f>1*6</f>
        <v>6</v>
      </c>
      <c r="L98" s="207"/>
      <c r="M98" s="207"/>
      <c r="N98" s="207"/>
      <c r="O98" s="207"/>
      <c r="P98" s="134"/>
      <c r="Q98" s="207"/>
      <c r="R98" s="207"/>
      <c r="S98" s="134"/>
      <c r="T98" s="207"/>
      <c r="U98" s="134"/>
      <c r="V98" s="207"/>
      <c r="W98" s="207"/>
      <c r="X98" s="134"/>
      <c r="Y98" s="134"/>
      <c r="Z98" s="134"/>
      <c r="AA98" s="207"/>
      <c r="AB98" s="207"/>
      <c r="AC98" s="207"/>
      <c r="AD98" s="134"/>
      <c r="AE98" s="207"/>
      <c r="AF98" s="134"/>
      <c r="AG98" s="134"/>
      <c r="AH98" s="207"/>
      <c r="AI98" s="212"/>
      <c r="AJ98" s="207"/>
      <c r="AK98" s="212"/>
      <c r="AL98" s="212"/>
      <c r="AM98" s="207"/>
      <c r="AN98" s="134"/>
      <c r="AO98" s="207"/>
      <c r="AP98" s="134"/>
      <c r="AQ98" s="207"/>
      <c r="AR98" s="207"/>
      <c r="AS98" s="207"/>
      <c r="AT98" s="207"/>
      <c r="AU98" s="96">
        <f t="shared" si="7"/>
        <v>6</v>
      </c>
      <c r="AV98" s="134">
        <v>7</v>
      </c>
      <c r="AW98" s="54">
        <f t="shared" si="11"/>
        <v>1.1666666666666667</v>
      </c>
      <c r="AX98" t="s">
        <v>133</v>
      </c>
    </row>
    <row r="99" spans="1:50" ht="20.100000000000001" customHeight="1" x14ac:dyDescent="0.3">
      <c r="A99" s="88">
        <f t="shared" si="10"/>
        <v>87</v>
      </c>
      <c r="B99" s="208" t="s">
        <v>391</v>
      </c>
      <c r="C99" s="168"/>
      <c r="D99" s="75"/>
      <c r="E99" s="75"/>
      <c r="F99" s="75"/>
      <c r="G99" s="75"/>
      <c r="H99" s="75"/>
      <c r="I99" s="75"/>
      <c r="J99" s="76"/>
      <c r="K99" s="207">
        <f>24*6</f>
        <v>144</v>
      </c>
      <c r="L99" s="207"/>
      <c r="M99" s="207"/>
      <c r="N99" s="207"/>
      <c r="O99" s="207"/>
      <c r="P99" s="134"/>
      <c r="Q99" s="207"/>
      <c r="R99" s="207"/>
      <c r="S99" s="134"/>
      <c r="T99" s="207"/>
      <c r="U99" s="134"/>
      <c r="V99" s="207"/>
      <c r="W99" s="207"/>
      <c r="X99" s="134"/>
      <c r="Y99" s="134"/>
      <c r="Z99" s="134"/>
      <c r="AA99" s="207"/>
      <c r="AB99" s="207"/>
      <c r="AC99" s="207"/>
      <c r="AD99" s="134"/>
      <c r="AE99" s="207"/>
      <c r="AF99" s="134"/>
      <c r="AG99" s="134"/>
      <c r="AH99" s="207"/>
      <c r="AI99" s="212"/>
      <c r="AJ99" s="207"/>
      <c r="AK99" s="212"/>
      <c r="AL99" s="212"/>
      <c r="AM99" s="207"/>
      <c r="AN99" s="134"/>
      <c r="AO99" s="207">
        <v>6</v>
      </c>
      <c r="AP99" s="134"/>
      <c r="AQ99" s="207"/>
      <c r="AR99" s="207"/>
      <c r="AS99" s="207"/>
      <c r="AT99" s="207"/>
      <c r="AU99" s="96">
        <f t="shared" si="7"/>
        <v>150</v>
      </c>
      <c r="AV99" s="134">
        <v>133</v>
      </c>
      <c r="AW99" s="54">
        <f t="shared" si="11"/>
        <v>0.92361111111111116</v>
      </c>
      <c r="AX99" t="s">
        <v>133</v>
      </c>
    </row>
    <row r="100" spans="1:50" ht="20.100000000000001" customHeight="1" x14ac:dyDescent="0.3">
      <c r="A100" s="88">
        <f t="shared" si="10"/>
        <v>88</v>
      </c>
      <c r="B100" s="208" t="s">
        <v>460</v>
      </c>
      <c r="C100" s="168"/>
      <c r="D100" s="75"/>
      <c r="E100" s="75"/>
      <c r="F100" s="75"/>
      <c r="G100" s="75"/>
      <c r="H100" s="75"/>
      <c r="I100" s="75"/>
      <c r="J100" s="76"/>
      <c r="K100" s="207">
        <f>24*6</f>
        <v>144</v>
      </c>
      <c r="L100" s="207"/>
      <c r="M100" s="207"/>
      <c r="N100" s="207"/>
      <c r="O100" s="207"/>
      <c r="P100" s="134"/>
      <c r="Q100" s="207"/>
      <c r="R100" s="207"/>
      <c r="S100" s="134"/>
      <c r="T100" s="134"/>
      <c r="U100" s="134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134"/>
      <c r="AH100" s="207"/>
      <c r="AI100" s="212"/>
      <c r="AJ100" s="207"/>
      <c r="AK100" s="212"/>
      <c r="AL100" s="212"/>
      <c r="AM100" s="207"/>
      <c r="AN100" s="134"/>
      <c r="AO100" s="207">
        <v>6</v>
      </c>
      <c r="AP100" s="134"/>
      <c r="AQ100" s="207"/>
      <c r="AR100" s="207"/>
      <c r="AS100" s="207"/>
      <c r="AT100" s="207"/>
      <c r="AU100" s="96">
        <f t="shared" si="7"/>
        <v>150</v>
      </c>
      <c r="AV100" s="134">
        <v>95</v>
      </c>
      <c r="AW100" s="54">
        <f t="shared" si="11"/>
        <v>0.65972222222222221</v>
      </c>
      <c r="AX100" t="s">
        <v>133</v>
      </c>
    </row>
    <row r="101" spans="1:50" ht="20.100000000000001" customHeight="1" x14ac:dyDescent="0.3">
      <c r="A101" s="88">
        <v>89</v>
      </c>
      <c r="B101" s="208" t="s">
        <v>373</v>
      </c>
      <c r="C101" s="168"/>
      <c r="D101" s="75"/>
      <c r="E101" s="75"/>
      <c r="F101" s="75"/>
      <c r="G101" s="75"/>
      <c r="H101" s="75"/>
      <c r="I101" s="75"/>
      <c r="J101" s="76"/>
      <c r="K101" s="207">
        <f>3*6</f>
        <v>18</v>
      </c>
      <c r="L101" s="207"/>
      <c r="M101" s="207"/>
      <c r="N101" s="207"/>
      <c r="O101" s="207"/>
      <c r="P101" s="134"/>
      <c r="Q101" s="207">
        <f>5*6</f>
        <v>30</v>
      </c>
      <c r="R101" s="207"/>
      <c r="S101" s="134"/>
      <c r="T101" s="134"/>
      <c r="U101" s="134"/>
      <c r="V101" s="207"/>
      <c r="W101" s="207"/>
      <c r="X101" s="134"/>
      <c r="Y101" s="134"/>
      <c r="Z101" s="134"/>
      <c r="AA101" s="207"/>
      <c r="AB101" s="134"/>
      <c r="AC101" s="134"/>
      <c r="AD101" s="134"/>
      <c r="AE101" s="207"/>
      <c r="AF101" s="134"/>
      <c r="AG101" s="134"/>
      <c r="AH101" s="207">
        <f>2*12</f>
        <v>24</v>
      </c>
      <c r="AI101" s="212"/>
      <c r="AJ101" s="207">
        <f>3*12</f>
        <v>36</v>
      </c>
      <c r="AK101" s="212"/>
      <c r="AL101" s="212"/>
      <c r="AM101" s="207"/>
      <c r="AN101" s="134"/>
      <c r="AO101" s="207"/>
      <c r="AP101" s="134"/>
      <c r="AQ101" s="207"/>
      <c r="AR101" s="207"/>
      <c r="AS101" s="207"/>
      <c r="AT101" s="207">
        <v>42</v>
      </c>
      <c r="AU101" s="96">
        <f t="shared" si="7"/>
        <v>150</v>
      </c>
      <c r="AV101" s="134"/>
      <c r="AW101" s="54">
        <f t="shared" si="11"/>
        <v>0</v>
      </c>
      <c r="AX101" t="s">
        <v>133</v>
      </c>
    </row>
    <row r="102" spans="1:50" ht="20.100000000000001" customHeight="1" x14ac:dyDescent="0.3">
      <c r="A102" s="88">
        <f t="shared" si="10"/>
        <v>90</v>
      </c>
      <c r="B102" s="208" t="s">
        <v>441</v>
      </c>
      <c r="C102" s="168"/>
      <c r="D102" s="75"/>
      <c r="E102" s="75"/>
      <c r="F102" s="75"/>
      <c r="G102" s="75"/>
      <c r="H102" s="75"/>
      <c r="I102" s="75"/>
      <c r="J102" s="76"/>
      <c r="K102" s="207">
        <f>3*6</f>
        <v>18</v>
      </c>
      <c r="L102" s="207"/>
      <c r="M102" s="207"/>
      <c r="N102" s="207"/>
      <c r="O102" s="207"/>
      <c r="P102" s="134"/>
      <c r="Q102" s="207"/>
      <c r="R102" s="207"/>
      <c r="S102" s="134"/>
      <c r="T102" s="134"/>
      <c r="U102" s="134"/>
      <c r="V102" s="207"/>
      <c r="W102" s="207"/>
      <c r="X102" s="134"/>
      <c r="Y102" s="134"/>
      <c r="Z102" s="134"/>
      <c r="AA102" s="207"/>
      <c r="AB102" s="134"/>
      <c r="AC102" s="134">
        <v>54</v>
      </c>
      <c r="AD102" s="134"/>
      <c r="AE102" s="207"/>
      <c r="AF102" s="134"/>
      <c r="AG102" s="134"/>
      <c r="AH102" s="207">
        <f>4*12</f>
        <v>48</v>
      </c>
      <c r="AI102" s="212">
        <v>6</v>
      </c>
      <c r="AJ102" s="207">
        <f>2*12</f>
        <v>24</v>
      </c>
      <c r="AK102" s="212"/>
      <c r="AL102" s="212"/>
      <c r="AM102" s="207"/>
      <c r="AN102" s="134"/>
      <c r="AO102" s="207"/>
      <c r="AP102" s="134"/>
      <c r="AQ102" s="207"/>
      <c r="AR102" s="207"/>
      <c r="AS102" s="207"/>
      <c r="AT102" s="207"/>
      <c r="AU102" s="96">
        <f t="shared" si="7"/>
        <v>150</v>
      </c>
      <c r="AV102" s="134">
        <v>11</v>
      </c>
      <c r="AW102" s="54">
        <f t="shared" si="11"/>
        <v>0.61111111111111116</v>
      </c>
      <c r="AX102" t="s">
        <v>133</v>
      </c>
    </row>
    <row r="103" spans="1:50" ht="20.100000000000001" customHeight="1" x14ac:dyDescent="0.3">
      <c r="A103" s="88">
        <f t="shared" si="10"/>
        <v>91</v>
      </c>
      <c r="B103" s="208" t="s">
        <v>432</v>
      </c>
      <c r="C103" s="168"/>
      <c r="D103" s="75"/>
      <c r="E103" s="75"/>
      <c r="F103" s="75"/>
      <c r="G103" s="75"/>
      <c r="H103" s="75"/>
      <c r="I103" s="75"/>
      <c r="J103" s="76"/>
      <c r="K103" s="207"/>
      <c r="L103" s="207"/>
      <c r="M103" s="207"/>
      <c r="N103" s="207"/>
      <c r="O103" s="207"/>
      <c r="P103" s="134"/>
      <c r="Q103" s="207"/>
      <c r="R103" s="207"/>
      <c r="S103" s="134"/>
      <c r="T103" s="134"/>
      <c r="U103" s="134"/>
      <c r="V103" s="207"/>
      <c r="W103" s="207"/>
      <c r="X103" s="134"/>
      <c r="Y103" s="134"/>
      <c r="Z103" s="134"/>
      <c r="AA103" s="207"/>
      <c r="AB103" s="134"/>
      <c r="AC103" s="134"/>
      <c r="AD103" s="134"/>
      <c r="AE103" s="207">
        <v>48</v>
      </c>
      <c r="AF103" s="134"/>
      <c r="AG103" s="134"/>
      <c r="AH103" s="207"/>
      <c r="AI103" s="212"/>
      <c r="AJ103" s="207">
        <f>8*12</f>
        <v>96</v>
      </c>
      <c r="AK103" s="212"/>
      <c r="AL103" s="212"/>
      <c r="AM103" s="207"/>
      <c r="AN103" s="134"/>
      <c r="AO103" s="207"/>
      <c r="AP103" s="134"/>
      <c r="AQ103" s="207"/>
      <c r="AR103" s="207">
        <v>6</v>
      </c>
      <c r="AS103" s="207"/>
      <c r="AT103" s="207"/>
      <c r="AU103" s="96">
        <f t="shared" ref="AU103:AU124" si="12">SUM(K103:AT103)</f>
        <v>150</v>
      </c>
      <c r="AV103" s="134"/>
      <c r="AW103" s="54">
        <f t="shared" si="11"/>
        <v>0</v>
      </c>
      <c r="AX103" t="s">
        <v>133</v>
      </c>
    </row>
    <row r="104" spans="1:50" ht="20.100000000000001" customHeight="1" x14ac:dyDescent="0.3">
      <c r="A104" s="88">
        <f t="shared" si="10"/>
        <v>92</v>
      </c>
      <c r="B104" s="208" t="s">
        <v>433</v>
      </c>
      <c r="C104" s="168"/>
      <c r="D104" s="75"/>
      <c r="E104" s="75"/>
      <c r="F104" s="75"/>
      <c r="G104" s="75"/>
      <c r="H104" s="75"/>
      <c r="I104" s="75"/>
      <c r="J104" s="76"/>
      <c r="K104" s="207">
        <f>4*6</f>
        <v>24</v>
      </c>
      <c r="L104" s="207"/>
      <c r="M104" s="207"/>
      <c r="N104" s="207"/>
      <c r="O104" s="207"/>
      <c r="P104" s="134"/>
      <c r="Q104" s="207">
        <f>2*6</f>
        <v>12</v>
      </c>
      <c r="R104" s="207"/>
      <c r="S104" s="134"/>
      <c r="T104" s="134"/>
      <c r="U104" s="134"/>
      <c r="V104" s="207"/>
      <c r="W104" s="207"/>
      <c r="X104" s="134"/>
      <c r="Y104" s="134"/>
      <c r="Z104" s="134"/>
      <c r="AA104" s="207"/>
      <c r="AB104" s="134"/>
      <c r="AC104" s="134"/>
      <c r="AD104" s="134"/>
      <c r="AE104" s="207">
        <v>54</v>
      </c>
      <c r="AF104" s="134"/>
      <c r="AG104" s="134"/>
      <c r="AH104" s="207">
        <f>2*12</f>
        <v>24</v>
      </c>
      <c r="AI104" s="212"/>
      <c r="AJ104" s="207">
        <f>3*12</f>
        <v>36</v>
      </c>
      <c r="AK104" s="212"/>
      <c r="AL104" s="212"/>
      <c r="AM104" s="207"/>
      <c r="AN104" s="134"/>
      <c r="AO104" s="207"/>
      <c r="AP104" s="134"/>
      <c r="AQ104" s="207"/>
      <c r="AR104" s="207"/>
      <c r="AS104" s="207"/>
      <c r="AT104" s="207"/>
      <c r="AU104" s="96">
        <f t="shared" si="12"/>
        <v>150</v>
      </c>
      <c r="AV104" s="134">
        <v>63</v>
      </c>
      <c r="AW104" s="54">
        <f t="shared" si="11"/>
        <v>2.625</v>
      </c>
      <c r="AX104" t="s">
        <v>133</v>
      </c>
    </row>
    <row r="105" spans="1:50" ht="20.100000000000001" customHeight="1" x14ac:dyDescent="0.3">
      <c r="A105" s="88">
        <v>93</v>
      </c>
      <c r="B105" s="208" t="s">
        <v>435</v>
      </c>
      <c r="C105" s="168"/>
      <c r="D105" s="75"/>
      <c r="E105" s="75"/>
      <c r="F105" s="75"/>
      <c r="G105" s="75"/>
      <c r="H105" s="75"/>
      <c r="I105" s="75"/>
      <c r="J105" s="76"/>
      <c r="K105" s="207">
        <f>4*6</f>
        <v>24</v>
      </c>
      <c r="L105" s="207"/>
      <c r="M105" s="207"/>
      <c r="N105" s="207"/>
      <c r="O105" s="207"/>
      <c r="P105" s="134"/>
      <c r="Q105" s="207">
        <f>2*6</f>
        <v>12</v>
      </c>
      <c r="R105" s="207"/>
      <c r="S105" s="134"/>
      <c r="T105" s="134"/>
      <c r="U105" s="134"/>
      <c r="V105" s="207"/>
      <c r="W105" s="207"/>
      <c r="X105" s="134"/>
      <c r="Y105" s="134"/>
      <c r="Z105" s="134"/>
      <c r="AA105" s="207"/>
      <c r="AB105" s="134"/>
      <c r="AC105" s="134"/>
      <c r="AD105" s="134"/>
      <c r="AE105" s="207">
        <v>96</v>
      </c>
      <c r="AF105" s="134"/>
      <c r="AG105" s="134"/>
      <c r="AH105" s="207">
        <f>1*12</f>
        <v>12</v>
      </c>
      <c r="AI105" s="212"/>
      <c r="AJ105" s="207"/>
      <c r="AK105" s="212"/>
      <c r="AL105" s="212"/>
      <c r="AM105" s="207"/>
      <c r="AN105" s="134"/>
      <c r="AO105" s="207"/>
      <c r="AP105" s="134"/>
      <c r="AQ105" s="207"/>
      <c r="AR105" s="207">
        <v>6</v>
      </c>
      <c r="AS105" s="207"/>
      <c r="AT105" s="207"/>
      <c r="AU105" s="96">
        <f t="shared" si="12"/>
        <v>150</v>
      </c>
      <c r="AV105" s="134">
        <v>55</v>
      </c>
      <c r="AW105" s="54">
        <f t="shared" si="11"/>
        <v>2.2916666666666665</v>
      </c>
      <c r="AX105" t="s">
        <v>133</v>
      </c>
    </row>
    <row r="106" spans="1:50" ht="20.100000000000001" customHeight="1" x14ac:dyDescent="0.3">
      <c r="A106" s="88">
        <f t="shared" si="10"/>
        <v>94</v>
      </c>
      <c r="B106" s="208" t="s">
        <v>436</v>
      </c>
      <c r="C106" s="168"/>
      <c r="D106" s="75"/>
      <c r="E106" s="75"/>
      <c r="F106" s="75"/>
      <c r="G106" s="75"/>
      <c r="H106" s="75"/>
      <c r="I106" s="75"/>
      <c r="J106" s="76"/>
      <c r="K106" s="207">
        <f>1*6</f>
        <v>6</v>
      </c>
      <c r="L106" s="207"/>
      <c r="M106" s="207"/>
      <c r="N106" s="207"/>
      <c r="O106" s="207"/>
      <c r="P106" s="134"/>
      <c r="Q106" s="207">
        <f>5*6</f>
        <v>30</v>
      </c>
      <c r="R106" s="207"/>
      <c r="S106" s="134"/>
      <c r="T106" s="134"/>
      <c r="U106" s="134"/>
      <c r="V106" s="207"/>
      <c r="W106" s="207"/>
      <c r="X106" s="134"/>
      <c r="Y106" s="134"/>
      <c r="Z106" s="134"/>
      <c r="AA106" s="207"/>
      <c r="AB106" s="134"/>
      <c r="AC106" s="134"/>
      <c r="AD106" s="134"/>
      <c r="AE106" s="207">
        <v>78</v>
      </c>
      <c r="AF106" s="134"/>
      <c r="AG106" s="134"/>
      <c r="AH106" s="207">
        <f>1*12</f>
        <v>12</v>
      </c>
      <c r="AI106" s="212"/>
      <c r="AJ106" s="207">
        <f>2*12</f>
        <v>24</v>
      </c>
      <c r="AK106" s="212"/>
      <c r="AL106" s="212"/>
      <c r="AM106" s="207"/>
      <c r="AN106" s="134"/>
      <c r="AO106" s="207"/>
      <c r="AP106" s="134"/>
      <c r="AQ106" s="207"/>
      <c r="AR106" s="207"/>
      <c r="AS106" s="207"/>
      <c r="AT106" s="207"/>
      <c r="AU106" s="96">
        <f t="shared" si="12"/>
        <v>150</v>
      </c>
      <c r="AV106" s="134">
        <v>12</v>
      </c>
      <c r="AW106" s="54">
        <f t="shared" si="11"/>
        <v>2</v>
      </c>
      <c r="AX106" t="s">
        <v>133</v>
      </c>
    </row>
    <row r="107" spans="1:50" ht="20.100000000000001" customHeight="1" x14ac:dyDescent="0.3">
      <c r="A107" s="88">
        <f t="shared" si="10"/>
        <v>95</v>
      </c>
      <c r="B107" s="208" t="s">
        <v>486</v>
      </c>
      <c r="C107" s="168"/>
      <c r="D107" s="75"/>
      <c r="E107" s="75"/>
      <c r="F107" s="75"/>
      <c r="G107" s="75"/>
      <c r="H107" s="75"/>
      <c r="I107" s="75"/>
      <c r="J107" s="76"/>
      <c r="K107" s="207">
        <f>1*6</f>
        <v>6</v>
      </c>
      <c r="L107" s="207"/>
      <c r="M107" s="207"/>
      <c r="N107" s="207"/>
      <c r="O107" s="207"/>
      <c r="P107" s="134"/>
      <c r="Q107" s="207">
        <f>3*6</f>
        <v>18</v>
      </c>
      <c r="R107" s="207"/>
      <c r="S107" s="134"/>
      <c r="T107" s="134"/>
      <c r="U107" s="134"/>
      <c r="V107" s="207"/>
      <c r="W107" s="207"/>
      <c r="X107" s="134"/>
      <c r="Y107" s="134"/>
      <c r="Z107" s="134"/>
      <c r="AA107" s="207"/>
      <c r="AB107" s="134"/>
      <c r="AC107" s="134"/>
      <c r="AD107" s="134"/>
      <c r="AE107" s="207">
        <v>66</v>
      </c>
      <c r="AF107" s="134"/>
      <c r="AG107" s="134"/>
      <c r="AH107" s="207"/>
      <c r="AI107" s="212"/>
      <c r="AJ107" s="207">
        <f>5*12</f>
        <v>60</v>
      </c>
      <c r="AK107" s="212"/>
      <c r="AL107" s="212"/>
      <c r="AM107" s="207"/>
      <c r="AN107" s="134"/>
      <c r="AO107" s="207"/>
      <c r="AP107" s="134"/>
      <c r="AQ107" s="207"/>
      <c r="AR107" s="207"/>
      <c r="AS107" s="207"/>
      <c r="AT107" s="207"/>
      <c r="AU107" s="96">
        <f t="shared" si="12"/>
        <v>150</v>
      </c>
      <c r="AV107" s="134">
        <v>14</v>
      </c>
      <c r="AW107" s="54">
        <f t="shared" si="11"/>
        <v>2.3333333333333335</v>
      </c>
      <c r="AX107" t="s">
        <v>133</v>
      </c>
    </row>
    <row r="108" spans="1:50" ht="20.100000000000001" customHeight="1" x14ac:dyDescent="0.3">
      <c r="A108" s="88">
        <f t="shared" si="10"/>
        <v>96</v>
      </c>
      <c r="B108" s="208" t="s">
        <v>406</v>
      </c>
      <c r="C108" s="168"/>
      <c r="D108" s="75"/>
      <c r="E108" s="75"/>
      <c r="F108" s="75"/>
      <c r="G108" s="75"/>
      <c r="H108" s="75"/>
      <c r="I108" s="75"/>
      <c r="J108" s="76"/>
      <c r="K108" s="207">
        <f>6*6</f>
        <v>36</v>
      </c>
      <c r="L108" s="207">
        <f>2*6</f>
        <v>12</v>
      </c>
      <c r="M108" s="232"/>
      <c r="N108" s="207">
        <f>2*6</f>
        <v>12</v>
      </c>
      <c r="O108" s="232"/>
      <c r="P108" s="232"/>
      <c r="Q108" s="232"/>
      <c r="R108" s="232"/>
      <c r="S108" s="134"/>
      <c r="T108" s="134"/>
      <c r="U108" s="134"/>
      <c r="V108" s="207"/>
      <c r="W108" s="207"/>
      <c r="X108" s="134"/>
      <c r="Y108" s="134"/>
      <c r="Z108" s="134"/>
      <c r="AA108" s="207"/>
      <c r="AB108" s="134"/>
      <c r="AC108" s="134"/>
      <c r="AD108" s="134"/>
      <c r="AE108" s="207"/>
      <c r="AF108" s="134"/>
      <c r="AG108" s="134"/>
      <c r="AH108" s="207"/>
      <c r="AI108" s="212"/>
      <c r="AJ108" s="207"/>
      <c r="AK108" s="212"/>
      <c r="AL108" s="212"/>
      <c r="AM108" s="207">
        <f>2*6</f>
        <v>12</v>
      </c>
      <c r="AN108" s="134"/>
      <c r="AO108" s="207"/>
      <c r="AP108" s="134"/>
      <c r="AQ108" s="207"/>
      <c r="AR108" s="207"/>
      <c r="AS108" s="207"/>
      <c r="AT108" s="207"/>
      <c r="AU108" s="96">
        <f t="shared" si="12"/>
        <v>72</v>
      </c>
      <c r="AV108" s="134">
        <v>124</v>
      </c>
      <c r="AW108" s="54">
        <f t="shared" si="11"/>
        <v>3.4444444444444446</v>
      </c>
      <c r="AX108" t="s">
        <v>133</v>
      </c>
    </row>
    <row r="109" spans="1:50" ht="20.100000000000001" customHeight="1" x14ac:dyDescent="0.3">
      <c r="A109" s="88">
        <v>97</v>
      </c>
      <c r="B109" s="208" t="s">
        <v>407</v>
      </c>
      <c r="C109" s="168"/>
      <c r="D109" s="75"/>
      <c r="E109" s="75"/>
      <c r="F109" s="75"/>
      <c r="G109" s="75"/>
      <c r="H109" s="75"/>
      <c r="I109" s="75"/>
      <c r="J109" s="76"/>
      <c r="K109" s="207">
        <f>16*6</f>
        <v>96</v>
      </c>
      <c r="L109" s="207">
        <f>2*6</f>
        <v>12</v>
      </c>
      <c r="M109" s="207"/>
      <c r="N109" s="207">
        <f>4*6</f>
        <v>24</v>
      </c>
      <c r="O109" s="207"/>
      <c r="P109" s="134"/>
      <c r="Q109" s="207"/>
      <c r="R109" s="207"/>
      <c r="S109" s="134"/>
      <c r="T109" s="134"/>
      <c r="U109" s="134"/>
      <c r="V109" s="207"/>
      <c r="W109" s="207"/>
      <c r="X109" s="134"/>
      <c r="Y109" s="134"/>
      <c r="Z109" s="134"/>
      <c r="AA109" s="207"/>
      <c r="AB109" s="134"/>
      <c r="AC109" s="134"/>
      <c r="AD109" s="134"/>
      <c r="AE109" s="207"/>
      <c r="AF109" s="134"/>
      <c r="AG109" s="134"/>
      <c r="AH109" s="207"/>
      <c r="AI109" s="212"/>
      <c r="AJ109" s="207"/>
      <c r="AK109" s="212"/>
      <c r="AL109" s="212"/>
      <c r="AM109" s="207">
        <f>2*6</f>
        <v>12</v>
      </c>
      <c r="AN109" s="134"/>
      <c r="AO109" s="207">
        <v>6</v>
      </c>
      <c r="AP109" s="134"/>
      <c r="AQ109" s="207"/>
      <c r="AR109" s="207"/>
      <c r="AS109" s="207"/>
      <c r="AT109" s="207"/>
      <c r="AU109" s="96">
        <f t="shared" si="12"/>
        <v>150</v>
      </c>
      <c r="AV109" s="134">
        <v>179</v>
      </c>
      <c r="AW109" s="54">
        <f t="shared" si="11"/>
        <v>1.8645833333333333</v>
      </c>
      <c r="AX109" t="s">
        <v>133</v>
      </c>
    </row>
    <row r="110" spans="1:50" ht="20.100000000000001" customHeight="1" x14ac:dyDescent="0.3">
      <c r="A110" s="88">
        <f t="shared" si="10"/>
        <v>98</v>
      </c>
      <c r="B110" s="208" t="s">
        <v>462</v>
      </c>
      <c r="C110" s="168"/>
      <c r="D110" s="75"/>
      <c r="E110" s="75"/>
      <c r="F110" s="75"/>
      <c r="G110" s="75"/>
      <c r="H110" s="75"/>
      <c r="I110" s="75"/>
      <c r="J110" s="76"/>
      <c r="K110" s="207">
        <f>18*6</f>
        <v>108</v>
      </c>
      <c r="L110" s="207">
        <f>1*6</f>
        <v>6</v>
      </c>
      <c r="M110" s="207"/>
      <c r="N110" s="207">
        <f>4*6</f>
        <v>24</v>
      </c>
      <c r="O110" s="207"/>
      <c r="P110" s="134"/>
      <c r="Q110" s="207"/>
      <c r="R110" s="207"/>
      <c r="S110" s="134"/>
      <c r="T110" s="134"/>
      <c r="U110" s="134"/>
      <c r="V110" s="207"/>
      <c r="W110" s="207"/>
      <c r="X110" s="134"/>
      <c r="Y110" s="134"/>
      <c r="Z110" s="134"/>
      <c r="AA110" s="207"/>
      <c r="AB110" s="134"/>
      <c r="AC110" s="134"/>
      <c r="AD110" s="134"/>
      <c r="AE110" s="207"/>
      <c r="AF110" s="134"/>
      <c r="AG110" s="134"/>
      <c r="AH110" s="207"/>
      <c r="AI110" s="212"/>
      <c r="AJ110" s="207"/>
      <c r="AK110" s="212"/>
      <c r="AL110" s="212"/>
      <c r="AM110" s="207">
        <f>1*6</f>
        <v>6</v>
      </c>
      <c r="AN110" s="134"/>
      <c r="AO110" s="207">
        <v>6</v>
      </c>
      <c r="AP110" s="134"/>
      <c r="AQ110" s="207"/>
      <c r="AR110" s="207"/>
      <c r="AS110" s="207"/>
      <c r="AT110" s="207"/>
      <c r="AU110" s="96">
        <f t="shared" si="12"/>
        <v>150</v>
      </c>
      <c r="AV110" s="134">
        <v>138</v>
      </c>
      <c r="AW110" s="54">
        <f t="shared" si="11"/>
        <v>1.2777777777777777</v>
      </c>
      <c r="AX110" t="s">
        <v>133</v>
      </c>
    </row>
    <row r="111" spans="1:50" ht="20.100000000000001" customHeight="1" x14ac:dyDescent="0.3">
      <c r="A111" s="88">
        <f t="shared" si="10"/>
        <v>99</v>
      </c>
      <c r="B111" s="208" t="s">
        <v>417</v>
      </c>
      <c r="C111" s="168"/>
      <c r="D111" s="75"/>
      <c r="E111" s="75"/>
      <c r="F111" s="75"/>
      <c r="G111" s="75"/>
      <c r="H111" s="75"/>
      <c r="I111" s="75"/>
      <c r="J111" s="76"/>
      <c r="K111" s="207">
        <f>2*6</f>
        <v>12</v>
      </c>
      <c r="L111" s="207"/>
      <c r="M111" s="207"/>
      <c r="N111" s="207"/>
      <c r="O111" s="207"/>
      <c r="P111" s="134"/>
      <c r="Q111" s="207"/>
      <c r="R111" s="207"/>
      <c r="S111" s="134"/>
      <c r="T111" s="134"/>
      <c r="U111" s="134"/>
      <c r="V111" s="207"/>
      <c r="W111" s="207"/>
      <c r="X111" s="134"/>
      <c r="Y111" s="134"/>
      <c r="Z111" s="134"/>
      <c r="AA111" s="207"/>
      <c r="AB111" s="134"/>
      <c r="AC111" s="134"/>
      <c r="AD111" s="134"/>
      <c r="AE111" s="207"/>
      <c r="AF111" s="134"/>
      <c r="AG111" s="134"/>
      <c r="AH111" s="207"/>
      <c r="AI111" s="212"/>
      <c r="AJ111" s="207">
        <f>4*12</f>
        <v>48</v>
      </c>
      <c r="AK111" s="212"/>
      <c r="AL111" s="212"/>
      <c r="AM111" s="229"/>
      <c r="AN111" s="134"/>
      <c r="AO111" s="207"/>
      <c r="AP111" s="134"/>
      <c r="AQ111" s="207">
        <f>2*6</f>
        <v>12</v>
      </c>
      <c r="AR111" s="207"/>
      <c r="AS111" s="207"/>
      <c r="AT111" s="207"/>
      <c r="AU111" s="96">
        <f t="shared" si="12"/>
        <v>72</v>
      </c>
      <c r="AV111" s="134">
        <v>25</v>
      </c>
      <c r="AW111" s="54">
        <f t="shared" si="11"/>
        <v>2.0833333333333335</v>
      </c>
      <c r="AX111" t="s">
        <v>133</v>
      </c>
    </row>
    <row r="112" spans="1:50" ht="20.100000000000001" customHeight="1" x14ac:dyDescent="0.3">
      <c r="A112" s="88">
        <f t="shared" si="10"/>
        <v>100</v>
      </c>
      <c r="B112" s="208" t="s">
        <v>418</v>
      </c>
      <c r="C112" s="168"/>
      <c r="D112" s="75"/>
      <c r="E112" s="75"/>
      <c r="F112" s="75"/>
      <c r="G112" s="75"/>
      <c r="H112" s="75"/>
      <c r="I112" s="75"/>
      <c r="J112" s="76"/>
      <c r="K112" s="207">
        <f>5*6</f>
        <v>30</v>
      </c>
      <c r="L112" s="207"/>
      <c r="M112" s="207"/>
      <c r="N112" s="207">
        <f>2*6</f>
        <v>12</v>
      </c>
      <c r="O112" s="207"/>
      <c r="P112" s="134"/>
      <c r="Q112" s="207"/>
      <c r="R112" s="207"/>
      <c r="S112" s="134"/>
      <c r="T112" s="134"/>
      <c r="U112" s="134"/>
      <c r="V112" s="207"/>
      <c r="W112" s="207"/>
      <c r="X112" s="134"/>
      <c r="Y112" s="134"/>
      <c r="Z112" s="134"/>
      <c r="AA112" s="207"/>
      <c r="AB112" s="134"/>
      <c r="AC112" s="134"/>
      <c r="AD112" s="207"/>
      <c r="AE112" s="207"/>
      <c r="AF112" s="134"/>
      <c r="AG112" s="134"/>
      <c r="AH112" s="207"/>
      <c r="AI112" s="212"/>
      <c r="AJ112" s="207">
        <f>8*12</f>
        <v>96</v>
      </c>
      <c r="AK112" s="212"/>
      <c r="AL112" s="212"/>
      <c r="AM112" s="229"/>
      <c r="AN112" s="134"/>
      <c r="AO112" s="207"/>
      <c r="AP112" s="134"/>
      <c r="AQ112" s="207">
        <f>2*6</f>
        <v>12</v>
      </c>
      <c r="AR112" s="207"/>
      <c r="AS112" s="207"/>
      <c r="AT112" s="207"/>
      <c r="AU112" s="96">
        <f t="shared" si="12"/>
        <v>150</v>
      </c>
      <c r="AV112" s="134">
        <v>30</v>
      </c>
      <c r="AW112" s="54">
        <f t="shared" si="11"/>
        <v>1</v>
      </c>
      <c r="AX112" t="s">
        <v>133</v>
      </c>
    </row>
    <row r="113" spans="1:50" ht="20.100000000000001" customHeight="1" x14ac:dyDescent="0.3">
      <c r="A113" s="88">
        <v>101</v>
      </c>
      <c r="B113" s="208" t="s">
        <v>419</v>
      </c>
      <c r="C113" s="168"/>
      <c r="D113" s="75"/>
      <c r="E113" s="75"/>
      <c r="F113" s="75"/>
      <c r="G113" s="75"/>
      <c r="H113" s="75"/>
      <c r="I113" s="75"/>
      <c r="J113" s="76"/>
      <c r="K113" s="207">
        <f>13*6</f>
        <v>78</v>
      </c>
      <c r="L113" s="207"/>
      <c r="M113" s="207"/>
      <c r="N113" s="207"/>
      <c r="O113" s="207"/>
      <c r="P113" s="134"/>
      <c r="Q113" s="207"/>
      <c r="R113" s="207"/>
      <c r="S113" s="134"/>
      <c r="T113" s="134"/>
      <c r="U113" s="134"/>
      <c r="V113" s="207"/>
      <c r="W113" s="207"/>
      <c r="X113" s="134"/>
      <c r="Y113" s="134"/>
      <c r="Z113" s="134"/>
      <c r="AA113" s="207"/>
      <c r="AB113" s="134"/>
      <c r="AC113" s="134"/>
      <c r="AD113" s="207"/>
      <c r="AE113" s="207"/>
      <c r="AF113" s="134"/>
      <c r="AG113" s="134"/>
      <c r="AH113" s="207"/>
      <c r="AI113" s="212"/>
      <c r="AJ113" s="207">
        <f>6*12</f>
        <v>72</v>
      </c>
      <c r="AK113" s="212"/>
      <c r="AL113" s="212"/>
      <c r="AM113" s="229"/>
      <c r="AN113" s="134"/>
      <c r="AO113" s="207"/>
      <c r="AP113" s="134"/>
      <c r="AQ113" s="228"/>
      <c r="AR113" s="238"/>
      <c r="AS113" s="238"/>
      <c r="AT113" s="238"/>
      <c r="AU113" s="96">
        <f t="shared" si="12"/>
        <v>150</v>
      </c>
      <c r="AV113" s="134">
        <v>185</v>
      </c>
      <c r="AW113" s="54">
        <f t="shared" si="11"/>
        <v>2.3717948717948718</v>
      </c>
      <c r="AX113" t="s">
        <v>133</v>
      </c>
    </row>
    <row r="114" spans="1:50" ht="20.100000000000001" customHeight="1" x14ac:dyDescent="0.3">
      <c r="A114" s="88">
        <f t="shared" si="10"/>
        <v>102</v>
      </c>
      <c r="B114" s="208" t="s">
        <v>487</v>
      </c>
      <c r="C114" s="168"/>
      <c r="D114" s="75"/>
      <c r="E114" s="75"/>
      <c r="F114" s="75"/>
      <c r="G114" s="75"/>
      <c r="H114" s="75"/>
      <c r="I114" s="75"/>
      <c r="J114" s="76"/>
      <c r="K114" s="207">
        <f>11*6</f>
        <v>66</v>
      </c>
      <c r="L114" s="207"/>
      <c r="M114" s="207"/>
      <c r="N114" s="207"/>
      <c r="O114" s="207"/>
      <c r="P114" s="134"/>
      <c r="Q114" s="207"/>
      <c r="R114" s="207"/>
      <c r="S114" s="134"/>
      <c r="T114" s="134"/>
      <c r="U114" s="134"/>
      <c r="V114" s="207"/>
      <c r="W114" s="207"/>
      <c r="X114" s="134"/>
      <c r="Y114" s="134"/>
      <c r="Z114" s="134"/>
      <c r="AA114" s="207"/>
      <c r="AB114" s="134"/>
      <c r="AC114" s="134"/>
      <c r="AD114" s="207"/>
      <c r="AE114" s="207"/>
      <c r="AF114" s="134"/>
      <c r="AG114" s="134"/>
      <c r="AH114" s="207">
        <f>2*12</f>
        <v>24</v>
      </c>
      <c r="AI114" s="212"/>
      <c r="AJ114" s="207">
        <f>5*12</f>
        <v>60</v>
      </c>
      <c r="AK114" s="212"/>
      <c r="AL114" s="212"/>
      <c r="AM114" s="229"/>
      <c r="AN114" s="134"/>
      <c r="AO114" s="207"/>
      <c r="AP114" s="134"/>
      <c r="AQ114" s="228"/>
      <c r="AR114" s="238"/>
      <c r="AS114" s="238"/>
      <c r="AT114" s="238"/>
      <c r="AU114" s="96">
        <f t="shared" si="12"/>
        <v>150</v>
      </c>
      <c r="AV114" s="134"/>
      <c r="AW114" s="54">
        <f t="shared" si="11"/>
        <v>0</v>
      </c>
      <c r="AX114" t="s">
        <v>133</v>
      </c>
    </row>
    <row r="115" spans="1:50" ht="20.100000000000001" customHeight="1" x14ac:dyDescent="0.3">
      <c r="A115" s="88">
        <f t="shared" si="10"/>
        <v>103</v>
      </c>
      <c r="B115" s="208" t="s">
        <v>421</v>
      </c>
      <c r="C115" s="168"/>
      <c r="D115" s="75"/>
      <c r="E115" s="75"/>
      <c r="F115" s="75"/>
      <c r="G115" s="75"/>
      <c r="H115" s="75"/>
      <c r="I115" s="75"/>
      <c r="J115" s="76"/>
      <c r="K115" s="207">
        <f>4*6</f>
        <v>24</v>
      </c>
      <c r="L115" s="207"/>
      <c r="M115" s="207"/>
      <c r="N115" s="207">
        <f>1*6</f>
        <v>6</v>
      </c>
      <c r="O115" s="207"/>
      <c r="P115" s="134"/>
      <c r="Q115" s="207"/>
      <c r="R115" s="207"/>
      <c r="S115" s="134"/>
      <c r="T115" s="134"/>
      <c r="U115" s="134"/>
      <c r="V115" s="207"/>
      <c r="W115" s="207"/>
      <c r="X115" s="134"/>
      <c r="Y115" s="134"/>
      <c r="Z115" s="134"/>
      <c r="AA115" s="207"/>
      <c r="AB115" s="134"/>
      <c r="AC115" s="134"/>
      <c r="AD115" s="207"/>
      <c r="AE115" s="207"/>
      <c r="AF115" s="134"/>
      <c r="AG115" s="134"/>
      <c r="AH115" s="207">
        <f>5*12</f>
        <v>60</v>
      </c>
      <c r="AI115" s="212"/>
      <c r="AJ115" s="207">
        <f>5*12</f>
        <v>60</v>
      </c>
      <c r="AK115" s="212"/>
      <c r="AL115" s="212"/>
      <c r="AM115" s="229"/>
      <c r="AN115" s="134"/>
      <c r="AO115" s="207"/>
      <c r="AP115" s="134"/>
      <c r="AQ115" s="228"/>
      <c r="AR115" s="238"/>
      <c r="AS115" s="238"/>
      <c r="AT115" s="238"/>
      <c r="AU115" s="96">
        <f t="shared" si="12"/>
        <v>150</v>
      </c>
      <c r="AV115" s="134">
        <v>18</v>
      </c>
      <c r="AW115" s="54">
        <f t="shared" si="11"/>
        <v>0.75</v>
      </c>
      <c r="AX115" t="s">
        <v>133</v>
      </c>
    </row>
    <row r="116" spans="1:50" ht="20.100000000000001" customHeight="1" x14ac:dyDescent="0.3">
      <c r="A116" s="88">
        <f t="shared" si="10"/>
        <v>104</v>
      </c>
      <c r="B116" s="208" t="s">
        <v>425</v>
      </c>
      <c r="C116" s="168"/>
      <c r="D116" s="75"/>
      <c r="E116" s="75"/>
      <c r="F116" s="75"/>
      <c r="G116" s="75"/>
      <c r="H116" s="75"/>
      <c r="I116" s="75"/>
      <c r="J116" s="76"/>
      <c r="K116" s="207">
        <f>7*6</f>
        <v>42</v>
      </c>
      <c r="L116" s="207"/>
      <c r="M116" s="207"/>
      <c r="N116" s="207"/>
      <c r="O116" s="207"/>
      <c r="P116" s="134"/>
      <c r="Q116" s="207"/>
      <c r="R116" s="207"/>
      <c r="S116" s="134"/>
      <c r="T116" s="134"/>
      <c r="U116" s="134"/>
      <c r="V116" s="207"/>
      <c r="W116" s="207"/>
      <c r="X116" s="134"/>
      <c r="Y116" s="134"/>
      <c r="Z116" s="134"/>
      <c r="AA116" s="207"/>
      <c r="AB116" s="134"/>
      <c r="AC116" s="134"/>
      <c r="AD116" s="134"/>
      <c r="AE116" s="207"/>
      <c r="AF116" s="134"/>
      <c r="AG116" s="134"/>
      <c r="AH116" s="207">
        <f>5*12</f>
        <v>60</v>
      </c>
      <c r="AI116" s="207"/>
      <c r="AJ116" s="207">
        <f>4*12</f>
        <v>48</v>
      </c>
      <c r="AK116" s="212"/>
      <c r="AL116" s="212"/>
      <c r="AM116" s="229"/>
      <c r="AN116" s="134"/>
      <c r="AO116" s="207"/>
      <c r="AP116" s="134"/>
      <c r="AQ116" s="228"/>
      <c r="AR116" s="238"/>
      <c r="AS116" s="238"/>
      <c r="AT116" s="238"/>
      <c r="AU116" s="96">
        <f t="shared" si="12"/>
        <v>150</v>
      </c>
      <c r="AV116" s="134">
        <v>60</v>
      </c>
      <c r="AW116" s="54">
        <f t="shared" si="11"/>
        <v>1.4285714285714286</v>
      </c>
      <c r="AX116" t="s">
        <v>133</v>
      </c>
    </row>
    <row r="117" spans="1:50" ht="20.100000000000001" customHeight="1" x14ac:dyDescent="0.3">
      <c r="A117" s="88">
        <v>105</v>
      </c>
      <c r="B117" s="208" t="s">
        <v>423</v>
      </c>
      <c r="C117" s="168"/>
      <c r="D117" s="75"/>
      <c r="E117" s="75"/>
      <c r="F117" s="75"/>
      <c r="G117" s="75"/>
      <c r="H117" s="75"/>
      <c r="I117" s="75"/>
      <c r="J117" s="76"/>
      <c r="K117" s="207">
        <f>7*6</f>
        <v>42</v>
      </c>
      <c r="L117" s="207"/>
      <c r="M117" s="207"/>
      <c r="N117" s="207"/>
      <c r="O117" s="207"/>
      <c r="P117" s="134"/>
      <c r="Q117" s="207"/>
      <c r="R117" s="207"/>
      <c r="S117" s="134"/>
      <c r="T117" s="134"/>
      <c r="U117" s="134"/>
      <c r="V117" s="207"/>
      <c r="W117" s="207"/>
      <c r="X117" s="134"/>
      <c r="Y117" s="134"/>
      <c r="Z117" s="134"/>
      <c r="AA117" s="207"/>
      <c r="AB117" s="134"/>
      <c r="AC117" s="134"/>
      <c r="AD117" s="134"/>
      <c r="AE117" s="207"/>
      <c r="AF117" s="134"/>
      <c r="AG117" s="134"/>
      <c r="AH117" s="207">
        <f>4*12</f>
        <v>48</v>
      </c>
      <c r="AI117" s="212"/>
      <c r="AJ117" s="207">
        <f>5*12</f>
        <v>60</v>
      </c>
      <c r="AK117" s="212"/>
      <c r="AL117" s="212"/>
      <c r="AM117" s="229"/>
      <c r="AN117" s="134"/>
      <c r="AO117" s="207"/>
      <c r="AP117" s="134"/>
      <c r="AQ117" s="228"/>
      <c r="AR117" s="238"/>
      <c r="AS117" s="238"/>
      <c r="AT117" s="238"/>
      <c r="AU117" s="96">
        <f t="shared" si="12"/>
        <v>150</v>
      </c>
      <c r="AV117" s="134">
        <v>58</v>
      </c>
      <c r="AW117" s="54">
        <f t="shared" si="11"/>
        <v>1.3809523809523809</v>
      </c>
      <c r="AX117" t="s">
        <v>133</v>
      </c>
    </row>
    <row r="118" spans="1:50" s="195" customFormat="1" ht="20.100000000000001" customHeight="1" x14ac:dyDescent="0.3">
      <c r="A118" s="190">
        <f t="shared" si="10"/>
        <v>106</v>
      </c>
      <c r="B118" s="208" t="s">
        <v>422</v>
      </c>
      <c r="C118" s="168"/>
      <c r="D118" s="75"/>
      <c r="E118" s="75"/>
      <c r="F118" s="75"/>
      <c r="G118" s="75"/>
      <c r="H118" s="75"/>
      <c r="I118" s="75"/>
      <c r="J118" s="76"/>
      <c r="K118" s="215">
        <f>6*6</f>
        <v>36</v>
      </c>
      <c r="L118" s="215"/>
      <c r="M118" s="215"/>
      <c r="N118" s="215">
        <f>1*6</f>
        <v>6</v>
      </c>
      <c r="O118" s="215"/>
      <c r="P118" s="95"/>
      <c r="Q118" s="215"/>
      <c r="R118" s="215"/>
      <c r="S118" s="95"/>
      <c r="T118" s="95"/>
      <c r="U118" s="95"/>
      <c r="V118" s="215"/>
      <c r="W118" s="215"/>
      <c r="X118" s="95"/>
      <c r="Y118" s="95"/>
      <c r="Z118" s="95"/>
      <c r="AA118" s="215"/>
      <c r="AB118" s="95"/>
      <c r="AC118" s="95"/>
      <c r="AD118" s="95"/>
      <c r="AE118" s="215"/>
      <c r="AF118" s="95"/>
      <c r="AG118" s="95"/>
      <c r="AH118" s="215">
        <f>5*12</f>
        <v>60</v>
      </c>
      <c r="AI118" s="212"/>
      <c r="AJ118" s="215">
        <f>4*12</f>
        <v>48</v>
      </c>
      <c r="AK118" s="212"/>
      <c r="AL118" s="212"/>
      <c r="AM118" s="294"/>
      <c r="AN118" s="95"/>
      <c r="AO118" s="215"/>
      <c r="AP118" s="95"/>
      <c r="AQ118" s="295"/>
      <c r="AR118" s="295"/>
      <c r="AS118" s="295"/>
      <c r="AT118" s="295"/>
      <c r="AU118" s="200">
        <f t="shared" si="12"/>
        <v>150</v>
      </c>
      <c r="AV118" s="95">
        <v>47</v>
      </c>
      <c r="AW118" s="194">
        <f t="shared" si="11"/>
        <v>1.3055555555555556</v>
      </c>
      <c r="AX118" s="195" t="s">
        <v>133</v>
      </c>
    </row>
    <row r="119" spans="1:50" ht="20.100000000000001" customHeight="1" x14ac:dyDescent="0.3">
      <c r="A119" s="88">
        <f t="shared" si="10"/>
        <v>107</v>
      </c>
      <c r="B119" s="208" t="s">
        <v>372</v>
      </c>
      <c r="C119" s="168"/>
      <c r="D119" s="75"/>
      <c r="E119" s="75"/>
      <c r="F119" s="75"/>
      <c r="G119" s="75"/>
      <c r="H119" s="75"/>
      <c r="I119" s="75"/>
      <c r="J119" s="76"/>
      <c r="K119" s="207">
        <f>6*6</f>
        <v>36</v>
      </c>
      <c r="L119" s="207"/>
      <c r="M119" s="207"/>
      <c r="N119" s="207">
        <f>1*6</f>
        <v>6</v>
      </c>
      <c r="O119" s="207"/>
      <c r="P119" s="134"/>
      <c r="Q119" s="207"/>
      <c r="R119" s="207"/>
      <c r="S119" s="134"/>
      <c r="T119" s="134"/>
      <c r="U119" s="134"/>
      <c r="V119" s="207"/>
      <c r="W119" s="207"/>
      <c r="X119" s="134"/>
      <c r="Y119" s="134"/>
      <c r="Z119" s="134"/>
      <c r="AA119" s="207"/>
      <c r="AB119" s="134"/>
      <c r="AC119" s="134"/>
      <c r="AD119" s="134"/>
      <c r="AE119" s="207"/>
      <c r="AF119" s="134"/>
      <c r="AG119" s="134"/>
      <c r="AH119" s="207">
        <f>4*12</f>
        <v>48</v>
      </c>
      <c r="AI119" s="212"/>
      <c r="AJ119" s="207">
        <f>5*12</f>
        <v>60</v>
      </c>
      <c r="AK119" s="212"/>
      <c r="AL119" s="212"/>
      <c r="AM119" s="229"/>
      <c r="AN119" s="134"/>
      <c r="AO119" s="207"/>
      <c r="AP119" s="134"/>
      <c r="AQ119" s="228"/>
      <c r="AR119" s="238"/>
      <c r="AS119" s="238"/>
      <c r="AT119" s="238"/>
      <c r="AU119" s="96">
        <f t="shared" si="12"/>
        <v>150</v>
      </c>
      <c r="AV119" s="134">
        <v>42</v>
      </c>
      <c r="AW119" s="54">
        <f t="shared" si="11"/>
        <v>1.1666666666666667</v>
      </c>
      <c r="AX119" t="s">
        <v>133</v>
      </c>
    </row>
    <row r="120" spans="1:50" ht="20.100000000000001" customHeight="1" x14ac:dyDescent="0.3">
      <c r="A120" s="88">
        <f t="shared" si="10"/>
        <v>108</v>
      </c>
      <c r="B120" s="208" t="s">
        <v>424</v>
      </c>
      <c r="C120" s="168"/>
      <c r="D120" s="75"/>
      <c r="E120" s="75"/>
      <c r="F120" s="75"/>
      <c r="G120" s="75"/>
      <c r="H120" s="75"/>
      <c r="I120" s="75"/>
      <c r="J120" s="76"/>
      <c r="K120" s="207">
        <f>2*6</f>
        <v>12</v>
      </c>
      <c r="L120" s="207"/>
      <c r="M120" s="207"/>
      <c r="N120" s="207">
        <f>1*6</f>
        <v>6</v>
      </c>
      <c r="O120" s="207"/>
      <c r="P120" s="134"/>
      <c r="Q120" s="207"/>
      <c r="R120" s="207"/>
      <c r="S120" s="134"/>
      <c r="T120" s="134"/>
      <c r="U120" s="134"/>
      <c r="V120" s="207"/>
      <c r="W120" s="207"/>
      <c r="X120" s="134"/>
      <c r="Y120" s="134"/>
      <c r="Z120" s="134"/>
      <c r="AA120" s="207"/>
      <c r="AB120" s="134"/>
      <c r="AC120" s="134"/>
      <c r="AD120" s="134"/>
      <c r="AE120" s="207"/>
      <c r="AF120" s="134"/>
      <c r="AG120" s="134"/>
      <c r="AH120" s="207">
        <f>6*12</f>
        <v>72</v>
      </c>
      <c r="AI120" s="212"/>
      <c r="AJ120" s="207">
        <f>5*12</f>
        <v>60</v>
      </c>
      <c r="AK120" s="212"/>
      <c r="AL120" s="212"/>
      <c r="AM120" s="229"/>
      <c r="AN120" s="134"/>
      <c r="AO120" s="207"/>
      <c r="AP120" s="134"/>
      <c r="AQ120" s="228"/>
      <c r="AR120" s="238"/>
      <c r="AS120" s="238"/>
      <c r="AT120" s="238"/>
      <c r="AU120" s="96">
        <f t="shared" si="12"/>
        <v>150</v>
      </c>
      <c r="AV120" s="134">
        <v>25</v>
      </c>
      <c r="AW120" s="54">
        <f t="shared" si="11"/>
        <v>2.0833333333333335</v>
      </c>
      <c r="AX120" t="s">
        <v>133</v>
      </c>
    </row>
    <row r="121" spans="1:50" ht="20.100000000000001" customHeight="1" x14ac:dyDescent="0.3">
      <c r="A121" s="88">
        <v>109</v>
      </c>
      <c r="B121" s="208" t="s">
        <v>488</v>
      </c>
      <c r="C121" s="168"/>
      <c r="D121" s="75"/>
      <c r="E121" s="75"/>
      <c r="F121" s="75"/>
      <c r="G121" s="75"/>
      <c r="H121" s="75"/>
      <c r="I121" s="75"/>
      <c r="J121" s="76"/>
      <c r="K121" s="207">
        <f>24*6</f>
        <v>144</v>
      </c>
      <c r="L121" s="207"/>
      <c r="M121" s="207"/>
      <c r="N121" s="207"/>
      <c r="O121" s="207"/>
      <c r="P121" s="134"/>
      <c r="Q121" s="207"/>
      <c r="R121" s="207"/>
      <c r="S121" s="134"/>
      <c r="T121" s="134"/>
      <c r="U121" s="134"/>
      <c r="V121" s="207"/>
      <c r="W121" s="207"/>
      <c r="X121" s="134"/>
      <c r="Y121" s="134"/>
      <c r="Z121" s="134"/>
      <c r="AA121" s="207"/>
      <c r="AB121" s="134"/>
      <c r="AC121" s="134"/>
      <c r="AD121" s="134"/>
      <c r="AE121" s="207"/>
      <c r="AF121" s="134"/>
      <c r="AG121" s="134"/>
      <c r="AH121" s="207"/>
      <c r="AI121" s="212"/>
      <c r="AJ121" s="207"/>
      <c r="AK121" s="212"/>
      <c r="AL121" s="212"/>
      <c r="AM121" s="229"/>
      <c r="AN121" s="134"/>
      <c r="AO121" s="207">
        <v>6</v>
      </c>
      <c r="AP121" s="134"/>
      <c r="AQ121" s="228"/>
      <c r="AR121" s="238"/>
      <c r="AS121" s="238"/>
      <c r="AT121" s="238"/>
      <c r="AU121" s="96">
        <f t="shared" si="12"/>
        <v>150</v>
      </c>
      <c r="AV121" s="134">
        <v>205</v>
      </c>
      <c r="AW121" s="54">
        <f t="shared" si="11"/>
        <v>1.4236111111111112</v>
      </c>
      <c r="AX121" t="s">
        <v>133</v>
      </c>
    </row>
    <row r="122" spans="1:50" ht="20.100000000000001" customHeight="1" x14ac:dyDescent="0.3">
      <c r="A122" s="88">
        <f t="shared" si="10"/>
        <v>110</v>
      </c>
      <c r="B122" s="208" t="s">
        <v>489</v>
      </c>
      <c r="C122" s="168"/>
      <c r="D122" s="75"/>
      <c r="E122" s="75"/>
      <c r="F122" s="75"/>
      <c r="G122" s="75"/>
      <c r="H122" s="75"/>
      <c r="I122" s="75"/>
      <c r="J122" s="76"/>
      <c r="K122" s="207">
        <f>14*6</f>
        <v>84</v>
      </c>
      <c r="L122" s="207"/>
      <c r="M122" s="207"/>
      <c r="N122" s="207"/>
      <c r="O122" s="207"/>
      <c r="P122" s="134"/>
      <c r="Q122" s="207"/>
      <c r="R122" s="207"/>
      <c r="S122" s="134"/>
      <c r="T122" s="134"/>
      <c r="U122" s="134"/>
      <c r="V122" s="207"/>
      <c r="W122" s="207"/>
      <c r="X122" s="134"/>
      <c r="Y122" s="134"/>
      <c r="Z122" s="134"/>
      <c r="AA122" s="207"/>
      <c r="AB122" s="134"/>
      <c r="AC122" s="134"/>
      <c r="AD122" s="134"/>
      <c r="AE122" s="207"/>
      <c r="AF122" s="134"/>
      <c r="AG122" s="134"/>
      <c r="AH122" s="207"/>
      <c r="AI122" s="212"/>
      <c r="AJ122" s="207"/>
      <c r="AK122" s="212"/>
      <c r="AL122" s="212"/>
      <c r="AM122" s="229"/>
      <c r="AN122" s="134"/>
      <c r="AO122" s="207"/>
      <c r="AP122" s="134"/>
      <c r="AQ122" s="228"/>
      <c r="AR122" s="238"/>
      <c r="AS122" s="238"/>
      <c r="AT122" s="238"/>
      <c r="AU122" s="96">
        <f t="shared" si="12"/>
        <v>84</v>
      </c>
      <c r="AV122" s="134">
        <v>143</v>
      </c>
      <c r="AW122" s="54">
        <f t="shared" si="11"/>
        <v>1.7023809523809523</v>
      </c>
      <c r="AX122" t="s">
        <v>133</v>
      </c>
    </row>
    <row r="123" spans="1:50" ht="20.100000000000001" customHeight="1" x14ac:dyDescent="0.3">
      <c r="A123" s="88">
        <f t="shared" si="10"/>
        <v>111</v>
      </c>
      <c r="B123" s="208" t="s">
        <v>490</v>
      </c>
      <c r="C123" s="168"/>
      <c r="D123" s="75"/>
      <c r="E123" s="75"/>
      <c r="F123" s="75"/>
      <c r="G123" s="75"/>
      <c r="H123" s="75"/>
      <c r="I123" s="75"/>
      <c r="J123" s="76"/>
      <c r="K123" s="207">
        <f>12*6</f>
        <v>72</v>
      </c>
      <c r="L123" s="207"/>
      <c r="M123" s="207"/>
      <c r="N123" s="207"/>
      <c r="O123" s="207"/>
      <c r="P123" s="134"/>
      <c r="Q123" s="207"/>
      <c r="R123" s="207"/>
      <c r="S123" s="134"/>
      <c r="T123" s="134"/>
      <c r="U123" s="134"/>
      <c r="V123" s="207"/>
      <c r="W123" s="207"/>
      <c r="X123" s="134"/>
      <c r="Y123" s="134"/>
      <c r="Z123" s="134"/>
      <c r="AA123" s="207"/>
      <c r="AB123" s="134"/>
      <c r="AC123" s="134"/>
      <c r="AD123" s="134"/>
      <c r="AE123" s="207"/>
      <c r="AF123" s="134"/>
      <c r="AG123" s="134"/>
      <c r="AH123" s="207"/>
      <c r="AI123" s="212"/>
      <c r="AJ123" s="207"/>
      <c r="AK123" s="212"/>
      <c r="AL123" s="212"/>
      <c r="AM123" s="229"/>
      <c r="AN123" s="134"/>
      <c r="AO123" s="207"/>
      <c r="AP123" s="134"/>
      <c r="AQ123" s="228"/>
      <c r="AR123" s="238"/>
      <c r="AS123" s="238"/>
      <c r="AT123" s="238"/>
      <c r="AU123" s="96">
        <f t="shared" si="12"/>
        <v>72</v>
      </c>
      <c r="AV123" s="134">
        <v>148</v>
      </c>
      <c r="AW123" s="54">
        <f t="shared" si="11"/>
        <v>2.0555555555555554</v>
      </c>
      <c r="AX123" t="s">
        <v>133</v>
      </c>
    </row>
    <row r="124" spans="1:50" ht="20.100000000000001" customHeight="1" x14ac:dyDescent="0.3">
      <c r="A124" s="88">
        <f t="shared" si="10"/>
        <v>112</v>
      </c>
      <c r="B124" s="208" t="s">
        <v>491</v>
      </c>
      <c r="C124" s="168"/>
      <c r="D124" s="75"/>
      <c r="E124" s="75"/>
      <c r="F124" s="75"/>
      <c r="G124" s="75"/>
      <c r="H124" s="75"/>
      <c r="I124" s="75"/>
      <c r="J124" s="76"/>
      <c r="K124" s="207">
        <f>24*6</f>
        <v>144</v>
      </c>
      <c r="L124" s="207"/>
      <c r="M124" s="207"/>
      <c r="N124" s="207"/>
      <c r="O124" s="207"/>
      <c r="P124" s="134"/>
      <c r="Q124" s="207"/>
      <c r="R124" s="207"/>
      <c r="S124" s="134"/>
      <c r="T124" s="134"/>
      <c r="U124" s="134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12"/>
      <c r="AJ124" s="207"/>
      <c r="AK124" s="212"/>
      <c r="AL124" s="212"/>
      <c r="AM124" s="229"/>
      <c r="AN124" s="134"/>
      <c r="AO124" s="207">
        <v>6</v>
      </c>
      <c r="AP124" s="134"/>
      <c r="AQ124" s="228"/>
      <c r="AR124" s="238"/>
      <c r="AS124" s="238"/>
      <c r="AT124" s="238"/>
      <c r="AU124" s="96">
        <f t="shared" si="12"/>
        <v>150</v>
      </c>
      <c r="AV124" s="134">
        <v>206</v>
      </c>
      <c r="AW124" s="54">
        <f t="shared" si="11"/>
        <v>1.4305555555555556</v>
      </c>
      <c r="AX124" t="s">
        <v>133</v>
      </c>
    </row>
    <row r="125" spans="1:50" ht="20.100000000000001" hidden="1" customHeight="1" thickBot="1" x14ac:dyDescent="0.35">
      <c r="A125" s="89"/>
      <c r="B125" s="15" t="s">
        <v>4</v>
      </c>
      <c r="C125" s="16"/>
      <c r="D125" s="16"/>
      <c r="E125" s="16"/>
      <c r="F125" s="16"/>
      <c r="G125" s="16"/>
      <c r="H125" s="16"/>
      <c r="I125" s="16"/>
      <c r="J125" s="17"/>
      <c r="K125" s="46">
        <f t="shared" ref="K125:X125" si="13">SUM(K13:K124)</f>
        <v>4426</v>
      </c>
      <c r="L125" s="46">
        <f t="shared" si="13"/>
        <v>30</v>
      </c>
      <c r="M125" s="46">
        <f t="shared" si="13"/>
        <v>216</v>
      </c>
      <c r="N125" s="46">
        <f t="shared" si="13"/>
        <v>402</v>
      </c>
      <c r="O125" s="46">
        <f t="shared" si="13"/>
        <v>0</v>
      </c>
      <c r="P125" s="46">
        <f t="shared" si="13"/>
        <v>6</v>
      </c>
      <c r="Q125" s="46">
        <f t="shared" si="13"/>
        <v>1439</v>
      </c>
      <c r="R125" s="46">
        <f t="shared" si="13"/>
        <v>0</v>
      </c>
      <c r="S125" s="46">
        <f t="shared" si="13"/>
        <v>0</v>
      </c>
      <c r="T125" s="46">
        <f t="shared" si="13"/>
        <v>192</v>
      </c>
      <c r="U125" s="46">
        <f t="shared" si="13"/>
        <v>0</v>
      </c>
      <c r="V125" s="46">
        <f t="shared" si="13"/>
        <v>48</v>
      </c>
      <c r="W125" s="46">
        <f t="shared" si="13"/>
        <v>78</v>
      </c>
      <c r="X125" s="46">
        <f t="shared" si="13"/>
        <v>348</v>
      </c>
      <c r="Y125" s="46"/>
      <c r="Z125" s="46">
        <f>SUM(Z13:Z124)</f>
        <v>0</v>
      </c>
      <c r="AA125" s="46">
        <f>SUM(AA13:AA124)</f>
        <v>0</v>
      </c>
      <c r="AB125" s="46">
        <f>SUM(AB13:AB124)</f>
        <v>36</v>
      </c>
      <c r="AC125" s="46"/>
      <c r="AD125" s="46">
        <f t="shared" ref="AD125:AP125" si="14">SUM(AD13:AD124)</f>
        <v>60</v>
      </c>
      <c r="AE125" s="46">
        <f t="shared" si="14"/>
        <v>921</v>
      </c>
      <c r="AF125" s="46">
        <f t="shared" si="14"/>
        <v>0</v>
      </c>
      <c r="AG125" s="46">
        <f t="shared" si="14"/>
        <v>0</v>
      </c>
      <c r="AH125" s="46">
        <f t="shared" si="14"/>
        <v>2064</v>
      </c>
      <c r="AI125" s="211">
        <f t="shared" si="14"/>
        <v>12</v>
      </c>
      <c r="AJ125" s="211">
        <f t="shared" si="14"/>
        <v>3180</v>
      </c>
      <c r="AK125" s="211">
        <f t="shared" si="14"/>
        <v>0</v>
      </c>
      <c r="AL125" s="211">
        <f t="shared" si="14"/>
        <v>0</v>
      </c>
      <c r="AM125" s="46">
        <f t="shared" si="14"/>
        <v>30</v>
      </c>
      <c r="AN125" s="46">
        <f t="shared" si="14"/>
        <v>0</v>
      </c>
      <c r="AO125" s="46">
        <f t="shared" si="14"/>
        <v>78</v>
      </c>
      <c r="AP125" s="46">
        <f t="shared" si="14"/>
        <v>0</v>
      </c>
      <c r="AQ125" s="46"/>
      <c r="AR125" s="46"/>
      <c r="AS125" s="46"/>
      <c r="AT125" s="46"/>
      <c r="AU125" s="46">
        <f>SUM(AU13:AU124)</f>
        <v>14166</v>
      </c>
      <c r="AV125" s="200">
        <f>SUM(AV13:AV124)</f>
        <v>7264</v>
      </c>
      <c r="AW125" s="55">
        <f>+AV125/K125</f>
        <v>1.641211025756891</v>
      </c>
    </row>
    <row r="127" spans="1:50" x14ac:dyDescent="0.3">
      <c r="B127" s="2" t="s">
        <v>19</v>
      </c>
    </row>
    <row r="131" spans="1:47" x14ac:dyDescent="0.3">
      <c r="A131" s="90"/>
      <c r="B131" s="4"/>
      <c r="C131" s="4"/>
      <c r="D131" s="4"/>
      <c r="E131" s="4"/>
      <c r="F131" s="4"/>
      <c r="L131" s="4"/>
      <c r="M131" s="4"/>
      <c r="N131" s="4"/>
      <c r="O131" s="4"/>
      <c r="P131" s="4"/>
      <c r="Q131" s="4"/>
      <c r="R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x14ac:dyDescent="0.3">
      <c r="A132" s="86" t="s">
        <v>7</v>
      </c>
      <c r="B132" s="6"/>
      <c r="C132" s="6"/>
      <c r="D132" s="6"/>
      <c r="E132" s="6"/>
      <c r="F132" s="6"/>
      <c r="L132" s="6" t="s">
        <v>8</v>
      </c>
      <c r="M132" s="6"/>
      <c r="N132" s="6"/>
      <c r="O132" s="6"/>
      <c r="P132" s="6"/>
      <c r="Q132" s="6"/>
      <c r="R132" s="6"/>
      <c r="Z132" s="6" t="s">
        <v>9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6" spans="1:47" x14ac:dyDescent="0.3">
      <c r="A136" s="90"/>
      <c r="B136" s="4"/>
      <c r="C136" s="4"/>
      <c r="D136" s="4"/>
      <c r="E136" s="4"/>
      <c r="F136" s="4"/>
    </row>
    <row r="137" spans="1:47" x14ac:dyDescent="0.3">
      <c r="A137" s="86" t="s">
        <v>6</v>
      </c>
      <c r="B137" s="6"/>
      <c r="C137" s="6"/>
      <c r="D137" s="6"/>
      <c r="E137" s="6"/>
      <c r="F137" s="6"/>
    </row>
    <row r="139" spans="1:47" x14ac:dyDescent="0.3">
      <c r="C139" s="14" t="s">
        <v>20</v>
      </c>
      <c r="D139" s="14" t="s">
        <v>28</v>
      </c>
      <c r="E139" s="14"/>
      <c r="F139" s="14"/>
      <c r="G139" s="14"/>
      <c r="H139" s="14"/>
      <c r="I139" s="14"/>
      <c r="J139" s="14"/>
      <c r="K139" s="14"/>
      <c r="L139" s="14"/>
      <c r="M139" s="14" t="s">
        <v>37</v>
      </c>
      <c r="N139" s="14" t="s">
        <v>43</v>
      </c>
      <c r="O139" s="14"/>
      <c r="P139" s="14"/>
      <c r="Q139" s="14"/>
      <c r="R139" s="14"/>
      <c r="S139" s="14"/>
      <c r="T139" s="14"/>
      <c r="V139" s="14" t="s">
        <v>294</v>
      </c>
      <c r="W139" s="14" t="s">
        <v>295</v>
      </c>
    </row>
    <row r="140" spans="1:47" x14ac:dyDescent="0.3">
      <c r="C140" s="14" t="s">
        <v>273</v>
      </c>
      <c r="D140" s="14" t="s">
        <v>274</v>
      </c>
      <c r="K140" s="14"/>
      <c r="L140" s="14"/>
      <c r="M140" s="14" t="s">
        <v>285</v>
      </c>
      <c r="N140" s="14" t="s">
        <v>286</v>
      </c>
      <c r="O140" s="14"/>
      <c r="P140" s="14"/>
      <c r="V140" s="14" t="s">
        <v>161</v>
      </c>
      <c r="W140" t="s">
        <v>158</v>
      </c>
      <c r="X140" s="14"/>
      <c r="Y140" s="14"/>
    </row>
    <row r="141" spans="1:47" x14ac:dyDescent="0.3">
      <c r="C141" s="14" t="s">
        <v>22</v>
      </c>
      <c r="D141" s="14" t="s">
        <v>30</v>
      </c>
      <c r="E141" s="14"/>
      <c r="F141" s="14"/>
      <c r="G141" s="14"/>
      <c r="H141" s="14"/>
      <c r="I141" s="14"/>
      <c r="J141" s="14"/>
      <c r="K141" s="14"/>
      <c r="L141" s="14"/>
      <c r="M141" s="14" t="s">
        <v>45</v>
      </c>
      <c r="N141" s="14"/>
      <c r="O141" s="14"/>
      <c r="P141" s="14"/>
      <c r="Q141" s="14"/>
      <c r="R141" s="14"/>
      <c r="S141" s="14"/>
      <c r="T141" s="14"/>
      <c r="V141" s="14" t="s">
        <v>155</v>
      </c>
      <c r="W141" s="14" t="s">
        <v>159</v>
      </c>
      <c r="X141" s="14"/>
      <c r="Y141" s="14"/>
      <c r="Z141" s="14"/>
      <c r="AA141" s="14"/>
      <c r="AB141" s="14"/>
      <c r="AC141" s="14"/>
    </row>
    <row r="142" spans="1:47" x14ac:dyDescent="0.3">
      <c r="C142" s="14" t="s">
        <v>23</v>
      </c>
      <c r="D142" s="14" t="s">
        <v>31</v>
      </c>
      <c r="E142" s="14"/>
      <c r="F142" s="14"/>
      <c r="G142" s="14"/>
      <c r="H142" s="14"/>
      <c r="I142" s="14"/>
      <c r="J142" s="14"/>
      <c r="K142" s="14"/>
      <c r="L142" s="14"/>
      <c r="M142" s="14" t="s">
        <v>39</v>
      </c>
      <c r="N142" s="14" t="s">
        <v>46</v>
      </c>
      <c r="O142" s="14"/>
      <c r="P142" s="14"/>
      <c r="Q142" s="14"/>
      <c r="R142" s="14"/>
      <c r="S142" s="14"/>
      <c r="T142" s="14"/>
      <c r="V142" s="14" t="s">
        <v>349</v>
      </c>
      <c r="W142" s="14" t="s">
        <v>492</v>
      </c>
      <c r="X142" s="14"/>
      <c r="Y142" s="14"/>
      <c r="Z142" s="14"/>
      <c r="AA142" s="14"/>
      <c r="AB142" s="14"/>
      <c r="AC142" s="14"/>
    </row>
    <row r="143" spans="1:47" x14ac:dyDescent="0.3">
      <c r="C143" s="14" t="s">
        <v>24</v>
      </c>
      <c r="D143" s="14" t="s">
        <v>32</v>
      </c>
      <c r="E143" s="14"/>
      <c r="F143" s="14"/>
      <c r="G143" s="14"/>
      <c r="H143" s="14"/>
      <c r="I143" s="14"/>
      <c r="J143" s="14"/>
      <c r="K143" s="14"/>
      <c r="L143" s="14"/>
      <c r="M143" s="14" t="s">
        <v>287</v>
      </c>
      <c r="N143" s="14" t="s">
        <v>288</v>
      </c>
      <c r="O143" s="14"/>
      <c r="P143" s="14"/>
      <c r="Q143" s="14"/>
      <c r="R143" s="14"/>
      <c r="S143" s="14"/>
      <c r="T143" s="14"/>
      <c r="U143" s="14"/>
      <c r="V143" s="14" t="s">
        <v>347</v>
      </c>
      <c r="W143" s="14" t="s">
        <v>346</v>
      </c>
    </row>
    <row r="144" spans="1:47" x14ac:dyDescent="0.3">
      <c r="C144" s="14" t="s">
        <v>275</v>
      </c>
      <c r="D144" s="14" t="s">
        <v>276</v>
      </c>
      <c r="E144" s="14"/>
      <c r="F144" s="14"/>
      <c r="G144" s="14"/>
      <c r="H144" s="14"/>
      <c r="I144" s="14"/>
      <c r="J144" s="14"/>
      <c r="K144" s="14"/>
      <c r="L144" s="14"/>
      <c r="M144" s="14" t="s">
        <v>41</v>
      </c>
      <c r="N144" s="14" t="s">
        <v>48</v>
      </c>
      <c r="O144" s="14"/>
      <c r="P144" s="14"/>
      <c r="Q144" s="14"/>
      <c r="R144" s="14"/>
      <c r="S144" s="14"/>
      <c r="T144" s="14"/>
      <c r="U144" s="14"/>
      <c r="V144" s="14" t="s">
        <v>447</v>
      </c>
      <c r="W144" s="216" t="s">
        <v>448</v>
      </c>
    </row>
    <row r="145" spans="3:29" x14ac:dyDescent="0.3">
      <c r="C145" s="14" t="s">
        <v>54</v>
      </c>
      <c r="D145" s="14" t="s">
        <v>55</v>
      </c>
      <c r="H145" s="14"/>
      <c r="I145" s="14"/>
      <c r="J145" s="14"/>
      <c r="K145" s="14"/>
      <c r="L145" s="14"/>
      <c r="M145" s="14" t="s">
        <v>78</v>
      </c>
      <c r="N145" s="14" t="s">
        <v>79</v>
      </c>
      <c r="O145" s="14"/>
      <c r="P145" s="14"/>
      <c r="Q145" s="14"/>
      <c r="R145" s="14"/>
      <c r="S145" s="14"/>
      <c r="T145" s="14"/>
      <c r="U145" s="14"/>
      <c r="V145" s="224" t="s">
        <v>469</v>
      </c>
      <c r="W145" s="278" t="s">
        <v>470</v>
      </c>
      <c r="X145" s="278"/>
      <c r="Y145" s="278"/>
      <c r="Z145" s="278"/>
      <c r="AA145" s="278"/>
      <c r="AB145" s="278"/>
      <c r="AC145" s="231"/>
    </row>
    <row r="146" spans="3:29" x14ac:dyDescent="0.3">
      <c r="C146" s="14" t="s">
        <v>277</v>
      </c>
      <c r="D146" s="14" t="s">
        <v>278</v>
      </c>
      <c r="G146" s="14"/>
      <c r="H146" s="14"/>
      <c r="I146" s="14"/>
      <c r="J146" s="14"/>
      <c r="K146" s="14"/>
      <c r="L146" s="14"/>
      <c r="M146" s="14" t="s">
        <v>49</v>
      </c>
      <c r="N146" s="14" t="s">
        <v>53</v>
      </c>
      <c r="O146" s="14"/>
      <c r="P146" s="14"/>
      <c r="Q146" s="14"/>
      <c r="R146" s="14"/>
      <c r="S146" s="14"/>
      <c r="T146" s="14"/>
      <c r="U146" s="14"/>
      <c r="V146" s="226" t="s">
        <v>472</v>
      </c>
      <c r="W146" s="279" t="s">
        <v>473</v>
      </c>
      <c r="X146" s="279"/>
      <c r="Y146" s="279"/>
      <c r="Z146" s="279"/>
      <c r="AA146" s="279"/>
      <c r="AB146" s="279"/>
    </row>
    <row r="147" spans="3:29" x14ac:dyDescent="0.3">
      <c r="C147" s="14" t="s">
        <v>279</v>
      </c>
      <c r="D147" s="14" t="s">
        <v>280</v>
      </c>
      <c r="F147" s="14"/>
      <c r="G147" s="14"/>
      <c r="H147" s="14"/>
      <c r="M147" s="14" t="s">
        <v>52</v>
      </c>
      <c r="N147" s="14"/>
      <c r="O147" s="14"/>
      <c r="P147" s="14"/>
      <c r="Q147" s="14"/>
      <c r="R147" s="14"/>
    </row>
    <row r="148" spans="3:29" x14ac:dyDescent="0.3">
      <c r="C148" s="14" t="s">
        <v>281</v>
      </c>
      <c r="D148" s="14" t="s">
        <v>282</v>
      </c>
      <c r="F148" s="14"/>
      <c r="G148" s="14"/>
      <c r="M148" s="14" t="s">
        <v>289</v>
      </c>
      <c r="N148" s="14" t="s">
        <v>290</v>
      </c>
    </row>
    <row r="149" spans="3:29" x14ac:dyDescent="0.3">
      <c r="C149" s="14" t="s">
        <v>27</v>
      </c>
      <c r="D149" s="14" t="s">
        <v>35</v>
      </c>
      <c r="E149" s="14"/>
      <c r="I149" s="14"/>
      <c r="J149" s="14"/>
      <c r="M149" s="14" t="s">
        <v>291</v>
      </c>
      <c r="N149" s="14" t="s">
        <v>292</v>
      </c>
    </row>
    <row r="150" spans="3:29" x14ac:dyDescent="0.3">
      <c r="C150" s="14" t="s">
        <v>283</v>
      </c>
      <c r="D150" s="14" t="s">
        <v>284</v>
      </c>
      <c r="F150" s="14"/>
      <c r="G150" s="14"/>
      <c r="H150" s="14"/>
      <c r="M150" s="14" t="s">
        <v>293</v>
      </c>
      <c r="N150" s="14" t="s">
        <v>296</v>
      </c>
    </row>
    <row r="151" spans="3:29" x14ac:dyDescent="0.3">
      <c r="M151" s="14" t="s">
        <v>343</v>
      </c>
      <c r="N151" s="14" t="s">
        <v>42</v>
      </c>
    </row>
  </sheetData>
  <autoFilter ref="A12:AX125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49">
      <filters>
        <filter val="HOSPITAL II-I MOYOBAMBA"/>
      </filters>
    </filterColumn>
  </autoFilter>
  <mergeCells count="3">
    <mergeCell ref="W146:AB146"/>
    <mergeCell ref="B12:J12"/>
    <mergeCell ref="W145:AB145"/>
  </mergeCells>
  <conditionalFormatting sqref="B24">
    <cfRule type="duplicateValues" dxfId="6" priority="5"/>
  </conditionalFormatting>
  <conditionalFormatting sqref="C27:J27">
    <cfRule type="duplicateValues" dxfId="5" priority="4"/>
  </conditionalFormatting>
  <conditionalFormatting sqref="C16:J16">
    <cfRule type="duplicateValues" dxfId="4" priority="3"/>
  </conditionalFormatting>
  <conditionalFormatting sqref="B23">
    <cfRule type="duplicateValues" dxfId="3" priority="2"/>
  </conditionalFormatting>
  <conditionalFormatting sqref="C17:J17">
    <cfRule type="duplicateValues" dxfId="2" priority="6"/>
  </conditionalFormatting>
  <conditionalFormatting sqref="B25:B117 B13:B22 B119:B124">
    <cfRule type="duplicateValues" dxfId="1" priority="42"/>
  </conditionalFormatting>
  <conditionalFormatting sqref="B118">
    <cfRule type="duplicateValues" dxfId="0" priority="1"/>
  </conditionalFormatting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22"/>
  <sheetViews>
    <sheetView showGridLines="0" tabSelected="1" topLeftCell="N6" zoomScale="80" zoomScaleNormal="80" workbookViewId="0">
      <selection activeCell="AS22" sqref="AS22"/>
    </sheetView>
  </sheetViews>
  <sheetFormatPr baseColWidth="10" defaultColWidth="11.44140625" defaultRowHeight="14.4" x14ac:dyDescent="0.3"/>
  <cols>
    <col min="1" max="1" width="17.33203125" style="21" customWidth="1"/>
    <col min="2" max="2" width="5.33203125" style="21" customWidth="1"/>
    <col min="3" max="3" width="31.5546875" style="21" customWidth="1"/>
    <col min="4" max="4" width="11.33203125" style="21" customWidth="1"/>
    <col min="5" max="5" width="18.33203125" style="21" customWidth="1"/>
    <col min="6" max="7" width="14.6640625" style="21" customWidth="1"/>
    <col min="8" max="24" width="7.6640625" style="21" customWidth="1"/>
    <col min="25" max="25" width="8.6640625" style="21" customWidth="1"/>
    <col min="26" max="45" width="7.6640625" style="21" customWidth="1"/>
    <col min="46" max="46" width="8.5546875" style="21" customWidth="1"/>
    <col min="47" max="16384" width="11.44140625" style="21"/>
  </cols>
  <sheetData>
    <row r="3" spans="1:46" ht="15" thickBot="1" x14ac:dyDescent="0.35"/>
    <row r="4" spans="1:46" ht="15" thickBot="1" x14ac:dyDescent="0.35">
      <c r="B4" s="22" t="s">
        <v>56</v>
      </c>
      <c r="C4" s="282"/>
      <c r="D4" s="283"/>
      <c r="E4" s="284"/>
    </row>
    <row r="6" spans="1:46" ht="18" x14ac:dyDescent="0.35">
      <c r="A6" s="23" t="s">
        <v>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8" spans="1:46" s="24" customFormat="1" ht="15" customHeight="1" x14ac:dyDescent="0.3">
      <c r="A8" s="285" t="s">
        <v>58</v>
      </c>
      <c r="B8" s="287" t="s">
        <v>59</v>
      </c>
      <c r="C8" s="287" t="s">
        <v>60</v>
      </c>
      <c r="D8" s="287" t="s">
        <v>11</v>
      </c>
      <c r="E8" s="287" t="s">
        <v>3</v>
      </c>
      <c r="F8" s="287" t="s">
        <v>61</v>
      </c>
      <c r="G8" s="289" t="s">
        <v>62</v>
      </c>
      <c r="H8" s="280" t="s">
        <v>218</v>
      </c>
      <c r="I8" s="281"/>
      <c r="J8" s="281"/>
      <c r="K8" s="280" t="s">
        <v>219</v>
      </c>
      <c r="L8" s="281"/>
      <c r="M8" s="281"/>
      <c r="N8" s="280" t="s">
        <v>220</v>
      </c>
      <c r="O8" s="281"/>
      <c r="P8" s="281"/>
      <c r="Q8" s="280" t="s">
        <v>221</v>
      </c>
      <c r="R8" s="281"/>
      <c r="S8" s="281"/>
      <c r="T8" s="280" t="s">
        <v>222</v>
      </c>
      <c r="U8" s="281"/>
      <c r="V8" s="281"/>
      <c r="W8" s="280" t="s">
        <v>223</v>
      </c>
      <c r="X8" s="281"/>
      <c r="Y8" s="281"/>
      <c r="Z8" s="280" t="s">
        <v>224</v>
      </c>
      <c r="AA8" s="281"/>
      <c r="AB8" s="281"/>
      <c r="AC8" s="280" t="s">
        <v>225</v>
      </c>
      <c r="AD8" s="281"/>
      <c r="AE8" s="281"/>
      <c r="AF8" s="280" t="s">
        <v>226</v>
      </c>
      <c r="AG8" s="281"/>
      <c r="AH8" s="281"/>
      <c r="AI8" s="280" t="s">
        <v>227</v>
      </c>
      <c r="AJ8" s="281"/>
      <c r="AK8" s="281"/>
      <c r="AL8" s="280" t="s">
        <v>228</v>
      </c>
      <c r="AM8" s="281"/>
      <c r="AN8" s="281"/>
      <c r="AO8" s="280" t="s">
        <v>229</v>
      </c>
      <c r="AP8" s="281"/>
      <c r="AQ8" s="281"/>
      <c r="AR8" s="291" t="s">
        <v>4</v>
      </c>
      <c r="AS8" s="292"/>
      <c r="AT8" s="293"/>
    </row>
    <row r="9" spans="1:46" s="24" customFormat="1" ht="80.400000000000006" thickBot="1" x14ac:dyDescent="0.35">
      <c r="A9" s="286"/>
      <c r="B9" s="288"/>
      <c r="C9" s="288"/>
      <c r="D9" s="288"/>
      <c r="E9" s="288"/>
      <c r="F9" s="288"/>
      <c r="G9" s="290"/>
      <c r="H9" s="25" t="s">
        <v>63</v>
      </c>
      <c r="I9" s="26" t="s">
        <v>64</v>
      </c>
      <c r="J9" s="111" t="s">
        <v>72</v>
      </c>
      <c r="K9" s="25" t="s">
        <v>63</v>
      </c>
      <c r="L9" s="26" t="s">
        <v>64</v>
      </c>
      <c r="M9" s="111" t="s">
        <v>73</v>
      </c>
      <c r="N9" s="25" t="s">
        <v>63</v>
      </c>
      <c r="O9" s="26" t="s">
        <v>64</v>
      </c>
      <c r="P9" s="111" t="s">
        <v>74</v>
      </c>
      <c r="Q9" s="25" t="s">
        <v>63</v>
      </c>
      <c r="R9" s="26" t="s">
        <v>64</v>
      </c>
      <c r="S9" s="111" t="s">
        <v>84</v>
      </c>
      <c r="T9" s="25" t="s">
        <v>63</v>
      </c>
      <c r="U9" s="26" t="s">
        <v>64</v>
      </c>
      <c r="V9" s="111" t="s">
        <v>65</v>
      </c>
      <c r="W9" s="25" t="s">
        <v>63</v>
      </c>
      <c r="X9" s="26" t="s">
        <v>64</v>
      </c>
      <c r="Y9" s="111" t="s">
        <v>66</v>
      </c>
      <c r="Z9" s="25" t="s">
        <v>63</v>
      </c>
      <c r="AA9" s="26" t="s">
        <v>64</v>
      </c>
      <c r="AB9" s="111" t="s">
        <v>85</v>
      </c>
      <c r="AC9" s="25" t="s">
        <v>63</v>
      </c>
      <c r="AD9" s="26" t="s">
        <v>64</v>
      </c>
      <c r="AE9" s="111" t="s">
        <v>67</v>
      </c>
      <c r="AF9" s="25" t="s">
        <v>63</v>
      </c>
      <c r="AG9" s="26" t="s">
        <v>64</v>
      </c>
      <c r="AH9" s="111" t="s">
        <v>68</v>
      </c>
      <c r="AI9" s="25" t="s">
        <v>63</v>
      </c>
      <c r="AJ9" s="26" t="s">
        <v>64</v>
      </c>
      <c r="AK9" s="111" t="s">
        <v>69</v>
      </c>
      <c r="AL9" s="25" t="s">
        <v>63</v>
      </c>
      <c r="AM9" s="26" t="s">
        <v>64</v>
      </c>
      <c r="AN9" s="111" t="s">
        <v>70</v>
      </c>
      <c r="AO9" s="25" t="s">
        <v>63</v>
      </c>
      <c r="AP9" s="26" t="s">
        <v>64</v>
      </c>
      <c r="AQ9" s="111" t="s">
        <v>71</v>
      </c>
      <c r="AR9" s="113" t="s">
        <v>63</v>
      </c>
      <c r="AS9" s="114" t="s">
        <v>64</v>
      </c>
      <c r="AT9" s="111" t="s">
        <v>75</v>
      </c>
    </row>
    <row r="10" spans="1:46" s="24" customFormat="1" ht="20.100000000000001" customHeight="1" x14ac:dyDescent="0.3">
      <c r="A10" s="27" t="s">
        <v>86</v>
      </c>
      <c r="B10" s="28">
        <v>1</v>
      </c>
      <c r="C10" s="29" t="s">
        <v>99</v>
      </c>
      <c r="D10" s="30" t="s">
        <v>87</v>
      </c>
      <c r="E10" s="29" t="s">
        <v>88</v>
      </c>
      <c r="F10" s="29" t="s">
        <v>86</v>
      </c>
      <c r="G10" s="31" t="s">
        <v>102</v>
      </c>
      <c r="H10" s="32">
        <v>273</v>
      </c>
      <c r="I10" s="33">
        <v>150</v>
      </c>
      <c r="J10" s="112">
        <f t="shared" ref="J10:J22" si="0">IF(OR(H10="",I10="")," ",H10/I10)</f>
        <v>1.82</v>
      </c>
      <c r="K10" s="32">
        <v>322</v>
      </c>
      <c r="L10" s="33">
        <v>162</v>
      </c>
      <c r="M10" s="112">
        <f t="shared" ref="M10:M22" si="1">IF(OR(K10="",L10="")," ",K10/L10)</f>
        <v>1.9876543209876543</v>
      </c>
      <c r="N10" s="32">
        <v>193</v>
      </c>
      <c r="O10" s="33">
        <v>120</v>
      </c>
      <c r="P10" s="112">
        <f t="shared" ref="P10:P18" si="2">IF(OR(N10="",O10="")," ",N10/O10)</f>
        <v>1.6083333333333334</v>
      </c>
      <c r="Q10" s="32">
        <v>259</v>
      </c>
      <c r="R10" s="33">
        <v>120</v>
      </c>
      <c r="S10" s="112">
        <f t="shared" ref="S10:S22" si="3">IF(OR(Q10="",R10="")," ",Q10/R10)</f>
        <v>2.1583333333333332</v>
      </c>
      <c r="T10" s="32">
        <v>256</v>
      </c>
      <c r="U10" s="33">
        <v>78</v>
      </c>
      <c r="V10" s="112">
        <f t="shared" ref="V10:V22" si="4">IF(OR(T10="",U10="")," ",T10/U10)</f>
        <v>3.2820512820512819</v>
      </c>
      <c r="W10" s="32">
        <v>204</v>
      </c>
      <c r="X10" s="33">
        <v>78</v>
      </c>
      <c r="Y10" s="112">
        <f t="shared" ref="Y10:Y22" si="5">IF(OR(W10="",X10="")," ",W10/X10)</f>
        <v>2.6153846153846154</v>
      </c>
      <c r="Z10" s="32">
        <v>305</v>
      </c>
      <c r="AA10" s="33">
        <v>78</v>
      </c>
      <c r="AB10" s="112">
        <f>IF(OR(Z10="",AA10="")," ",Z10/AA10)</f>
        <v>3.9102564102564101</v>
      </c>
      <c r="AC10" s="32">
        <f>+'Anexo 2 AGOS'!AO13</f>
        <v>245</v>
      </c>
      <c r="AD10" s="33">
        <f>+'Anexo 2 AGOS'!K13</f>
        <v>84</v>
      </c>
      <c r="AE10" s="112">
        <f>IFERROR(IF(OR(AC10="",AD10="")," ",AC10/AD10),0)</f>
        <v>2.9166666666666665</v>
      </c>
      <c r="AF10" s="32">
        <f>'Anexo 2 SEPT'!AP13</f>
        <v>242</v>
      </c>
      <c r="AG10" s="33">
        <v>84</v>
      </c>
      <c r="AH10" s="112">
        <f>IFERROR(IF(OR(AF10="",AG10="")," ",AF10/AG10),0)</f>
        <v>2.8809523809523809</v>
      </c>
      <c r="AI10" s="32">
        <v>150</v>
      </c>
      <c r="AJ10" s="33">
        <v>84</v>
      </c>
      <c r="AK10" s="112">
        <f>IFERROR(IF(OR(AI10="",AJ10="")," ",AI10/AJ10),0)</f>
        <v>1.7857142857142858</v>
      </c>
      <c r="AL10" s="32">
        <v>0</v>
      </c>
      <c r="AM10" s="33">
        <v>0</v>
      </c>
      <c r="AN10" s="112">
        <f>IFERROR(IF(OR(AL10="",AM10="")," ",AL10/AM10),0)</f>
        <v>0</v>
      </c>
      <c r="AO10" s="32">
        <v>0</v>
      </c>
      <c r="AP10" s="33">
        <v>0</v>
      </c>
      <c r="AQ10" s="112">
        <f>IFERROR(IF(OR(AO10="",AP10="")," ",AO10/AP10),0)</f>
        <v>0</v>
      </c>
      <c r="AR10" s="34">
        <f>+H10+K10+N10+Q10+T10+W10+Z10+AC10+AF10+AI10+AL10+AO10</f>
        <v>2449</v>
      </c>
      <c r="AS10" s="35">
        <f>+I10+L10+O10+R10+U10+X10+AA10+AD10+AG10+AJ10+AM10+AP10</f>
        <v>1038</v>
      </c>
      <c r="AT10" s="112">
        <f t="shared" ref="AT10:AT21" si="6">IF(OR(AR10="",AS10="")," ",AR10/AS10)</f>
        <v>2.3593448940269748</v>
      </c>
    </row>
    <row r="11" spans="1:46" s="24" customFormat="1" ht="20.100000000000001" customHeight="1" x14ac:dyDescent="0.3">
      <c r="A11" s="36" t="s">
        <v>86</v>
      </c>
      <c r="B11" s="37">
        <v>2</v>
      </c>
      <c r="C11" s="38" t="s">
        <v>100</v>
      </c>
      <c r="D11" s="30" t="s">
        <v>87</v>
      </c>
      <c r="E11" s="29" t="s">
        <v>88</v>
      </c>
      <c r="F11" s="29" t="s">
        <v>86</v>
      </c>
      <c r="G11" s="31" t="s">
        <v>91</v>
      </c>
      <c r="H11" s="41">
        <v>305</v>
      </c>
      <c r="I11" s="42">
        <v>120</v>
      </c>
      <c r="J11" s="112">
        <f t="shared" si="0"/>
        <v>2.5416666666666665</v>
      </c>
      <c r="K11" s="41">
        <v>230</v>
      </c>
      <c r="L11" s="42">
        <v>120</v>
      </c>
      <c r="M11" s="112">
        <f t="shared" si="1"/>
        <v>1.9166666666666667</v>
      </c>
      <c r="N11" s="41">
        <v>241</v>
      </c>
      <c r="O11" s="42">
        <v>150</v>
      </c>
      <c r="P11" s="112">
        <f t="shared" si="2"/>
        <v>1.6066666666666667</v>
      </c>
      <c r="Q11" s="41">
        <v>170</v>
      </c>
      <c r="R11" s="42">
        <v>120</v>
      </c>
      <c r="S11" s="112">
        <f t="shared" si="3"/>
        <v>1.4166666666666667</v>
      </c>
      <c r="T11" s="41">
        <v>104</v>
      </c>
      <c r="U11" s="42">
        <v>60</v>
      </c>
      <c r="V11" s="112">
        <f t="shared" si="4"/>
        <v>1.7333333333333334</v>
      </c>
      <c r="W11" s="41">
        <v>203</v>
      </c>
      <c r="X11" s="42">
        <v>90</v>
      </c>
      <c r="Y11" s="112">
        <f t="shared" si="5"/>
        <v>2.2555555555555555</v>
      </c>
      <c r="Z11" s="41">
        <v>110</v>
      </c>
      <c r="AA11" s="42">
        <v>90</v>
      </c>
      <c r="AB11" s="112">
        <f>IF(OR(Z11="",AA11="")," ",Z11/AA11)</f>
        <v>1.2222222222222223</v>
      </c>
      <c r="AC11" s="32">
        <f>+'Anexo 2 AGOS'!AO14</f>
        <v>110</v>
      </c>
      <c r="AD11" s="33">
        <f>+'Anexo 2 AGOS'!K14</f>
        <v>120</v>
      </c>
      <c r="AE11" s="112">
        <f t="shared" ref="AE11:AE22" si="7">IFERROR(IF(OR(AC11="",AD11="")," ",AC11/AD11),0)</f>
        <v>0.91666666666666663</v>
      </c>
      <c r="AF11" s="32">
        <f>'Anexo 2 SEPT'!AP14</f>
        <v>118</v>
      </c>
      <c r="AG11" s="33">
        <f>'Anexo 2 SEPT'!W14</f>
        <v>0</v>
      </c>
      <c r="AH11" s="112">
        <f t="shared" ref="AH11:AH22" si="8">IFERROR(IF(OR(AF11="",AG11="")," ",AF11/AG11),0)</f>
        <v>0</v>
      </c>
      <c r="AI11" s="41">
        <v>118</v>
      </c>
      <c r="AJ11" s="42">
        <v>120</v>
      </c>
      <c r="AK11" s="112">
        <f t="shared" ref="AK11:AK22" si="9">IFERROR(IF(OR(AI11="",AJ11="")," ",AI11/AJ11),0)</f>
        <v>0.98333333333333328</v>
      </c>
      <c r="AL11" s="41">
        <v>157</v>
      </c>
      <c r="AM11" s="42">
        <v>120</v>
      </c>
      <c r="AN11" s="112">
        <f t="shared" ref="AN11:AN22" si="10">IFERROR(IF(OR(AL11="",AM11="")," ",AL11/AM11),0)</f>
        <v>1.3083333333333333</v>
      </c>
      <c r="AO11" s="41">
        <v>120</v>
      </c>
      <c r="AP11" s="42">
        <v>124</v>
      </c>
      <c r="AQ11" s="112">
        <f t="shared" ref="AQ11:AQ22" si="11">IFERROR(IF(OR(AO11="",AP11="")," ",AO11/AP11),0)</f>
        <v>0.967741935483871</v>
      </c>
      <c r="AR11" s="43">
        <f t="shared" ref="AR11:AS21" si="12">+H11+K11+N11+Q11+T11+W11+Z11+AC11+AF11+AI11+AL11+AO11</f>
        <v>1986</v>
      </c>
      <c r="AS11" s="44">
        <f t="shared" si="12"/>
        <v>1234</v>
      </c>
      <c r="AT11" s="112">
        <f t="shared" si="6"/>
        <v>1.6094003241491086</v>
      </c>
    </row>
    <row r="12" spans="1:46" s="24" customFormat="1" ht="20.100000000000001" customHeight="1" x14ac:dyDescent="0.3">
      <c r="A12" s="36" t="s">
        <v>86</v>
      </c>
      <c r="B12" s="37">
        <v>3</v>
      </c>
      <c r="C12" s="38" t="s">
        <v>101</v>
      </c>
      <c r="D12" s="30" t="s">
        <v>87</v>
      </c>
      <c r="E12" s="29" t="s">
        <v>88</v>
      </c>
      <c r="F12" s="29" t="s">
        <v>86</v>
      </c>
      <c r="G12" s="31" t="s">
        <v>91</v>
      </c>
      <c r="H12" s="41">
        <v>144</v>
      </c>
      <c r="I12" s="42">
        <v>102</v>
      </c>
      <c r="J12" s="112">
        <f t="shared" si="0"/>
        <v>1.411764705882353</v>
      </c>
      <c r="K12" s="41">
        <v>0</v>
      </c>
      <c r="L12" s="42">
        <v>0</v>
      </c>
      <c r="M12" s="112">
        <v>0</v>
      </c>
      <c r="N12" s="41">
        <v>0</v>
      </c>
      <c r="O12" s="42">
        <v>0</v>
      </c>
      <c r="P12" s="112">
        <v>0</v>
      </c>
      <c r="Q12" s="41">
        <v>311</v>
      </c>
      <c r="R12" s="42">
        <v>102</v>
      </c>
      <c r="S12" s="112">
        <f t="shared" si="3"/>
        <v>3.0490196078431371</v>
      </c>
      <c r="T12" s="41">
        <v>157</v>
      </c>
      <c r="U12" s="42">
        <v>102</v>
      </c>
      <c r="V12" s="112">
        <f t="shared" si="4"/>
        <v>1.5392156862745099</v>
      </c>
      <c r="W12" s="41">
        <v>0</v>
      </c>
      <c r="X12" s="42">
        <v>0</v>
      </c>
      <c r="Y12" s="112">
        <v>0</v>
      </c>
      <c r="Z12" s="41">
        <v>136</v>
      </c>
      <c r="AA12" s="42">
        <v>102</v>
      </c>
      <c r="AB12" s="112">
        <f t="shared" ref="AB12:AB21" si="13">IF(OR(Z12="",AA12="")," ",Z12/AA12)</f>
        <v>1.3333333333333333</v>
      </c>
      <c r="AC12" s="32">
        <f>+'Anexo 2 AGOS'!AO15</f>
        <v>135</v>
      </c>
      <c r="AD12" s="33">
        <f>+'Anexo 2 AGOS'!K15</f>
        <v>102</v>
      </c>
      <c r="AE12" s="112">
        <f t="shared" si="7"/>
        <v>1.3235294117647058</v>
      </c>
      <c r="AF12" s="32">
        <f>'Anexo 2 SEPT'!AP15</f>
        <v>178</v>
      </c>
      <c r="AG12" s="33">
        <f>'Anexo 2 SEPT'!W15</f>
        <v>0</v>
      </c>
      <c r="AH12" s="112">
        <f t="shared" si="8"/>
        <v>0</v>
      </c>
      <c r="AI12" s="41">
        <v>178</v>
      </c>
      <c r="AJ12" s="42">
        <v>102</v>
      </c>
      <c r="AK12" s="112">
        <f t="shared" si="9"/>
        <v>1.7450980392156863</v>
      </c>
      <c r="AL12" s="41">
        <v>101</v>
      </c>
      <c r="AM12" s="42">
        <v>120</v>
      </c>
      <c r="AN12" s="112">
        <f t="shared" si="10"/>
        <v>0.84166666666666667</v>
      </c>
      <c r="AO12" s="41">
        <v>102</v>
      </c>
      <c r="AP12" s="42">
        <v>96</v>
      </c>
      <c r="AQ12" s="112">
        <f t="shared" si="11"/>
        <v>1.0625</v>
      </c>
      <c r="AR12" s="43"/>
      <c r="AS12" s="44"/>
      <c r="AT12" s="112" t="str">
        <f t="shared" si="6"/>
        <v xml:space="preserve"> </v>
      </c>
    </row>
    <row r="13" spans="1:46" s="24" customFormat="1" ht="20.100000000000001" customHeight="1" x14ac:dyDescent="0.3">
      <c r="A13" s="36" t="s">
        <v>86</v>
      </c>
      <c r="B13" s="37">
        <v>4</v>
      </c>
      <c r="C13" s="38" t="s">
        <v>103</v>
      </c>
      <c r="D13" s="30" t="s">
        <v>87</v>
      </c>
      <c r="E13" s="29" t="s">
        <v>88</v>
      </c>
      <c r="F13" s="29" t="s">
        <v>86</v>
      </c>
      <c r="G13" s="31" t="s">
        <v>86</v>
      </c>
      <c r="H13" s="41">
        <v>1153</v>
      </c>
      <c r="I13" s="42">
        <v>570</v>
      </c>
      <c r="J13" s="112">
        <f t="shared" si="0"/>
        <v>2.0228070175438595</v>
      </c>
      <c r="K13" s="41">
        <v>1274</v>
      </c>
      <c r="L13" s="42">
        <v>570</v>
      </c>
      <c r="M13" s="112">
        <f t="shared" si="1"/>
        <v>2.2350877192982455</v>
      </c>
      <c r="N13" s="41">
        <v>1344</v>
      </c>
      <c r="O13" s="42">
        <v>570</v>
      </c>
      <c r="P13" s="112">
        <f t="shared" si="2"/>
        <v>2.357894736842105</v>
      </c>
      <c r="Q13" s="41">
        <v>950</v>
      </c>
      <c r="R13" s="42">
        <v>570</v>
      </c>
      <c r="S13" s="112">
        <f t="shared" si="3"/>
        <v>1.6666666666666667</v>
      </c>
      <c r="T13" s="41">
        <v>968</v>
      </c>
      <c r="U13" s="42">
        <v>498</v>
      </c>
      <c r="V13" s="112">
        <f t="shared" si="4"/>
        <v>1.9437751004016064</v>
      </c>
      <c r="W13" s="41">
        <v>1294</v>
      </c>
      <c r="X13" s="42">
        <v>570</v>
      </c>
      <c r="Y13" s="112">
        <f t="shared" si="5"/>
        <v>2.2701754385964912</v>
      </c>
      <c r="Z13" s="41">
        <v>1394</v>
      </c>
      <c r="AA13" s="42">
        <v>570</v>
      </c>
      <c r="AB13" s="112">
        <f t="shared" si="13"/>
        <v>2.4456140350877194</v>
      </c>
      <c r="AC13" s="32">
        <f>+'Anexo 2 AGOS'!AO31+'Anexo 2 AGOS'!AO32+'Anexo 2 AGOS'!AO33+'Anexo 2 AGOS'!AO34</f>
        <v>1280</v>
      </c>
      <c r="AD13" s="33">
        <f>+'Anexo 2 AGOS'!K31+'Anexo 2 AGOS'!K32+'Anexo 2 AGOS'!K33+'Anexo 2 AGOS'!K34</f>
        <v>570</v>
      </c>
      <c r="AE13" s="112">
        <f t="shared" si="7"/>
        <v>2.2456140350877192</v>
      </c>
      <c r="AF13" s="32">
        <f>'Anexo 2 SEPT'!AP32+'Anexo 2 SEPT'!AP33+'Anexo 2 SEPT'!AP34+'Anexo 2 SEPT'!AP35</f>
        <v>1206</v>
      </c>
      <c r="AG13" s="33">
        <f>'Anexo 2 SEPT'!K32+'Anexo 2 SEPT'!K33+'Anexo 2 SEPT'!K34+'Anexo 2 SEPT'!K35</f>
        <v>570</v>
      </c>
      <c r="AH13" s="112">
        <f t="shared" si="8"/>
        <v>2.1157894736842104</v>
      </c>
      <c r="AI13" s="41">
        <v>1012</v>
      </c>
      <c r="AJ13" s="42">
        <v>384</v>
      </c>
      <c r="AK13" s="112">
        <f t="shared" si="9"/>
        <v>2.6354166666666665</v>
      </c>
      <c r="AL13" s="41">
        <v>1174</v>
      </c>
      <c r="AM13" s="42">
        <v>510</v>
      </c>
      <c r="AN13" s="112">
        <f t="shared" si="10"/>
        <v>2.3019607843137253</v>
      </c>
      <c r="AO13" s="41">
        <v>1086</v>
      </c>
      <c r="AP13" s="42">
        <v>510</v>
      </c>
      <c r="AQ13" s="112">
        <f t="shared" si="11"/>
        <v>2.1294117647058823</v>
      </c>
      <c r="AR13" s="43"/>
      <c r="AS13" s="44"/>
      <c r="AT13" s="112" t="str">
        <f t="shared" si="6"/>
        <v xml:space="preserve"> </v>
      </c>
    </row>
    <row r="14" spans="1:46" s="24" customFormat="1" ht="20.25" customHeight="1" x14ac:dyDescent="0.3">
      <c r="A14" s="36" t="s">
        <v>86</v>
      </c>
      <c r="B14" s="37">
        <v>5</v>
      </c>
      <c r="C14" s="38" t="s">
        <v>104</v>
      </c>
      <c r="D14" s="30" t="s">
        <v>87</v>
      </c>
      <c r="E14" s="29" t="s">
        <v>88</v>
      </c>
      <c r="F14" s="29" t="s">
        <v>105</v>
      </c>
      <c r="G14" s="31" t="s">
        <v>106</v>
      </c>
      <c r="H14" s="41">
        <v>460</v>
      </c>
      <c r="I14" s="42">
        <v>210</v>
      </c>
      <c r="J14" s="112">
        <f t="shared" si="0"/>
        <v>2.1904761904761907</v>
      </c>
      <c r="K14" s="41">
        <v>346</v>
      </c>
      <c r="L14" s="42">
        <v>210</v>
      </c>
      <c r="M14" s="112">
        <f t="shared" si="1"/>
        <v>1.6476190476190475</v>
      </c>
      <c r="N14" s="41">
        <v>408</v>
      </c>
      <c r="O14" s="42">
        <v>234</v>
      </c>
      <c r="P14" s="112">
        <f t="shared" si="2"/>
        <v>1.7435897435897436</v>
      </c>
      <c r="Q14" s="41">
        <v>253</v>
      </c>
      <c r="R14" s="42">
        <v>300</v>
      </c>
      <c r="S14" s="112">
        <f t="shared" si="3"/>
        <v>0.84333333333333338</v>
      </c>
      <c r="T14" s="41">
        <v>197</v>
      </c>
      <c r="U14" s="42">
        <v>210</v>
      </c>
      <c r="V14" s="112">
        <f t="shared" si="4"/>
        <v>0.93809523809523809</v>
      </c>
      <c r="W14" s="41">
        <v>270</v>
      </c>
      <c r="X14" s="42">
        <v>192</v>
      </c>
      <c r="Y14" s="112">
        <f t="shared" si="5"/>
        <v>1.40625</v>
      </c>
      <c r="Z14" s="41">
        <v>221</v>
      </c>
      <c r="AA14" s="42">
        <v>210</v>
      </c>
      <c r="AB14" s="112">
        <f t="shared" si="13"/>
        <v>1.0523809523809524</v>
      </c>
      <c r="AC14" s="32">
        <f>+'Anexo 2 AGOS'!AO35+'Anexo 2 AGOS'!AO36</f>
        <v>294</v>
      </c>
      <c r="AD14" s="33">
        <f>+'Anexo 2 AGOS'!K35+'Anexo 2 AGOS'!K36</f>
        <v>220</v>
      </c>
      <c r="AE14" s="112">
        <f t="shared" si="7"/>
        <v>1.3363636363636364</v>
      </c>
      <c r="AF14" s="32">
        <f>+'Anexo 2 SEPT'!AP36+'Anexo 2 SEPT'!AP37</f>
        <v>304</v>
      </c>
      <c r="AG14" s="33">
        <f>'Anexo 2 SEPT'!K36+'Anexo 2 SEPT'!K37</f>
        <v>220</v>
      </c>
      <c r="AH14" s="112">
        <f t="shared" si="8"/>
        <v>1.3818181818181818</v>
      </c>
      <c r="AI14" s="41">
        <v>304</v>
      </c>
      <c r="AJ14" s="42">
        <v>220</v>
      </c>
      <c r="AK14" s="112">
        <f t="shared" si="9"/>
        <v>1.3818181818181818</v>
      </c>
      <c r="AL14" s="41">
        <v>383</v>
      </c>
      <c r="AM14" s="42">
        <v>240</v>
      </c>
      <c r="AN14" s="112">
        <f t="shared" si="10"/>
        <v>1.5958333333333334</v>
      </c>
      <c r="AO14" s="41">
        <v>224</v>
      </c>
      <c r="AP14" s="42">
        <v>220</v>
      </c>
      <c r="AQ14" s="112">
        <f t="shared" si="11"/>
        <v>1.0181818181818181</v>
      </c>
      <c r="AR14" s="43"/>
      <c r="AS14" s="44"/>
      <c r="AT14" s="112" t="str">
        <f t="shared" si="6"/>
        <v xml:space="preserve"> </v>
      </c>
    </row>
    <row r="15" spans="1:46" s="24" customFormat="1" ht="20.100000000000001" customHeight="1" x14ac:dyDescent="0.3">
      <c r="A15" s="36" t="s">
        <v>86</v>
      </c>
      <c r="B15" s="37">
        <v>6</v>
      </c>
      <c r="C15" s="38" t="s">
        <v>107</v>
      </c>
      <c r="D15" s="39" t="s">
        <v>87</v>
      </c>
      <c r="E15" s="38" t="s">
        <v>88</v>
      </c>
      <c r="F15" s="38" t="s">
        <v>86</v>
      </c>
      <c r="G15" s="40" t="s">
        <v>93</v>
      </c>
      <c r="H15" s="41">
        <v>456</v>
      </c>
      <c r="I15" s="42">
        <v>210</v>
      </c>
      <c r="J15" s="112">
        <f t="shared" si="0"/>
        <v>2.1714285714285713</v>
      </c>
      <c r="K15" s="41">
        <v>404</v>
      </c>
      <c r="L15" s="42">
        <v>222</v>
      </c>
      <c r="M15" s="112">
        <f t="shared" si="1"/>
        <v>1.8198198198198199</v>
      </c>
      <c r="N15" s="41">
        <v>394</v>
      </c>
      <c r="O15" s="42">
        <v>228</v>
      </c>
      <c r="P15" s="112">
        <f t="shared" si="2"/>
        <v>1.7280701754385965</v>
      </c>
      <c r="Q15" s="41">
        <v>352</v>
      </c>
      <c r="R15" s="42">
        <v>210</v>
      </c>
      <c r="S15" s="112">
        <f t="shared" si="3"/>
        <v>1.6761904761904762</v>
      </c>
      <c r="T15" s="41">
        <v>218</v>
      </c>
      <c r="U15" s="42">
        <v>144</v>
      </c>
      <c r="V15" s="112">
        <f t="shared" si="4"/>
        <v>1.5138888888888888</v>
      </c>
      <c r="W15" s="41">
        <v>271</v>
      </c>
      <c r="X15" s="42">
        <v>198</v>
      </c>
      <c r="Y15" s="112">
        <f t="shared" si="5"/>
        <v>1.3686868686868687</v>
      </c>
      <c r="Z15" s="41">
        <v>306</v>
      </c>
      <c r="AA15" s="42">
        <v>228</v>
      </c>
      <c r="AB15" s="112">
        <f t="shared" si="13"/>
        <v>1.3421052631578947</v>
      </c>
      <c r="AC15" s="32">
        <f>+'Anexo 2 AGOS'!AO21+'Anexo 2 AGOS'!AO22</f>
        <v>248</v>
      </c>
      <c r="AD15" s="33">
        <f>+'Anexo 2 AGOS'!K21+'Anexo 2 AGOS'!K22</f>
        <v>228</v>
      </c>
      <c r="AE15" s="112">
        <f t="shared" si="7"/>
        <v>1.0877192982456141</v>
      </c>
      <c r="AF15" s="32">
        <f>+'Anexo 2 SEPT'!AP21+'Anexo 2 SEPT'!AP22</f>
        <v>290</v>
      </c>
      <c r="AG15" s="33">
        <f>+'Anexo 2 SEPT'!K21+'Anexo 2 SEPT'!K22</f>
        <v>228</v>
      </c>
      <c r="AH15" s="112">
        <f t="shared" si="8"/>
        <v>1.2719298245614035</v>
      </c>
      <c r="AI15" s="41">
        <v>258</v>
      </c>
      <c r="AJ15" s="42">
        <v>228</v>
      </c>
      <c r="AK15" s="112">
        <f t="shared" si="9"/>
        <v>1.131578947368421</v>
      </c>
      <c r="AL15" s="41">
        <v>287</v>
      </c>
      <c r="AM15" s="42">
        <v>228</v>
      </c>
      <c r="AN15" s="112">
        <f t="shared" si="10"/>
        <v>1.2587719298245614</v>
      </c>
      <c r="AO15" s="41">
        <v>280</v>
      </c>
      <c r="AP15" s="42">
        <v>228</v>
      </c>
      <c r="AQ15" s="112">
        <f t="shared" si="11"/>
        <v>1.2280701754385965</v>
      </c>
      <c r="AR15" s="43">
        <f t="shared" si="12"/>
        <v>3764</v>
      </c>
      <c r="AS15" s="44">
        <f t="shared" si="12"/>
        <v>2580</v>
      </c>
      <c r="AT15" s="112">
        <f t="shared" si="6"/>
        <v>1.4589147286821706</v>
      </c>
    </row>
    <row r="16" spans="1:46" s="24" customFormat="1" ht="20.100000000000001" customHeight="1" x14ac:dyDescent="0.3">
      <c r="A16" s="36" t="s">
        <v>86</v>
      </c>
      <c r="B16" s="37">
        <v>7</v>
      </c>
      <c r="C16" s="38" t="s">
        <v>108</v>
      </c>
      <c r="D16" s="39" t="s">
        <v>87</v>
      </c>
      <c r="E16" s="38" t="s">
        <v>88</v>
      </c>
      <c r="F16" s="38" t="s">
        <v>86</v>
      </c>
      <c r="G16" s="40" t="s">
        <v>86</v>
      </c>
      <c r="H16" s="41">
        <v>243</v>
      </c>
      <c r="I16" s="42">
        <v>90</v>
      </c>
      <c r="J16" s="112">
        <f t="shared" si="0"/>
        <v>2.7</v>
      </c>
      <c r="K16" s="41">
        <v>208</v>
      </c>
      <c r="L16" s="42">
        <v>90</v>
      </c>
      <c r="M16" s="112">
        <f t="shared" si="1"/>
        <v>2.3111111111111109</v>
      </c>
      <c r="N16" s="41">
        <v>305</v>
      </c>
      <c r="O16" s="42">
        <v>90</v>
      </c>
      <c r="P16" s="112">
        <f t="shared" si="2"/>
        <v>3.3888888888888888</v>
      </c>
      <c r="Q16" s="41">
        <v>411</v>
      </c>
      <c r="R16" s="42">
        <v>180</v>
      </c>
      <c r="S16" s="112">
        <f t="shared" si="3"/>
        <v>2.2833333333333332</v>
      </c>
      <c r="T16" s="41">
        <v>254</v>
      </c>
      <c r="U16" s="42">
        <v>180</v>
      </c>
      <c r="V16" s="112">
        <f t="shared" si="4"/>
        <v>1.4111111111111112</v>
      </c>
      <c r="W16" s="41">
        <v>71</v>
      </c>
      <c r="X16" s="42">
        <v>90</v>
      </c>
      <c r="Y16" s="112">
        <f t="shared" si="5"/>
        <v>0.78888888888888886</v>
      </c>
      <c r="Z16" s="41">
        <v>282</v>
      </c>
      <c r="AA16" s="42">
        <v>180</v>
      </c>
      <c r="AB16" s="112">
        <f t="shared" si="13"/>
        <v>1.5666666666666667</v>
      </c>
      <c r="AC16" s="32">
        <f>+'Anexo 2 AGOS'!AO23+'Anexo 2 AGOS'!AO24</f>
        <v>229</v>
      </c>
      <c r="AD16" s="33">
        <f>+'Anexo 2 AGOS'!K23+'Anexo 2 AGOS'!K24</f>
        <v>180</v>
      </c>
      <c r="AE16" s="112">
        <f t="shared" si="7"/>
        <v>1.2722222222222221</v>
      </c>
      <c r="AF16" s="32">
        <f>+'Anexo 2 SEPT'!AP23+'Anexo 2 SEPT'!AP24</f>
        <v>14</v>
      </c>
      <c r="AG16" s="33">
        <f>'Anexo 2 SEPT'!K23+'Anexo 2 SEPT'!K24</f>
        <v>180</v>
      </c>
      <c r="AH16" s="112">
        <f t="shared" si="8"/>
        <v>7.7777777777777779E-2</v>
      </c>
      <c r="AI16" s="234">
        <v>168</v>
      </c>
      <c r="AJ16" s="42">
        <v>180</v>
      </c>
      <c r="AK16" s="112">
        <f t="shared" si="9"/>
        <v>0.93333333333333335</v>
      </c>
      <c r="AL16" s="41">
        <v>231</v>
      </c>
      <c r="AM16" s="42">
        <v>180</v>
      </c>
      <c r="AN16" s="112">
        <f t="shared" si="10"/>
        <v>1.2833333333333334</v>
      </c>
      <c r="AO16" s="41">
        <v>237</v>
      </c>
      <c r="AP16" s="42">
        <v>180</v>
      </c>
      <c r="AQ16" s="112">
        <f t="shared" si="11"/>
        <v>1.3166666666666667</v>
      </c>
      <c r="AR16" s="43">
        <f t="shared" si="12"/>
        <v>2653</v>
      </c>
      <c r="AS16" s="44">
        <f t="shared" si="12"/>
        <v>1800</v>
      </c>
      <c r="AT16" s="112">
        <f t="shared" si="6"/>
        <v>1.4738888888888888</v>
      </c>
    </row>
    <row r="17" spans="1:46" s="24" customFormat="1" ht="20.100000000000001" customHeight="1" x14ac:dyDescent="0.3">
      <c r="A17" s="36" t="s">
        <v>86</v>
      </c>
      <c r="B17" s="37">
        <v>8</v>
      </c>
      <c r="C17" s="38" t="s">
        <v>109</v>
      </c>
      <c r="D17" s="39" t="s">
        <v>97</v>
      </c>
      <c r="E17" s="38" t="s">
        <v>88</v>
      </c>
      <c r="F17" s="38" t="s">
        <v>86</v>
      </c>
      <c r="G17" s="40" t="s">
        <v>98</v>
      </c>
      <c r="H17" s="41">
        <v>1168</v>
      </c>
      <c r="I17" s="42">
        <v>456</v>
      </c>
      <c r="J17" s="112">
        <f t="shared" si="0"/>
        <v>2.5614035087719298</v>
      </c>
      <c r="K17" s="41">
        <v>900</v>
      </c>
      <c r="L17" s="42">
        <v>372</v>
      </c>
      <c r="M17" s="112">
        <f t="shared" si="1"/>
        <v>2.4193548387096775</v>
      </c>
      <c r="N17" s="41">
        <v>911</v>
      </c>
      <c r="O17" s="42">
        <v>418</v>
      </c>
      <c r="P17" s="112">
        <f t="shared" si="2"/>
        <v>2.1794258373205744</v>
      </c>
      <c r="Q17" s="41">
        <v>1168</v>
      </c>
      <c r="R17" s="42">
        <v>444</v>
      </c>
      <c r="S17" s="112">
        <f t="shared" si="3"/>
        <v>2.6306306306306309</v>
      </c>
      <c r="T17" s="41">
        <v>626</v>
      </c>
      <c r="U17" s="42">
        <v>419</v>
      </c>
      <c r="V17" s="112">
        <f t="shared" si="4"/>
        <v>1.4940334128878281</v>
      </c>
      <c r="W17" s="41">
        <v>835</v>
      </c>
      <c r="X17" s="42">
        <v>372</v>
      </c>
      <c r="Y17" s="112">
        <f t="shared" si="5"/>
        <v>2.2446236559139785</v>
      </c>
      <c r="Z17" s="41">
        <v>660</v>
      </c>
      <c r="AA17" s="42">
        <v>330</v>
      </c>
      <c r="AB17" s="112">
        <f t="shared" si="13"/>
        <v>2</v>
      </c>
      <c r="AC17" s="32">
        <f>+'Anexo 2 AGOS'!AO25+'Anexo 2 AGOS'!AO26+'Anexo 2 AGOS'!AO28+'Anexo 2 AGOS'!AO29+'Anexo 2 AGOS'!AO30</f>
        <v>483</v>
      </c>
      <c r="AD17" s="33">
        <f>+'Anexo 2 AGOS'!K25+'Anexo 2 AGOS'!K26+'Anexo 2 AGOS'!K28+'Anexo 2 AGOS'!K29+'Anexo 2 AGOS'!K30</f>
        <v>258</v>
      </c>
      <c r="AE17" s="112">
        <f t="shared" si="7"/>
        <v>1.8720930232558139</v>
      </c>
      <c r="AF17" s="32">
        <f>+'Anexo 2 SEPT'!AP25+'Anexo 2 SEPT'!AP26</f>
        <v>333</v>
      </c>
      <c r="AG17" s="33">
        <f>+'Anexo 2 SEPT'!K25+'Anexo 2 SEPT'!K26</f>
        <v>108</v>
      </c>
      <c r="AH17" s="112">
        <f t="shared" si="8"/>
        <v>3.0833333333333335</v>
      </c>
      <c r="AI17" s="41">
        <v>959</v>
      </c>
      <c r="AJ17" s="42">
        <v>288</v>
      </c>
      <c r="AK17" s="112">
        <f t="shared" si="9"/>
        <v>3.3298611111111112</v>
      </c>
      <c r="AL17" s="41">
        <v>799</v>
      </c>
      <c r="AM17" s="42">
        <v>270</v>
      </c>
      <c r="AN17" s="112">
        <f t="shared" si="10"/>
        <v>2.9592592592592593</v>
      </c>
      <c r="AO17" s="41">
        <v>459</v>
      </c>
      <c r="AP17" s="42">
        <v>192</v>
      </c>
      <c r="AQ17" s="112">
        <f t="shared" si="11"/>
        <v>2.390625</v>
      </c>
      <c r="AR17" s="43">
        <f t="shared" si="12"/>
        <v>9301</v>
      </c>
      <c r="AS17" s="44">
        <f t="shared" si="12"/>
        <v>3927</v>
      </c>
      <c r="AT17" s="112">
        <f t="shared" si="6"/>
        <v>2.3684746625923094</v>
      </c>
    </row>
    <row r="18" spans="1:46" s="24" customFormat="1" ht="20.100000000000001" customHeight="1" x14ac:dyDescent="0.3">
      <c r="A18" s="36" t="s">
        <v>86</v>
      </c>
      <c r="B18" s="37">
        <v>9</v>
      </c>
      <c r="C18" s="38" t="s">
        <v>111</v>
      </c>
      <c r="D18" s="39" t="s">
        <v>112</v>
      </c>
      <c r="E18" s="29" t="s">
        <v>88</v>
      </c>
      <c r="F18" s="29" t="s">
        <v>86</v>
      </c>
      <c r="G18" s="31" t="s">
        <v>113</v>
      </c>
      <c r="H18" s="41">
        <v>185</v>
      </c>
      <c r="I18" s="42">
        <v>90</v>
      </c>
      <c r="J18" s="112">
        <f t="shared" si="0"/>
        <v>2.0555555555555554</v>
      </c>
      <c r="K18" s="41">
        <v>156</v>
      </c>
      <c r="L18" s="42">
        <v>84</v>
      </c>
      <c r="M18" s="112">
        <f t="shared" si="1"/>
        <v>1.8571428571428572</v>
      </c>
      <c r="N18" s="41">
        <v>144</v>
      </c>
      <c r="O18" s="42">
        <v>88</v>
      </c>
      <c r="P18" s="112">
        <f t="shared" si="2"/>
        <v>1.6363636363636365</v>
      </c>
      <c r="Q18" s="41">
        <v>185</v>
      </c>
      <c r="R18" s="42">
        <v>102</v>
      </c>
      <c r="S18" s="112">
        <f t="shared" si="3"/>
        <v>1.8137254901960784</v>
      </c>
      <c r="T18" s="41">
        <v>247</v>
      </c>
      <c r="U18" s="42">
        <v>78</v>
      </c>
      <c r="V18" s="112">
        <f t="shared" si="4"/>
        <v>3.1666666666666665</v>
      </c>
      <c r="W18" s="41">
        <v>110</v>
      </c>
      <c r="X18" s="42">
        <v>108</v>
      </c>
      <c r="Y18" s="112">
        <f t="shared" si="5"/>
        <v>1.0185185185185186</v>
      </c>
      <c r="Z18" s="41">
        <v>732</v>
      </c>
      <c r="AA18" s="42">
        <v>480</v>
      </c>
      <c r="AB18" s="112">
        <f t="shared" si="13"/>
        <v>1.5249999999999999</v>
      </c>
      <c r="AC18" s="32">
        <f>+'Anexo 2 AGOS'!AO16+'Anexo 2 AGOS'!AO17+'Anexo 2 AGOS'!AO19+'Anexo 2 AGOS'!AO20</f>
        <v>645</v>
      </c>
      <c r="AD18" s="33">
        <f>+'Anexo 2 AGOS'!K16+'Anexo 2 AGOS'!K17+'Anexo 2 AGOS'!K19+'Anexo 2 AGOS'!K20</f>
        <v>480</v>
      </c>
      <c r="AE18" s="112">
        <f t="shared" si="7"/>
        <v>1.34375</v>
      </c>
      <c r="AF18" s="32">
        <f>+'Anexo 2 SEPT'!AP27</f>
        <v>87</v>
      </c>
      <c r="AG18" s="33">
        <f>'Anexo 2 SEPT'!K27</f>
        <v>84</v>
      </c>
      <c r="AH18" s="112">
        <f t="shared" si="8"/>
        <v>1.0357142857142858</v>
      </c>
      <c r="AI18" s="235">
        <v>0</v>
      </c>
      <c r="AJ18" s="236">
        <v>0</v>
      </c>
      <c r="AK18" s="112">
        <f t="shared" si="9"/>
        <v>0</v>
      </c>
      <c r="AL18" s="41">
        <v>0</v>
      </c>
      <c r="AM18" s="42">
        <v>0</v>
      </c>
      <c r="AN18" s="112">
        <f t="shared" si="10"/>
        <v>0</v>
      </c>
      <c r="AO18" s="41">
        <v>0</v>
      </c>
      <c r="AP18" s="42">
        <v>0</v>
      </c>
      <c r="AQ18" s="112">
        <f t="shared" si="11"/>
        <v>0</v>
      </c>
      <c r="AR18" s="43"/>
      <c r="AS18" s="44"/>
      <c r="AT18" s="112" t="str">
        <f t="shared" si="6"/>
        <v xml:space="preserve"> </v>
      </c>
    </row>
    <row r="19" spans="1:46" s="24" customFormat="1" ht="20.100000000000001" customHeight="1" x14ac:dyDescent="0.3">
      <c r="A19" s="36" t="s">
        <v>86</v>
      </c>
      <c r="B19" s="37">
        <v>10</v>
      </c>
      <c r="C19" s="38" t="s">
        <v>110</v>
      </c>
      <c r="D19" s="39" t="s">
        <v>97</v>
      </c>
      <c r="E19" s="29" t="s">
        <v>88</v>
      </c>
      <c r="F19" s="29" t="s">
        <v>86</v>
      </c>
      <c r="G19" s="31" t="s">
        <v>91</v>
      </c>
      <c r="H19" s="41">
        <v>757</v>
      </c>
      <c r="I19" s="42">
        <v>360</v>
      </c>
      <c r="J19" s="112">
        <f>IF(OR(H19="",I19="")," ",H19/I19)</f>
        <v>2.1027777777777779</v>
      </c>
      <c r="K19" s="41">
        <v>712</v>
      </c>
      <c r="L19" s="42">
        <v>480</v>
      </c>
      <c r="M19" s="112">
        <f t="shared" si="1"/>
        <v>1.4833333333333334</v>
      </c>
      <c r="N19" s="41">
        <v>933</v>
      </c>
      <c r="O19" s="42">
        <v>480</v>
      </c>
      <c r="P19" s="112">
        <f>IF(OR(N19="",O19="")," ",N19/O19)</f>
        <v>1.9437500000000001</v>
      </c>
      <c r="Q19" s="41">
        <v>661</v>
      </c>
      <c r="R19" s="42">
        <v>480</v>
      </c>
      <c r="S19" s="112">
        <f t="shared" si="3"/>
        <v>1.3770833333333334</v>
      </c>
      <c r="T19" s="41">
        <v>552</v>
      </c>
      <c r="U19" s="42">
        <v>390</v>
      </c>
      <c r="V19" s="112">
        <f t="shared" si="4"/>
        <v>1.4153846153846155</v>
      </c>
      <c r="W19" s="41">
        <v>581</v>
      </c>
      <c r="X19" s="42">
        <v>360</v>
      </c>
      <c r="Y19" s="112">
        <f t="shared" si="5"/>
        <v>1.6138888888888889</v>
      </c>
      <c r="Z19" s="41">
        <v>732</v>
      </c>
      <c r="AA19" s="42">
        <v>480</v>
      </c>
      <c r="AB19" s="112">
        <f t="shared" si="13"/>
        <v>1.5249999999999999</v>
      </c>
      <c r="AC19" s="32">
        <f>+'Anexo 2 AGOS'!AO16+'Anexo 2 AGOS'!AO17+'Anexo 2 AGOS'!AO19+'Anexo 2 AGOS'!AO20</f>
        <v>645</v>
      </c>
      <c r="AD19" s="33">
        <f>+'Anexo 2 AGOS'!K16+'Anexo 2 AGOS'!K17+'Anexo 2 AGOS'!K19+'Anexo 2 AGOS'!K20</f>
        <v>480</v>
      </c>
      <c r="AE19" s="112">
        <f t="shared" si="7"/>
        <v>1.34375</v>
      </c>
      <c r="AF19" s="175">
        <f>+'Anexo 2 SEPT'!AP16+'Anexo 2 SEPT'!AP17+'Anexo 2 SEPT'!AP19+'Anexo 2 SEPT'!AP20</f>
        <v>668</v>
      </c>
      <c r="AG19" s="176">
        <f>+'Anexo 2 SEPT'!K16+'Anexo 2 SEPT'!K17+'Anexo 2 SEPT'!K19+'Anexo 2 SEPT'!K20</f>
        <v>480</v>
      </c>
      <c r="AH19" s="112">
        <f t="shared" si="8"/>
        <v>1.3916666666666666</v>
      </c>
      <c r="AI19" s="41">
        <v>876</v>
      </c>
      <c r="AJ19" s="42">
        <v>480</v>
      </c>
      <c r="AK19" s="112">
        <f t="shared" si="9"/>
        <v>1.825</v>
      </c>
      <c r="AL19" s="41">
        <v>211</v>
      </c>
      <c r="AM19" s="42">
        <v>240</v>
      </c>
      <c r="AN19" s="112">
        <f t="shared" si="10"/>
        <v>0.87916666666666665</v>
      </c>
      <c r="AO19" s="41">
        <v>252</v>
      </c>
      <c r="AP19" s="42">
        <v>240</v>
      </c>
      <c r="AQ19" s="112">
        <f t="shared" si="11"/>
        <v>1.05</v>
      </c>
      <c r="AR19" s="43">
        <f>+H19+K19+N19+Q19+T19+W19+Z19+AC19+AF19+AI19+AL19+AO19</f>
        <v>7580</v>
      </c>
      <c r="AS19" s="44">
        <f>+I19+L19+O19+R19+U19+X19+AA19+AD19+AG19+AJ19+AM19+AP19</f>
        <v>4950</v>
      </c>
      <c r="AT19" s="112">
        <f t="shared" si="6"/>
        <v>1.5313131313131314</v>
      </c>
    </row>
    <row r="20" spans="1:46" s="24" customFormat="1" ht="20.100000000000001" customHeight="1" x14ac:dyDescent="0.3">
      <c r="A20" s="36" t="s">
        <v>86</v>
      </c>
      <c r="B20" s="37">
        <v>11</v>
      </c>
      <c r="C20" s="38" t="s">
        <v>114</v>
      </c>
      <c r="D20" s="39" t="s">
        <v>87</v>
      </c>
      <c r="E20" s="29" t="s">
        <v>88</v>
      </c>
      <c r="F20" s="29" t="s">
        <v>86</v>
      </c>
      <c r="G20" s="31" t="s">
        <v>91</v>
      </c>
      <c r="H20" s="41">
        <v>161</v>
      </c>
      <c r="I20" s="42">
        <v>120</v>
      </c>
      <c r="J20" s="112">
        <f t="shared" si="0"/>
        <v>1.3416666666666666</v>
      </c>
      <c r="K20" s="41">
        <v>138</v>
      </c>
      <c r="L20" s="42">
        <v>120</v>
      </c>
      <c r="M20" s="112">
        <f t="shared" si="1"/>
        <v>1.1499999999999999</v>
      </c>
      <c r="N20" s="41">
        <v>180</v>
      </c>
      <c r="O20" s="42">
        <v>120</v>
      </c>
      <c r="P20" s="112">
        <f>IF(OR(N20="",O20="")," ",N20/O20)</f>
        <v>1.5</v>
      </c>
      <c r="Q20" s="41">
        <v>205</v>
      </c>
      <c r="R20" s="42">
        <v>120</v>
      </c>
      <c r="S20" s="112">
        <f t="shared" si="3"/>
        <v>1.7083333333333333</v>
      </c>
      <c r="T20" s="41">
        <v>82</v>
      </c>
      <c r="U20" s="42">
        <v>75</v>
      </c>
      <c r="V20" s="112">
        <f t="shared" si="4"/>
        <v>1.0933333333333333</v>
      </c>
      <c r="W20" s="41">
        <v>143</v>
      </c>
      <c r="X20" s="42">
        <v>120</v>
      </c>
      <c r="Y20" s="112">
        <f t="shared" si="5"/>
        <v>1.1916666666666667</v>
      </c>
      <c r="Z20" s="41">
        <v>85</v>
      </c>
      <c r="AA20" s="42">
        <v>120</v>
      </c>
      <c r="AB20" s="112">
        <f t="shared" si="13"/>
        <v>0.70833333333333337</v>
      </c>
      <c r="AC20" s="32">
        <f>+'Anexo 2 AGOS'!AO18</f>
        <v>0</v>
      </c>
      <c r="AD20" s="33">
        <f>+'Anexo 2 AGOS'!K18</f>
        <v>0</v>
      </c>
      <c r="AE20" s="112">
        <f t="shared" si="7"/>
        <v>0</v>
      </c>
      <c r="AF20" s="175">
        <f>+'Anexo 2 SEPT'!AP18</f>
        <v>0</v>
      </c>
      <c r="AG20" s="176">
        <f>'Anexo 2 SEPT'!K18</f>
        <v>0</v>
      </c>
      <c r="AH20" s="112">
        <f t="shared" si="8"/>
        <v>0</v>
      </c>
      <c r="AI20" s="235">
        <v>0</v>
      </c>
      <c r="AJ20" s="236">
        <v>0</v>
      </c>
      <c r="AK20" s="112">
        <f t="shared" si="9"/>
        <v>0</v>
      </c>
      <c r="AL20" s="41">
        <v>0</v>
      </c>
      <c r="AM20" s="42">
        <v>0</v>
      </c>
      <c r="AN20" s="112">
        <f t="shared" si="10"/>
        <v>0</v>
      </c>
      <c r="AO20" s="41">
        <v>0</v>
      </c>
      <c r="AP20" s="42">
        <v>0</v>
      </c>
      <c r="AQ20" s="112">
        <f t="shared" si="11"/>
        <v>0</v>
      </c>
      <c r="AR20" s="43">
        <f t="shared" si="12"/>
        <v>994</v>
      </c>
      <c r="AS20" s="44">
        <f t="shared" si="12"/>
        <v>795</v>
      </c>
      <c r="AT20" s="112">
        <f t="shared" si="6"/>
        <v>1.250314465408805</v>
      </c>
    </row>
    <row r="21" spans="1:46" s="24" customFormat="1" ht="20.100000000000001" customHeight="1" x14ac:dyDescent="0.3">
      <c r="A21" s="36" t="s">
        <v>86</v>
      </c>
      <c r="B21" s="37">
        <v>12</v>
      </c>
      <c r="C21" s="38" t="s">
        <v>115</v>
      </c>
      <c r="D21" s="30" t="s">
        <v>116</v>
      </c>
      <c r="E21" s="29" t="s">
        <v>88</v>
      </c>
      <c r="F21" s="29" t="s">
        <v>86</v>
      </c>
      <c r="G21" s="31" t="s">
        <v>86</v>
      </c>
      <c r="H21" s="41">
        <v>2531</v>
      </c>
      <c r="I21" s="42">
        <v>1482</v>
      </c>
      <c r="J21" s="112">
        <f t="shared" si="0"/>
        <v>1.7078272604588394</v>
      </c>
      <c r="K21" s="41">
        <v>3294</v>
      </c>
      <c r="L21" s="42">
        <v>1764</v>
      </c>
      <c r="M21" s="112">
        <f t="shared" si="1"/>
        <v>1.8673469387755102</v>
      </c>
      <c r="N21" s="41">
        <v>3490</v>
      </c>
      <c r="O21" s="42">
        <v>1626</v>
      </c>
      <c r="P21" s="112">
        <f>IF(OR(N21="",O21="")," ",N21/O21)</f>
        <v>2.1463714637146372</v>
      </c>
      <c r="Q21" s="41">
        <v>2979</v>
      </c>
      <c r="R21" s="42">
        <v>1680</v>
      </c>
      <c r="S21" s="112">
        <f t="shared" si="3"/>
        <v>1.7732142857142856</v>
      </c>
      <c r="T21" s="41">
        <v>3398</v>
      </c>
      <c r="U21" s="42">
        <v>1686</v>
      </c>
      <c r="V21" s="112">
        <f t="shared" si="4"/>
        <v>2.015421115065243</v>
      </c>
      <c r="W21" s="41">
        <v>2897</v>
      </c>
      <c r="X21" s="42">
        <v>1728</v>
      </c>
      <c r="Y21" s="112">
        <f t="shared" si="5"/>
        <v>1.6765046296296295</v>
      </c>
      <c r="Z21" s="41">
        <v>2143</v>
      </c>
      <c r="AA21" s="42">
        <v>1464</v>
      </c>
      <c r="AB21" s="112">
        <f t="shared" si="13"/>
        <v>1.4637978142076502</v>
      </c>
      <c r="AC21" s="32">
        <v>3165</v>
      </c>
      <c r="AD21" s="33">
        <f>+'Anexo 2 AGOS'!K37+'Anexo 2 AGOS'!K38+'Anexo 2 AGOS'!K39+'Anexo 2 AGOS'!K40+'Anexo 2 AGOS'!K41+'Anexo 2 AGOS'!K42+'Anexo 2 AGOS'!K43+'Anexo 2 AGOS'!K44+'Anexo 2 AGOS'!K45+'Anexo 2 AGOS'!K46+'Anexo 2 AGOS'!K47+'Anexo 2 AGOS'!K48+'Anexo 2 AGOS'!K49+'Anexo 2 AGOS'!K50+'Anexo 2 AGOS'!K51+'Anexo 2 AGOS'!K52+'Anexo 2 AGOS'!K53+'Anexo 2 AGOS'!K54+'Anexo 2 AGOS'!K55+'Anexo 2 AGOS'!K56+'Anexo 2 AGOS'!K57+'Anexo 2 AGOS'!K58+'Anexo 2 AGOS'!K59+'Anexo 2 AGOS'!K60+'Anexo 2 AGOS'!K61+'Anexo 2 AGOS'!K62+'Anexo 2 AGOS'!K63+'Anexo 2 AGOS'!K65+'Anexo 2 AGOS'!K66+'Anexo 2 AGOS'!K67+'Anexo 2 AGOS'!K68+'Anexo 2 AGOS'!K69+'Anexo 2 AGOS'!K70+'Anexo 2 AGOS'!K71+'Anexo 2 AGOS'!K72+'Anexo 2 AGOS'!K73+'Anexo 2 AGOS'!K74+'Anexo 2 AGOS'!K75+'Anexo 2 AGOS'!K76+'Anexo 2 AGOS'!K77+'Anexo 2 AGOS'!K79+'Anexo 2 AGOS'!K80+'Anexo 2 AGOS'!K81+'Anexo 2 AGOS'!K82+'Anexo 2 AGOS'!K83+'Anexo 2 AGOS'!K84+'Anexo 2 AGOS'!K85+'Anexo 2 AGOS'!K86+'Anexo 2 AGOS'!K87+'Anexo 2 AGOS'!K88+'Anexo 2 AGOS'!K89+'Anexo 2 AGOS'!K90+'Anexo 2 AGOS'!K91+'Anexo 2 AGOS'!K92+'Anexo 2 AGOS'!K93+'Anexo 2 AGOS'!K94+'Anexo 2 AGOS'!K95+'Anexo 2 AGOS'!K96+'Anexo 2 AGOS'!K97+'Anexo 2 AGOS'!K98+'Anexo 2 AGOS'!K99+'Anexo 2 AGOS'!K100</f>
        <v>1590</v>
      </c>
      <c r="AE21" s="112">
        <f t="shared" si="7"/>
        <v>1.9905660377358489</v>
      </c>
      <c r="AF21" s="32">
        <v>3165</v>
      </c>
      <c r="AG21" s="33">
        <f>+'Anexo 2 AGOS'!N37+'Anexo 2 AGOS'!N38+'Anexo 2 AGOS'!N39+'Anexo 2 AGOS'!N40+'Anexo 2 AGOS'!N41+'Anexo 2 AGOS'!N42+'Anexo 2 AGOS'!N43+'Anexo 2 AGOS'!N44+'Anexo 2 AGOS'!N45+'Anexo 2 AGOS'!N46+'Anexo 2 AGOS'!N47+'Anexo 2 AGOS'!N48+'Anexo 2 AGOS'!N49+'Anexo 2 AGOS'!N50+'Anexo 2 AGOS'!N51+'Anexo 2 AGOS'!N52+'Anexo 2 AGOS'!N53+'Anexo 2 AGOS'!N54+'Anexo 2 AGOS'!N55+'Anexo 2 AGOS'!N56+'Anexo 2 AGOS'!N57+'Anexo 2 AGOS'!N58+'Anexo 2 AGOS'!N59+'Anexo 2 AGOS'!N60+'Anexo 2 AGOS'!N61+'Anexo 2 AGOS'!N62+'Anexo 2 AGOS'!N63+'Anexo 2 AGOS'!N65+'Anexo 2 AGOS'!N66+'Anexo 2 AGOS'!N67+'Anexo 2 AGOS'!N68+'Anexo 2 AGOS'!N69+'Anexo 2 AGOS'!N70+'Anexo 2 AGOS'!N71+'Anexo 2 AGOS'!N72+'Anexo 2 AGOS'!N73+'Anexo 2 AGOS'!N74+'Anexo 2 AGOS'!N75+'Anexo 2 AGOS'!N76+'Anexo 2 AGOS'!N77+'Anexo 2 AGOS'!N79+'Anexo 2 AGOS'!N80+'Anexo 2 AGOS'!N81+'Anexo 2 AGOS'!N82+'Anexo 2 AGOS'!N83+'Anexo 2 AGOS'!N84+'Anexo 2 AGOS'!N85+'Anexo 2 AGOS'!N86+'Anexo 2 AGOS'!N87+'Anexo 2 AGOS'!N88+'Anexo 2 AGOS'!N89+'Anexo 2 AGOS'!N90+'Anexo 2 AGOS'!N91+'Anexo 2 AGOS'!N92+'Anexo 2 AGOS'!N93+'Anexo 2 AGOS'!N94+'Anexo 2 AGOS'!N95+'Anexo 2 AGOS'!N96+'Anexo 2 AGOS'!N97+'Anexo 2 AGOS'!N98+'Anexo 2 AGOS'!N99+'Anexo 2 AGOS'!N100</f>
        <v>384</v>
      </c>
      <c r="AH21" s="112">
        <f t="shared" si="8"/>
        <v>8.2421875</v>
      </c>
      <c r="AI21" s="41">
        <v>4404</v>
      </c>
      <c r="AJ21" s="41">
        <v>3084</v>
      </c>
      <c r="AK21" s="112">
        <f t="shared" si="9"/>
        <v>1.4280155642023347</v>
      </c>
      <c r="AL21" s="41">
        <v>4473</v>
      </c>
      <c r="AM21" s="42">
        <v>3348</v>
      </c>
      <c r="AN21" s="112">
        <f t="shared" si="10"/>
        <v>1.336021505376344</v>
      </c>
      <c r="AO21" s="41">
        <v>4223</v>
      </c>
      <c r="AP21" s="42">
        <v>1452</v>
      </c>
      <c r="AQ21" s="112">
        <f t="shared" si="11"/>
        <v>2.9084022038567494</v>
      </c>
      <c r="AR21" s="43">
        <f t="shared" si="12"/>
        <v>40162</v>
      </c>
      <c r="AS21" s="44">
        <f t="shared" si="12"/>
        <v>21288</v>
      </c>
      <c r="AT21" s="112">
        <f t="shared" si="6"/>
        <v>1.8866027809094326</v>
      </c>
    </row>
    <row r="22" spans="1:46" s="24" customFormat="1" ht="20.100000000000001" customHeight="1" x14ac:dyDescent="0.3">
      <c r="A22" s="36"/>
      <c r="B22" s="37"/>
      <c r="C22" s="38" t="s">
        <v>118</v>
      </c>
      <c r="D22" s="30"/>
      <c r="E22" s="29"/>
      <c r="F22" s="29"/>
      <c r="G22" s="31"/>
      <c r="H22" s="83">
        <f>SUM(H10:H21)</f>
        <v>7836</v>
      </c>
      <c r="I22" s="37">
        <f>SUM(I10:I21)</f>
        <v>3960</v>
      </c>
      <c r="J22" s="112">
        <f t="shared" si="0"/>
        <v>1.9787878787878788</v>
      </c>
      <c r="K22" s="83">
        <f>SUM(K10:K21)</f>
        <v>7984</v>
      </c>
      <c r="L22" s="37">
        <f>SUM(L10:L21)</f>
        <v>4194</v>
      </c>
      <c r="M22" s="112">
        <f t="shared" si="1"/>
        <v>1.9036719122556032</v>
      </c>
      <c r="N22" s="83">
        <f>SUM(N10:N21)</f>
        <v>8543</v>
      </c>
      <c r="O22" s="37">
        <f>SUM(O10:O21)</f>
        <v>4124</v>
      </c>
      <c r="P22" s="112">
        <f>IF(OR(N22="",O22="")," ",N22/O22)</f>
        <v>2.0715324927255092</v>
      </c>
      <c r="Q22" s="83">
        <f>SUM(Q10:Q21)</f>
        <v>7904</v>
      </c>
      <c r="R22" s="37">
        <f>SUM(R10:R21)</f>
        <v>4428</v>
      </c>
      <c r="S22" s="112">
        <f t="shared" si="3"/>
        <v>1.7850045167118338</v>
      </c>
      <c r="T22" s="83">
        <f>SUM(T10:T21)</f>
        <v>7059</v>
      </c>
      <c r="U22" s="37">
        <f>SUM(U10:U21)</f>
        <v>3920</v>
      </c>
      <c r="V22" s="112">
        <f t="shared" si="4"/>
        <v>1.8007653061224489</v>
      </c>
      <c r="W22" s="83">
        <f>SUM(W10:W21)</f>
        <v>6879</v>
      </c>
      <c r="X22" s="37">
        <f>SUM(X10:X21)</f>
        <v>3906</v>
      </c>
      <c r="Y22" s="112">
        <f t="shared" si="5"/>
        <v>1.761136712749616</v>
      </c>
      <c r="Z22" s="83">
        <f t="shared" ref="Z22:AB22" si="14">SUM(Z10:Z21)</f>
        <v>7106</v>
      </c>
      <c r="AA22" s="37">
        <f t="shared" si="14"/>
        <v>4332</v>
      </c>
      <c r="AB22" s="174">
        <f t="shared" si="14"/>
        <v>20.094710030646176</v>
      </c>
      <c r="AC22" s="37">
        <f>SUM(AC10:AC21)</f>
        <v>7479</v>
      </c>
      <c r="AD22" s="37">
        <f>SUM(AD10:AD21)</f>
        <v>4312</v>
      </c>
      <c r="AE22" s="112">
        <f t="shared" si="7"/>
        <v>1.7344619666048238</v>
      </c>
      <c r="AF22" s="41">
        <f>SUM(AF10:AF21)</f>
        <v>6605</v>
      </c>
      <c r="AG22" s="41">
        <f>SUM(AG10:AG21)</f>
        <v>2338</v>
      </c>
      <c r="AH22" s="112">
        <f t="shared" si="8"/>
        <v>2.8250641573994866</v>
      </c>
      <c r="AI22" s="41">
        <f>SUM(AI10:AI21)</f>
        <v>8427</v>
      </c>
      <c r="AJ22" s="41">
        <f>SUM(AJ10:AJ21)</f>
        <v>5170</v>
      </c>
      <c r="AK22" s="112">
        <f t="shared" si="9"/>
        <v>1.629980657640232</v>
      </c>
      <c r="AL22" s="41">
        <f>SUM(AL10:AL21)</f>
        <v>7816</v>
      </c>
      <c r="AM22" s="41">
        <f>SUM(AM10:AM21)</f>
        <v>5256</v>
      </c>
      <c r="AN22" s="112">
        <f t="shared" si="10"/>
        <v>1.487062404870624</v>
      </c>
      <c r="AO22" s="41">
        <f>SUM(AO10:AO21)</f>
        <v>6983</v>
      </c>
      <c r="AP22" s="41">
        <f>SUM(AP10:AP21)</f>
        <v>3242</v>
      </c>
      <c r="AQ22" s="112">
        <f t="shared" si="11"/>
        <v>2.1539173349784084</v>
      </c>
      <c r="AR22" s="43">
        <f>+H22+K22+N22+Q22+T22+W22+Z22+AC22+AF22+AI22+AL22+AO22</f>
        <v>90621</v>
      </c>
      <c r="AS22" s="44">
        <f>+I22+L22+O22+R22+U22+X22+AA22+AD22+AG22+AJ22+AM22+AP22</f>
        <v>49182</v>
      </c>
      <c r="AT22" s="112">
        <f>IF(OR(AR22="",AS22="")," ",AR22/AS22)</f>
        <v>1.8425643528120044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20"/>
  <sheetViews>
    <sheetView showGridLines="0" zoomScale="90" zoomScaleNormal="90" workbookViewId="0">
      <pane xSplit="10" ySplit="12" topLeftCell="K19" activePane="bottomRight" state="frozen"/>
      <selection pane="topRight" activeCell="K1" sqref="K1"/>
      <selection pane="bottomLeft" activeCell="A13" sqref="A13"/>
      <selection pane="bottomRight" activeCell="K13" sqref="K13:K14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5" width="5.33203125" hidden="1" customWidth="1"/>
    <col min="16" max="16" width="7.44140625" hidden="1" customWidth="1"/>
    <col min="17" max="27" width="5.33203125" hidden="1" customWidth="1"/>
    <col min="28" max="28" width="7.44140625" hidden="1" customWidth="1"/>
    <col min="29" max="30" width="5.33203125" hidden="1" customWidth="1"/>
    <col min="31" max="31" width="7.33203125" hidden="1" customWidth="1"/>
    <col min="32" max="32" width="5.33203125" hidden="1" customWidth="1"/>
    <col min="33" max="33" width="7.44140625" hidden="1" customWidth="1"/>
    <col min="34" max="35" width="5.33203125" hidden="1" customWidth="1"/>
    <col min="36" max="36" width="9.5546875" customWidth="1"/>
    <col min="37" max="37" width="8.5546875" customWidth="1"/>
    <col min="38" max="38" width="9.44140625" customWidth="1"/>
  </cols>
  <sheetData>
    <row r="2" spans="1:39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5" spans="1:39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O5" s="19" t="s">
        <v>3</v>
      </c>
      <c r="P5" s="12"/>
      <c r="Q5" s="12"/>
      <c r="R5" s="13"/>
      <c r="S5" s="12"/>
      <c r="T5" s="110" t="s">
        <v>88</v>
      </c>
      <c r="U5" s="9"/>
      <c r="V5" s="9"/>
      <c r="W5" s="9"/>
      <c r="X5" s="9"/>
      <c r="Y5" s="9"/>
      <c r="Z5" s="9"/>
      <c r="AA5" s="9"/>
      <c r="AB5" s="8"/>
      <c r="AC5" s="47"/>
      <c r="AD5" s="47"/>
      <c r="AE5" s="47"/>
      <c r="AF5" s="47"/>
      <c r="AG5" s="47"/>
      <c r="AH5" s="47"/>
      <c r="AI5" s="47"/>
    </row>
    <row r="6" spans="1:39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O6" s="19" t="s">
        <v>187</v>
      </c>
      <c r="P6" s="12"/>
      <c r="Q6" s="12"/>
      <c r="R6" s="13"/>
      <c r="S6" s="12"/>
      <c r="T6" s="7"/>
      <c r="U6" s="9"/>
      <c r="V6" s="9"/>
      <c r="W6" s="9"/>
      <c r="X6" s="9"/>
      <c r="Y6" s="9"/>
      <c r="Z6" s="9"/>
      <c r="AA6" s="9"/>
      <c r="AB6" s="8"/>
      <c r="AC6" s="47"/>
      <c r="AD6" s="47"/>
      <c r="AE6" s="47"/>
      <c r="AF6" s="47"/>
      <c r="AG6" s="47"/>
      <c r="AH6" s="47"/>
      <c r="AI6" s="47"/>
    </row>
    <row r="7" spans="1:39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O7" s="19" t="s">
        <v>187</v>
      </c>
      <c r="P7" s="12" t="s">
        <v>187</v>
      </c>
      <c r="Q7" s="12"/>
      <c r="R7" s="13"/>
      <c r="S7" s="12"/>
      <c r="T7" s="7"/>
      <c r="U7" s="9"/>
      <c r="V7" s="9"/>
      <c r="W7" s="9"/>
      <c r="X7" s="9"/>
      <c r="Y7" s="9"/>
      <c r="Z7" s="9"/>
      <c r="AA7" s="9"/>
      <c r="AB7" s="8"/>
      <c r="AC7" s="47"/>
      <c r="AD7" s="47"/>
      <c r="AE7" s="47"/>
      <c r="AF7" s="47"/>
      <c r="AG7" s="47"/>
      <c r="AH7" s="47"/>
      <c r="AI7" s="47"/>
    </row>
    <row r="8" spans="1:39" x14ac:dyDescent="0.3">
      <c r="A8" s="85"/>
      <c r="O8" s="20"/>
      <c r="P8" s="5"/>
      <c r="Q8" s="5"/>
      <c r="R8" s="5"/>
      <c r="S8" s="5"/>
    </row>
    <row r="9" spans="1:39" x14ac:dyDescent="0.3">
      <c r="A9" s="87" t="s">
        <v>0</v>
      </c>
      <c r="B9" s="10"/>
      <c r="C9" s="11"/>
      <c r="D9" s="7">
        <v>2019</v>
      </c>
      <c r="E9" s="9"/>
      <c r="F9" s="9"/>
      <c r="G9" s="8"/>
      <c r="O9" s="19" t="s">
        <v>5</v>
      </c>
      <c r="P9" s="12"/>
      <c r="Q9" s="12"/>
      <c r="R9" s="13"/>
      <c r="S9" s="12"/>
      <c r="T9" s="7" t="s">
        <v>233</v>
      </c>
      <c r="U9" s="9"/>
      <c r="V9" s="9"/>
      <c r="W9" s="9"/>
      <c r="X9" s="8"/>
    </row>
    <row r="11" spans="1:39" ht="5.25" customHeight="1" thickBot="1" x14ac:dyDescent="0.35"/>
    <row r="12" spans="1:39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215</v>
      </c>
      <c r="P12" s="45" t="s">
        <v>16</v>
      </c>
      <c r="Q12" s="45" t="s">
        <v>212</v>
      </c>
      <c r="R12" s="45" t="s">
        <v>217</v>
      </c>
      <c r="S12" s="45" t="s">
        <v>198</v>
      </c>
      <c r="T12" s="45" t="s">
        <v>17</v>
      </c>
      <c r="U12" s="45" t="s">
        <v>214</v>
      </c>
      <c r="V12" s="45" t="s">
        <v>235</v>
      </c>
      <c r="W12" s="45" t="s">
        <v>203</v>
      </c>
      <c r="X12" s="45" t="s">
        <v>45</v>
      </c>
      <c r="Y12" s="45" t="s">
        <v>82</v>
      </c>
      <c r="Z12" s="45" t="s">
        <v>200</v>
      </c>
      <c r="AA12" s="45" t="s">
        <v>18</v>
      </c>
      <c r="AB12" s="45" t="s">
        <v>80</v>
      </c>
      <c r="AC12" s="126" t="s">
        <v>83</v>
      </c>
      <c r="AD12" s="126" t="s">
        <v>210</v>
      </c>
      <c r="AE12" s="18" t="s">
        <v>191</v>
      </c>
      <c r="AF12" s="18" t="s">
        <v>119</v>
      </c>
      <c r="AG12" s="18" t="s">
        <v>190</v>
      </c>
      <c r="AH12" s="18" t="s">
        <v>161</v>
      </c>
      <c r="AI12" s="18" t="s">
        <v>155</v>
      </c>
      <c r="AJ12" s="49" t="s">
        <v>76</v>
      </c>
      <c r="AK12" s="52" t="s">
        <v>63</v>
      </c>
      <c r="AL12" s="53" t="s">
        <v>77</v>
      </c>
    </row>
    <row r="13" spans="1:39" ht="20.100000000000001" customHeight="1" x14ac:dyDescent="0.3">
      <c r="A13" s="88">
        <v>1</v>
      </c>
      <c r="B13" s="60" t="s">
        <v>163</v>
      </c>
      <c r="C13" s="61"/>
      <c r="D13" s="61"/>
      <c r="E13" s="61"/>
      <c r="F13" s="61"/>
      <c r="G13" s="61"/>
      <c r="H13" s="61"/>
      <c r="I13" s="61"/>
      <c r="J13" s="62"/>
      <c r="K13" s="94">
        <v>42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50">
        <f>SUM(K13:AI13)</f>
        <v>42</v>
      </c>
      <c r="AK13" s="94">
        <v>62</v>
      </c>
      <c r="AL13" s="54">
        <f>+AK13/K13</f>
        <v>1.4761904761904763</v>
      </c>
      <c r="AM13" t="s">
        <v>99</v>
      </c>
    </row>
    <row r="14" spans="1:39" ht="20.100000000000001" customHeight="1" x14ac:dyDescent="0.3">
      <c r="A14" s="88">
        <f>+A13+1</f>
        <v>2</v>
      </c>
      <c r="B14" s="60" t="s">
        <v>165</v>
      </c>
      <c r="C14" s="61"/>
      <c r="D14" s="61"/>
      <c r="E14" s="61"/>
      <c r="F14" s="61"/>
      <c r="G14" s="61"/>
      <c r="H14" s="61"/>
      <c r="I14" s="61"/>
      <c r="J14" s="62"/>
      <c r="K14" s="94">
        <v>120</v>
      </c>
      <c r="L14" s="94"/>
      <c r="M14" s="94"/>
      <c r="N14" s="94"/>
      <c r="O14" s="94"/>
      <c r="P14" s="94">
        <v>60</v>
      </c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50">
        <f t="shared" ref="AJ14:AJ88" si="0">SUM(K14:AI14)</f>
        <v>180</v>
      </c>
      <c r="AK14" s="94">
        <v>260</v>
      </c>
      <c r="AL14" s="54">
        <f t="shared" ref="AL14:AL98" si="1">+AK14/K14</f>
        <v>2.1666666666666665</v>
      </c>
      <c r="AM14" t="s">
        <v>99</v>
      </c>
    </row>
    <row r="15" spans="1:39" ht="20.100000000000001" customHeight="1" x14ac:dyDescent="0.3">
      <c r="A15" s="88">
        <f t="shared" ref="A15:A82" si="2">+A14+1</f>
        <v>3</v>
      </c>
      <c r="B15" s="57" t="s">
        <v>157</v>
      </c>
      <c r="C15" s="58"/>
      <c r="D15" s="58"/>
      <c r="E15" s="58"/>
      <c r="F15" s="58"/>
      <c r="G15" s="58"/>
      <c r="H15" s="58"/>
      <c r="I15" s="58"/>
      <c r="J15" s="59"/>
      <c r="K15" s="94">
        <v>120</v>
      </c>
      <c r="L15" s="94"/>
      <c r="M15" s="94"/>
      <c r="N15" s="94"/>
      <c r="O15" s="94"/>
      <c r="P15" s="94">
        <v>30</v>
      </c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50">
        <f t="shared" si="0"/>
        <v>150</v>
      </c>
      <c r="AK15" s="94">
        <v>230</v>
      </c>
      <c r="AL15" s="54">
        <f t="shared" si="1"/>
        <v>1.9166666666666667</v>
      </c>
      <c r="AM15" t="s">
        <v>100</v>
      </c>
    </row>
    <row r="16" spans="1:39" ht="20.100000000000001" customHeight="1" x14ac:dyDescent="0.3">
      <c r="A16" s="88">
        <f t="shared" si="2"/>
        <v>4</v>
      </c>
      <c r="B16" s="123" t="s">
        <v>135</v>
      </c>
      <c r="C16" s="116"/>
      <c r="D16" s="116"/>
      <c r="E16" s="116"/>
      <c r="F16" s="116"/>
      <c r="G16" s="116"/>
      <c r="H16" s="116"/>
      <c r="I16" s="116"/>
      <c r="J16" s="118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50">
        <f t="shared" si="0"/>
        <v>0</v>
      </c>
      <c r="AK16" s="94">
        <v>0</v>
      </c>
      <c r="AL16" s="54">
        <v>0</v>
      </c>
      <c r="AM16" t="s">
        <v>101</v>
      </c>
    </row>
    <row r="17" spans="1:39" ht="20.100000000000001" customHeight="1" x14ac:dyDescent="0.3">
      <c r="A17" s="88">
        <f t="shared" si="2"/>
        <v>5</v>
      </c>
      <c r="B17" s="66" t="s">
        <v>234</v>
      </c>
      <c r="C17" s="66"/>
      <c r="D17" s="66"/>
      <c r="E17" s="66"/>
      <c r="F17" s="66"/>
      <c r="G17" s="66"/>
      <c r="H17" s="115"/>
      <c r="I17" s="115"/>
      <c r="J17" s="121"/>
      <c r="K17" s="94">
        <v>120</v>
      </c>
      <c r="L17" s="94"/>
      <c r="M17" s="94"/>
      <c r="N17" s="94"/>
      <c r="O17" s="94"/>
      <c r="P17" s="94">
        <v>15</v>
      </c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>
        <v>15</v>
      </c>
      <c r="AC17" s="94"/>
      <c r="AD17" s="94"/>
      <c r="AE17" s="94"/>
      <c r="AF17" s="94"/>
      <c r="AG17" s="94"/>
      <c r="AH17" s="94"/>
      <c r="AI17" s="94"/>
      <c r="AJ17" s="50">
        <f>SUM(K17:AI17)</f>
        <v>150</v>
      </c>
      <c r="AK17" s="109">
        <v>100</v>
      </c>
      <c r="AL17" s="54">
        <f t="shared" si="1"/>
        <v>0.83333333333333337</v>
      </c>
      <c r="AM17" t="s">
        <v>110</v>
      </c>
    </row>
    <row r="18" spans="1:39" ht="20.100000000000001" customHeight="1" x14ac:dyDescent="0.3">
      <c r="A18" s="88">
        <f t="shared" si="2"/>
        <v>6</v>
      </c>
      <c r="B18" s="119" t="s">
        <v>92</v>
      </c>
      <c r="C18" s="119"/>
      <c r="D18" s="119"/>
      <c r="E18" s="119"/>
      <c r="F18" s="119"/>
      <c r="G18" s="119"/>
      <c r="H18" s="119"/>
      <c r="I18" s="122"/>
      <c r="J18" s="124"/>
      <c r="K18" s="94">
        <v>120</v>
      </c>
      <c r="L18" s="94"/>
      <c r="M18" s="94"/>
      <c r="N18" s="94"/>
      <c r="O18" s="94"/>
      <c r="P18" s="94">
        <v>15</v>
      </c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>
        <v>15</v>
      </c>
      <c r="AC18" s="94"/>
      <c r="AD18" s="94"/>
      <c r="AE18" s="94"/>
      <c r="AF18" s="94"/>
      <c r="AG18" s="94"/>
      <c r="AH18" s="94"/>
      <c r="AI18" s="94"/>
      <c r="AJ18" s="50">
        <f t="shared" si="0"/>
        <v>150</v>
      </c>
      <c r="AK18" s="109">
        <v>327</v>
      </c>
      <c r="AL18" s="54">
        <f t="shared" si="1"/>
        <v>2.7250000000000001</v>
      </c>
      <c r="AM18" t="s">
        <v>110</v>
      </c>
    </row>
    <row r="19" spans="1:39" ht="20.100000000000001" customHeight="1" x14ac:dyDescent="0.3">
      <c r="A19" s="88">
        <f t="shared" si="2"/>
        <v>7</v>
      </c>
      <c r="B19" s="119" t="s">
        <v>156</v>
      </c>
      <c r="C19" s="117"/>
      <c r="D19" s="117"/>
      <c r="E19" s="117"/>
      <c r="F19" s="117"/>
      <c r="G19" s="117"/>
      <c r="H19" s="117"/>
      <c r="I19" s="117"/>
      <c r="J19" s="120"/>
      <c r="K19" s="94">
        <v>120</v>
      </c>
      <c r="L19" s="94"/>
      <c r="M19" s="94"/>
      <c r="N19" s="94"/>
      <c r="O19" s="94"/>
      <c r="P19" s="94">
        <v>15</v>
      </c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>
        <v>15</v>
      </c>
      <c r="AC19" s="94"/>
      <c r="AD19" s="94"/>
      <c r="AE19" s="94"/>
      <c r="AF19" s="94"/>
      <c r="AG19" s="94"/>
      <c r="AH19" s="94"/>
      <c r="AI19" s="94"/>
      <c r="AJ19" s="50">
        <f t="shared" si="0"/>
        <v>150</v>
      </c>
      <c r="AK19" s="109">
        <v>138</v>
      </c>
      <c r="AL19" s="54">
        <f t="shared" si="1"/>
        <v>1.1499999999999999</v>
      </c>
      <c r="AM19" t="s">
        <v>114</v>
      </c>
    </row>
    <row r="20" spans="1:39" ht="20.100000000000001" customHeight="1" x14ac:dyDescent="0.3">
      <c r="A20" s="88">
        <f t="shared" si="2"/>
        <v>8</v>
      </c>
      <c r="B20" s="66" t="s">
        <v>173</v>
      </c>
      <c r="C20" s="67"/>
      <c r="D20" s="67"/>
      <c r="E20" s="67"/>
      <c r="F20" s="67"/>
      <c r="G20" s="67"/>
      <c r="H20" s="67"/>
      <c r="I20" s="67"/>
      <c r="J20" s="68"/>
      <c r="K20" s="94">
        <v>120</v>
      </c>
      <c r="L20" s="94"/>
      <c r="M20" s="94"/>
      <c r="N20" s="94"/>
      <c r="O20" s="94"/>
      <c r="P20" s="94">
        <v>15</v>
      </c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>
        <v>15</v>
      </c>
      <c r="AC20" s="94"/>
      <c r="AD20" s="94"/>
      <c r="AE20" s="94"/>
      <c r="AF20" s="94"/>
      <c r="AG20" s="94"/>
      <c r="AH20" s="94"/>
      <c r="AI20" s="94"/>
      <c r="AJ20" s="50">
        <f t="shared" si="0"/>
        <v>150</v>
      </c>
      <c r="AK20" s="109">
        <v>152</v>
      </c>
      <c r="AL20" s="54">
        <f t="shared" si="1"/>
        <v>1.2666666666666666</v>
      </c>
      <c r="AM20" t="s">
        <v>175</v>
      </c>
    </row>
    <row r="21" spans="1:39" ht="20.100000000000001" customHeight="1" x14ac:dyDescent="0.3">
      <c r="A21" s="88">
        <f t="shared" si="2"/>
        <v>9</v>
      </c>
      <c r="B21" s="66" t="s">
        <v>174</v>
      </c>
      <c r="C21" s="67"/>
      <c r="D21" s="67"/>
      <c r="E21" s="67"/>
      <c r="F21" s="67"/>
      <c r="G21" s="67"/>
      <c r="H21" s="67"/>
      <c r="I21" s="67"/>
      <c r="J21" s="68"/>
      <c r="K21" s="94">
        <v>120</v>
      </c>
      <c r="L21" s="94"/>
      <c r="M21" s="94"/>
      <c r="N21" s="94"/>
      <c r="O21" s="94"/>
      <c r="P21" s="94">
        <v>15</v>
      </c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>
        <v>15</v>
      </c>
      <c r="AC21" s="94"/>
      <c r="AD21" s="94"/>
      <c r="AE21" s="94"/>
      <c r="AF21" s="94"/>
      <c r="AG21" s="94"/>
      <c r="AH21" s="94"/>
      <c r="AI21" s="94"/>
      <c r="AJ21" s="50">
        <f t="shared" si="0"/>
        <v>150</v>
      </c>
      <c r="AK21" s="109">
        <v>133</v>
      </c>
      <c r="AL21" s="54">
        <f t="shared" si="1"/>
        <v>1.1083333333333334</v>
      </c>
      <c r="AM21" t="s">
        <v>176</v>
      </c>
    </row>
    <row r="22" spans="1:39" ht="20.100000000000001" customHeight="1" x14ac:dyDescent="0.3">
      <c r="A22" s="88">
        <f t="shared" si="2"/>
        <v>10</v>
      </c>
      <c r="B22" s="63" t="s">
        <v>164</v>
      </c>
      <c r="C22" s="64"/>
      <c r="D22" s="64"/>
      <c r="E22" s="64"/>
      <c r="F22" s="64"/>
      <c r="G22" s="64"/>
      <c r="H22" s="64"/>
      <c r="I22" s="64"/>
      <c r="J22" s="65"/>
      <c r="K22" s="94">
        <v>78</v>
      </c>
      <c r="L22" s="94"/>
      <c r="M22" s="94"/>
      <c r="N22" s="94"/>
      <c r="O22" s="94"/>
      <c r="P22" s="94">
        <v>60</v>
      </c>
      <c r="Q22" s="94"/>
      <c r="R22" s="94"/>
      <c r="S22" s="94"/>
      <c r="T22" s="94"/>
      <c r="U22" s="94"/>
      <c r="V22" s="94">
        <v>6</v>
      </c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50">
        <f t="shared" si="0"/>
        <v>144</v>
      </c>
      <c r="AK22" s="94">
        <v>154</v>
      </c>
      <c r="AL22" s="54">
        <f t="shared" si="1"/>
        <v>1.9743589743589745</v>
      </c>
      <c r="AM22" t="s">
        <v>107</v>
      </c>
    </row>
    <row r="23" spans="1:39" ht="20.100000000000001" customHeight="1" x14ac:dyDescent="0.3">
      <c r="A23" s="88">
        <f t="shared" si="2"/>
        <v>11</v>
      </c>
      <c r="B23" s="63" t="s">
        <v>162</v>
      </c>
      <c r="C23" s="64"/>
      <c r="D23" s="64"/>
      <c r="E23" s="64"/>
      <c r="F23" s="64"/>
      <c r="G23" s="64"/>
      <c r="H23" s="64"/>
      <c r="I23" s="64"/>
      <c r="J23" s="65"/>
      <c r="K23" s="94">
        <v>144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>
        <v>6</v>
      </c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50">
        <f t="shared" si="0"/>
        <v>150</v>
      </c>
      <c r="AK23" s="94">
        <v>250</v>
      </c>
      <c r="AL23" s="54">
        <f t="shared" si="1"/>
        <v>1.7361111111111112</v>
      </c>
      <c r="AM23" t="s">
        <v>107</v>
      </c>
    </row>
    <row r="24" spans="1:39" ht="20.100000000000001" customHeight="1" x14ac:dyDescent="0.3">
      <c r="A24" s="88">
        <f t="shared" si="2"/>
        <v>12</v>
      </c>
      <c r="B24" s="97" t="s">
        <v>182</v>
      </c>
      <c r="C24" s="98"/>
      <c r="D24" s="98"/>
      <c r="E24" s="98"/>
      <c r="F24" s="98"/>
      <c r="G24" s="98"/>
      <c r="H24" s="98"/>
      <c r="I24" s="98"/>
      <c r="J24" s="99"/>
      <c r="K24" s="94">
        <v>90</v>
      </c>
      <c r="L24" s="94"/>
      <c r="M24" s="94"/>
      <c r="N24" s="94"/>
      <c r="O24" s="94"/>
      <c r="P24" s="94">
        <v>60</v>
      </c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50">
        <f t="shared" si="0"/>
        <v>150</v>
      </c>
      <c r="AK24" s="94">
        <v>208</v>
      </c>
      <c r="AL24" s="54">
        <f>+AK24/K24</f>
        <v>2.3111111111111109</v>
      </c>
      <c r="AM24" t="s">
        <v>108</v>
      </c>
    </row>
    <row r="25" spans="1:39" ht="20.100000000000001" customHeight="1" x14ac:dyDescent="0.3">
      <c r="A25" s="88">
        <f t="shared" si="2"/>
        <v>13</v>
      </c>
      <c r="B25" s="72" t="s">
        <v>96</v>
      </c>
      <c r="C25" s="71"/>
      <c r="D25" s="69"/>
      <c r="E25" s="69"/>
      <c r="F25" s="69"/>
      <c r="G25" s="69"/>
      <c r="H25" s="69"/>
      <c r="I25" s="69"/>
      <c r="J25" s="70"/>
      <c r="K25" s="94">
        <v>48</v>
      </c>
      <c r="L25" s="94"/>
      <c r="M25" s="94"/>
      <c r="N25" s="94"/>
      <c r="O25" s="94"/>
      <c r="P25" s="94">
        <v>51</v>
      </c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>
        <v>51</v>
      </c>
      <c r="AC25" s="94"/>
      <c r="AD25" s="94"/>
      <c r="AE25" s="94"/>
      <c r="AF25" s="94"/>
      <c r="AG25" s="94"/>
      <c r="AH25" s="94"/>
      <c r="AI25" s="94"/>
      <c r="AJ25" s="50">
        <f t="shared" si="0"/>
        <v>150</v>
      </c>
      <c r="AK25" s="109">
        <v>195</v>
      </c>
      <c r="AL25" s="54">
        <f t="shared" si="1"/>
        <v>4.0625</v>
      </c>
      <c r="AM25" t="s">
        <v>109</v>
      </c>
    </row>
    <row r="26" spans="1:39" ht="20.100000000000001" customHeight="1" x14ac:dyDescent="0.3">
      <c r="A26" s="88">
        <f t="shared" si="2"/>
        <v>14</v>
      </c>
      <c r="B26" s="104" t="s">
        <v>95</v>
      </c>
      <c r="C26" s="102"/>
      <c r="D26" s="102"/>
      <c r="E26" s="102"/>
      <c r="F26" s="102"/>
      <c r="G26" s="102"/>
      <c r="H26" s="102"/>
      <c r="I26" s="102"/>
      <c r="J26" s="105"/>
      <c r="K26" s="94">
        <v>54</v>
      </c>
      <c r="L26" s="94"/>
      <c r="M26" s="94"/>
      <c r="N26" s="94"/>
      <c r="O26" s="94"/>
      <c r="P26" s="94">
        <v>48</v>
      </c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>
        <v>48</v>
      </c>
      <c r="AC26" s="94"/>
      <c r="AD26" s="94"/>
      <c r="AE26" s="94"/>
      <c r="AF26" s="94"/>
      <c r="AG26" s="94"/>
      <c r="AH26" s="94"/>
      <c r="AI26" s="94"/>
      <c r="AJ26" s="50">
        <f t="shared" si="0"/>
        <v>150</v>
      </c>
      <c r="AK26" s="109">
        <v>144</v>
      </c>
      <c r="AL26" s="54">
        <f t="shared" si="1"/>
        <v>2.6666666666666665</v>
      </c>
      <c r="AM26" t="s">
        <v>109</v>
      </c>
    </row>
    <row r="27" spans="1:39" ht="20.100000000000001" customHeight="1" x14ac:dyDescent="0.3">
      <c r="A27" s="88">
        <f t="shared" si="2"/>
        <v>15</v>
      </c>
      <c r="B27" s="100" t="s">
        <v>183</v>
      </c>
      <c r="C27" s="101"/>
      <c r="D27" s="101"/>
      <c r="E27" s="101"/>
      <c r="F27" s="101"/>
      <c r="G27" s="101"/>
      <c r="H27" s="101"/>
      <c r="I27" s="101"/>
      <c r="J27" s="108"/>
      <c r="K27" s="94">
        <v>84</v>
      </c>
      <c r="L27" s="94"/>
      <c r="M27" s="94"/>
      <c r="N27" s="94"/>
      <c r="O27" s="94"/>
      <c r="P27" s="94">
        <v>33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>
        <v>33</v>
      </c>
      <c r="AC27" s="94"/>
      <c r="AD27" s="94"/>
      <c r="AE27" s="94"/>
      <c r="AF27" s="94"/>
      <c r="AG27" s="94"/>
      <c r="AH27" s="94"/>
      <c r="AI27" s="94"/>
      <c r="AJ27" s="50">
        <f t="shared" si="0"/>
        <v>150</v>
      </c>
      <c r="AK27" s="109">
        <v>156</v>
      </c>
      <c r="AL27" s="54">
        <f t="shared" si="1"/>
        <v>1.8571428571428572</v>
      </c>
      <c r="AM27" t="s">
        <v>186</v>
      </c>
    </row>
    <row r="28" spans="1:39" ht="20.100000000000001" customHeight="1" x14ac:dyDescent="0.3">
      <c r="A28" s="88">
        <f t="shared" si="2"/>
        <v>16</v>
      </c>
      <c r="B28" s="106" t="s">
        <v>166</v>
      </c>
      <c r="C28" s="103"/>
      <c r="D28" s="103"/>
      <c r="E28" s="103"/>
      <c r="F28" s="103"/>
      <c r="G28" s="103"/>
      <c r="H28" s="103"/>
      <c r="I28" s="103"/>
      <c r="J28" s="107"/>
      <c r="K28" s="94">
        <v>54</v>
      </c>
      <c r="L28" s="94"/>
      <c r="M28" s="94"/>
      <c r="N28" s="94"/>
      <c r="O28" s="94"/>
      <c r="P28" s="94">
        <v>48</v>
      </c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>
        <v>48</v>
      </c>
      <c r="AC28" s="94"/>
      <c r="AD28" s="94"/>
      <c r="AE28" s="94"/>
      <c r="AF28" s="94"/>
      <c r="AG28" s="94"/>
      <c r="AH28" s="94"/>
      <c r="AI28" s="94"/>
      <c r="AJ28" s="50">
        <f t="shared" si="0"/>
        <v>150</v>
      </c>
      <c r="AK28" s="109">
        <v>93</v>
      </c>
      <c r="AL28" s="54">
        <f t="shared" si="1"/>
        <v>1.7222222222222223</v>
      </c>
      <c r="AM28" t="s">
        <v>109</v>
      </c>
    </row>
    <row r="29" spans="1:39" ht="20.100000000000001" customHeight="1" x14ac:dyDescent="0.3">
      <c r="A29" s="88">
        <f t="shared" si="2"/>
        <v>17</v>
      </c>
      <c r="B29" s="73" t="s">
        <v>94</v>
      </c>
      <c r="C29" s="69"/>
      <c r="D29" s="69"/>
      <c r="E29" s="69"/>
      <c r="F29" s="69"/>
      <c r="G29" s="69"/>
      <c r="H29" s="69"/>
      <c r="I29" s="69"/>
      <c r="J29" s="70"/>
      <c r="K29" s="94">
        <v>78</v>
      </c>
      <c r="L29" s="94"/>
      <c r="M29" s="94"/>
      <c r="N29" s="94"/>
      <c r="O29" s="94"/>
      <c r="P29" s="94">
        <v>36</v>
      </c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>
        <v>36</v>
      </c>
      <c r="AC29" s="94"/>
      <c r="AD29" s="94"/>
      <c r="AE29" s="94"/>
      <c r="AF29" s="94"/>
      <c r="AG29" s="94"/>
      <c r="AH29" s="94"/>
      <c r="AI29" s="94"/>
      <c r="AJ29" s="50">
        <f t="shared" si="0"/>
        <v>150</v>
      </c>
      <c r="AK29" s="109">
        <v>176</v>
      </c>
      <c r="AL29" s="54">
        <f t="shared" si="1"/>
        <v>2.2564102564102564</v>
      </c>
      <c r="AM29" t="s">
        <v>109</v>
      </c>
    </row>
    <row r="30" spans="1:39" ht="20.100000000000001" customHeight="1" x14ac:dyDescent="0.3">
      <c r="A30" s="88">
        <f t="shared" si="2"/>
        <v>18</v>
      </c>
      <c r="B30" s="73" t="s">
        <v>184</v>
      </c>
      <c r="C30" s="69"/>
      <c r="D30" s="69"/>
      <c r="E30" s="69"/>
      <c r="F30" s="69"/>
      <c r="G30" s="69"/>
      <c r="H30" s="69"/>
      <c r="I30" s="69"/>
      <c r="J30" s="70"/>
      <c r="K30" s="94">
        <v>84</v>
      </c>
      <c r="L30" s="94"/>
      <c r="M30" s="94"/>
      <c r="N30" s="94"/>
      <c r="O30" s="94"/>
      <c r="P30" s="94">
        <v>33</v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>
        <v>33</v>
      </c>
      <c r="AC30" s="94"/>
      <c r="AD30" s="94"/>
      <c r="AE30" s="94"/>
      <c r="AF30" s="94"/>
      <c r="AG30" s="94"/>
      <c r="AH30" s="94"/>
      <c r="AI30" s="94"/>
      <c r="AJ30" s="50">
        <f t="shared" si="0"/>
        <v>150</v>
      </c>
      <c r="AK30" s="109">
        <v>174</v>
      </c>
      <c r="AL30" s="54">
        <f t="shared" si="1"/>
        <v>2.0714285714285716</v>
      </c>
      <c r="AM30" t="s">
        <v>109</v>
      </c>
    </row>
    <row r="31" spans="1:39" ht="20.100000000000001" customHeight="1" x14ac:dyDescent="0.3">
      <c r="A31" s="88">
        <f t="shared" si="2"/>
        <v>19</v>
      </c>
      <c r="B31" s="73" t="s">
        <v>185</v>
      </c>
      <c r="C31" s="69"/>
      <c r="D31" s="69"/>
      <c r="E31" s="69"/>
      <c r="F31" s="69"/>
      <c r="G31" s="69"/>
      <c r="H31" s="69"/>
      <c r="I31" s="69"/>
      <c r="J31" s="70"/>
      <c r="K31" s="94">
        <v>54</v>
      </c>
      <c r="L31" s="94"/>
      <c r="M31" s="94"/>
      <c r="N31" s="94"/>
      <c r="O31" s="94"/>
      <c r="P31" s="94">
        <v>48</v>
      </c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>
        <v>48</v>
      </c>
      <c r="AC31" s="94"/>
      <c r="AD31" s="94"/>
      <c r="AE31" s="94"/>
      <c r="AF31" s="94"/>
      <c r="AG31" s="94"/>
      <c r="AH31" s="94"/>
      <c r="AI31" s="94"/>
      <c r="AJ31" s="50">
        <f t="shared" si="0"/>
        <v>150</v>
      </c>
      <c r="AK31" s="109">
        <v>118</v>
      </c>
      <c r="AL31" s="54">
        <f t="shared" si="1"/>
        <v>2.1851851851851851</v>
      </c>
      <c r="AM31" t="s">
        <v>109</v>
      </c>
    </row>
    <row r="32" spans="1:39" ht="20.100000000000001" customHeight="1" x14ac:dyDescent="0.3">
      <c r="A32" s="88">
        <f t="shared" si="2"/>
        <v>20</v>
      </c>
      <c r="B32" s="77" t="s">
        <v>138</v>
      </c>
      <c r="C32" s="78"/>
      <c r="D32" s="78"/>
      <c r="E32" s="78"/>
      <c r="F32" s="78"/>
      <c r="G32" s="78"/>
      <c r="H32" s="78"/>
      <c r="I32" s="78"/>
      <c r="J32" s="79"/>
      <c r="K32" s="94">
        <v>120</v>
      </c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>
        <v>30</v>
      </c>
      <c r="AB32" s="94"/>
      <c r="AC32" s="94"/>
      <c r="AD32" s="94"/>
      <c r="AE32" s="94"/>
      <c r="AF32" s="94"/>
      <c r="AG32" s="94"/>
      <c r="AH32" s="94"/>
      <c r="AI32" s="94"/>
      <c r="AJ32" s="50">
        <f t="shared" si="0"/>
        <v>150</v>
      </c>
      <c r="AK32" s="125">
        <v>218</v>
      </c>
      <c r="AL32" s="54">
        <f t="shared" si="1"/>
        <v>1.8166666666666667</v>
      </c>
      <c r="AM32" t="s">
        <v>103</v>
      </c>
    </row>
    <row r="33" spans="1:40" ht="20.100000000000001" customHeight="1" x14ac:dyDescent="0.3">
      <c r="A33" s="88">
        <f t="shared" si="2"/>
        <v>21</v>
      </c>
      <c r="B33" s="77" t="s">
        <v>167</v>
      </c>
      <c r="C33" s="78"/>
      <c r="D33" s="78"/>
      <c r="E33" s="78"/>
      <c r="F33" s="78"/>
      <c r="G33" s="78"/>
      <c r="H33" s="78"/>
      <c r="I33" s="78"/>
      <c r="J33" s="79"/>
      <c r="K33" s="94">
        <v>150</v>
      </c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50">
        <f t="shared" si="0"/>
        <v>150</v>
      </c>
      <c r="AK33" s="125">
        <v>310</v>
      </c>
      <c r="AL33" s="54">
        <f t="shared" si="1"/>
        <v>2.0666666666666669</v>
      </c>
      <c r="AM33" t="s">
        <v>103</v>
      </c>
    </row>
    <row r="34" spans="1:40" ht="20.100000000000001" customHeight="1" x14ac:dyDescent="0.3">
      <c r="A34" s="88">
        <f t="shared" si="2"/>
        <v>22</v>
      </c>
      <c r="B34" s="77" t="s">
        <v>188</v>
      </c>
      <c r="C34" s="78"/>
      <c r="D34" s="78"/>
      <c r="E34" s="78"/>
      <c r="F34" s="78"/>
      <c r="G34" s="78"/>
      <c r="H34" s="78"/>
      <c r="I34" s="78"/>
      <c r="J34" s="79"/>
      <c r="K34" s="94">
        <v>150</v>
      </c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50">
        <f t="shared" si="0"/>
        <v>150</v>
      </c>
      <c r="AK34" s="125">
        <v>404</v>
      </c>
      <c r="AL34" s="54">
        <f t="shared" si="1"/>
        <v>2.6933333333333334</v>
      </c>
      <c r="AM34" t="s">
        <v>103</v>
      </c>
    </row>
    <row r="35" spans="1:40" ht="20.100000000000001" customHeight="1" x14ac:dyDescent="0.3">
      <c r="A35" s="88">
        <f t="shared" si="2"/>
        <v>23</v>
      </c>
      <c r="B35" s="77" t="s">
        <v>189</v>
      </c>
      <c r="C35" s="78"/>
      <c r="D35" s="78"/>
      <c r="E35" s="78"/>
      <c r="F35" s="78"/>
      <c r="G35" s="78"/>
      <c r="H35" s="78"/>
      <c r="I35" s="78"/>
      <c r="J35" s="79"/>
      <c r="K35" s="94">
        <v>150</v>
      </c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50">
        <f t="shared" si="0"/>
        <v>150</v>
      </c>
      <c r="AK35" s="125">
        <v>342</v>
      </c>
      <c r="AL35" s="54">
        <f t="shared" si="1"/>
        <v>2.2799999999999998</v>
      </c>
      <c r="AM35" t="s">
        <v>103</v>
      </c>
    </row>
    <row r="36" spans="1:40" ht="20.100000000000001" customHeight="1" x14ac:dyDescent="0.3">
      <c r="A36" s="88">
        <f t="shared" si="2"/>
        <v>24</v>
      </c>
      <c r="B36" s="80" t="s">
        <v>117</v>
      </c>
      <c r="C36" s="81"/>
      <c r="D36" s="81"/>
      <c r="E36" s="81"/>
      <c r="F36" s="81"/>
      <c r="G36" s="81"/>
      <c r="H36" s="81"/>
      <c r="I36" s="81"/>
      <c r="J36" s="82"/>
      <c r="K36" s="94">
        <v>90</v>
      </c>
      <c r="L36" s="94"/>
      <c r="M36" s="94"/>
      <c r="N36" s="94"/>
      <c r="O36" s="94"/>
      <c r="P36" s="94">
        <v>60</v>
      </c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50">
        <f t="shared" si="0"/>
        <v>150</v>
      </c>
      <c r="AK36" s="109">
        <v>171</v>
      </c>
      <c r="AL36" s="54">
        <f t="shared" si="1"/>
        <v>1.9</v>
      </c>
      <c r="AM36" t="s">
        <v>104</v>
      </c>
    </row>
    <row r="37" spans="1:40" ht="20.100000000000001" customHeight="1" x14ac:dyDescent="0.3">
      <c r="A37" s="88">
        <f t="shared" si="2"/>
        <v>25</v>
      </c>
      <c r="B37" s="80" t="s">
        <v>168</v>
      </c>
      <c r="C37" s="81"/>
      <c r="D37" s="81"/>
      <c r="E37" s="81"/>
      <c r="F37" s="81"/>
      <c r="G37" s="81"/>
      <c r="H37" s="81"/>
      <c r="I37" s="81"/>
      <c r="J37" s="82"/>
      <c r="K37" s="94">
        <v>120</v>
      </c>
      <c r="L37" s="94"/>
      <c r="M37" s="94"/>
      <c r="N37" s="94"/>
      <c r="O37" s="94"/>
      <c r="P37" s="94">
        <v>30</v>
      </c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50">
        <f t="shared" si="0"/>
        <v>150</v>
      </c>
      <c r="AK37" s="109">
        <v>175</v>
      </c>
      <c r="AL37" s="54">
        <f t="shared" si="1"/>
        <v>1.4583333333333333</v>
      </c>
      <c r="AM37" t="s">
        <v>104</v>
      </c>
    </row>
    <row r="38" spans="1:40" ht="20.100000000000001" customHeight="1" x14ac:dyDescent="0.3">
      <c r="A38" s="88">
        <f t="shared" si="2"/>
        <v>26</v>
      </c>
      <c r="B38" s="74" t="s">
        <v>154</v>
      </c>
      <c r="C38" s="75"/>
      <c r="D38" s="75"/>
      <c r="E38" s="75"/>
      <c r="F38" s="75"/>
      <c r="G38" s="75"/>
      <c r="H38" s="75"/>
      <c r="I38" s="75"/>
      <c r="J38" s="76"/>
      <c r="K38" s="94"/>
      <c r="L38" s="94"/>
      <c r="M38" s="94"/>
      <c r="N38" s="94"/>
      <c r="O38" s="94"/>
      <c r="P38" s="94">
        <v>6</v>
      </c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>
        <v>108</v>
      </c>
      <c r="AF38" s="94"/>
      <c r="AG38" s="94">
        <v>36</v>
      </c>
      <c r="AH38" s="94"/>
      <c r="AI38" s="94"/>
      <c r="AJ38" s="50">
        <f t="shared" si="0"/>
        <v>150</v>
      </c>
      <c r="AK38" s="94">
        <v>0</v>
      </c>
      <c r="AL38" s="54">
        <v>0</v>
      </c>
      <c r="AM38" t="s">
        <v>133</v>
      </c>
    </row>
    <row r="39" spans="1:40" ht="20.100000000000001" customHeight="1" x14ac:dyDescent="0.3">
      <c r="A39" s="88">
        <f t="shared" si="2"/>
        <v>27</v>
      </c>
      <c r="B39" s="74" t="s">
        <v>181</v>
      </c>
      <c r="C39" s="75"/>
      <c r="D39" s="75"/>
      <c r="E39" s="75"/>
      <c r="F39" s="75"/>
      <c r="G39" s="75"/>
      <c r="H39" s="75"/>
      <c r="I39" s="75"/>
      <c r="J39" s="76"/>
      <c r="K39" s="94">
        <v>60</v>
      </c>
      <c r="L39" s="94"/>
      <c r="M39" s="94">
        <v>12</v>
      </c>
      <c r="N39" s="94">
        <v>12</v>
      </c>
      <c r="O39" s="94"/>
      <c r="P39" s="94">
        <v>6</v>
      </c>
      <c r="Q39" s="94"/>
      <c r="R39" s="94"/>
      <c r="S39" s="94">
        <v>18</v>
      </c>
      <c r="T39" s="94"/>
      <c r="U39" s="94"/>
      <c r="V39" s="94"/>
      <c r="W39" s="94"/>
      <c r="X39" s="94"/>
      <c r="Y39" s="94"/>
      <c r="Z39" s="94">
        <v>18</v>
      </c>
      <c r="AA39" s="94"/>
      <c r="AB39" s="94"/>
      <c r="AC39" s="94"/>
      <c r="AD39" s="94"/>
      <c r="AE39" s="94"/>
      <c r="AF39" s="94"/>
      <c r="AG39" s="94">
        <v>24</v>
      </c>
      <c r="AH39" s="94"/>
      <c r="AI39" s="94"/>
      <c r="AJ39" s="50">
        <f t="shared" si="0"/>
        <v>150</v>
      </c>
      <c r="AK39" s="94">
        <v>117</v>
      </c>
      <c r="AL39" s="54">
        <f t="shared" si="1"/>
        <v>1.95</v>
      </c>
      <c r="AM39" t="s">
        <v>133</v>
      </c>
    </row>
    <row r="40" spans="1:40" ht="20.100000000000001" customHeight="1" x14ac:dyDescent="0.3">
      <c r="A40" s="88">
        <f t="shared" si="2"/>
        <v>28</v>
      </c>
      <c r="B40" s="74" t="s">
        <v>216</v>
      </c>
      <c r="C40" s="75"/>
      <c r="D40" s="75"/>
      <c r="E40" s="75"/>
      <c r="F40" s="75"/>
      <c r="G40" s="75"/>
      <c r="H40" s="75"/>
      <c r="I40" s="75"/>
      <c r="J40" s="76"/>
      <c r="K40" s="94">
        <v>42</v>
      </c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>
        <v>36</v>
      </c>
      <c r="AH40" s="94"/>
      <c r="AI40" s="94"/>
      <c r="AJ40" s="50">
        <f t="shared" si="0"/>
        <v>78</v>
      </c>
      <c r="AK40" s="94">
        <v>0</v>
      </c>
      <c r="AL40" s="54">
        <f t="shared" si="1"/>
        <v>0</v>
      </c>
      <c r="AM40" t="s">
        <v>133</v>
      </c>
    </row>
    <row r="41" spans="1:40" ht="20.100000000000001" customHeight="1" x14ac:dyDescent="0.3">
      <c r="A41" s="88">
        <f t="shared" si="2"/>
        <v>29</v>
      </c>
      <c r="B41" s="74" t="s">
        <v>134</v>
      </c>
      <c r="C41" s="75"/>
      <c r="D41" s="75"/>
      <c r="E41" s="75"/>
      <c r="F41" s="75"/>
      <c r="G41" s="75"/>
      <c r="H41" s="75"/>
      <c r="I41" s="75"/>
      <c r="J41" s="76"/>
      <c r="K41" s="94">
        <v>6</v>
      </c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>
        <v>120</v>
      </c>
      <c r="AF41" s="94"/>
      <c r="AG41" s="94">
        <v>24</v>
      </c>
      <c r="AH41" s="94"/>
      <c r="AI41" s="94"/>
      <c r="AJ41" s="50">
        <f t="shared" si="0"/>
        <v>150</v>
      </c>
      <c r="AK41" s="95">
        <v>1</v>
      </c>
      <c r="AL41" s="54">
        <f t="shared" si="1"/>
        <v>0.16666666666666666</v>
      </c>
      <c r="AM41" t="s">
        <v>133</v>
      </c>
    </row>
    <row r="42" spans="1:40" ht="20.100000000000001" customHeight="1" x14ac:dyDescent="0.3">
      <c r="A42" s="88">
        <f t="shared" si="2"/>
        <v>30</v>
      </c>
      <c r="B42" s="74" t="s">
        <v>180</v>
      </c>
      <c r="C42" s="75"/>
      <c r="D42" s="75"/>
      <c r="E42" s="75"/>
      <c r="F42" s="75"/>
      <c r="G42" s="75"/>
      <c r="H42" s="75"/>
      <c r="I42" s="75"/>
      <c r="J42" s="76"/>
      <c r="K42" s="94"/>
      <c r="L42" s="94"/>
      <c r="M42" s="94"/>
      <c r="N42" s="94"/>
      <c r="O42" s="94"/>
      <c r="P42" s="94">
        <v>6</v>
      </c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>
        <v>132</v>
      </c>
      <c r="AF42" s="94"/>
      <c r="AG42" s="94">
        <v>12</v>
      </c>
      <c r="AH42" s="94"/>
      <c r="AI42" s="94"/>
      <c r="AJ42" s="50">
        <f t="shared" si="0"/>
        <v>150</v>
      </c>
      <c r="AK42" s="94">
        <v>0</v>
      </c>
      <c r="AL42" s="54">
        <v>0</v>
      </c>
      <c r="AM42" t="s">
        <v>133</v>
      </c>
    </row>
    <row r="43" spans="1:40" ht="20.100000000000001" customHeight="1" x14ac:dyDescent="0.3">
      <c r="A43" s="88">
        <f t="shared" si="2"/>
        <v>31</v>
      </c>
      <c r="B43" s="74" t="s">
        <v>127</v>
      </c>
      <c r="C43" s="75"/>
      <c r="D43" s="75"/>
      <c r="E43" s="75"/>
      <c r="F43" s="75"/>
      <c r="G43" s="75"/>
      <c r="H43" s="75"/>
      <c r="I43" s="75"/>
      <c r="J43" s="76"/>
      <c r="K43" s="94">
        <v>24</v>
      </c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>
        <v>36</v>
      </c>
      <c r="AC43" s="94"/>
      <c r="AD43" s="94"/>
      <c r="AE43" s="94"/>
      <c r="AF43" s="94"/>
      <c r="AG43" s="94">
        <v>24</v>
      </c>
      <c r="AH43" s="94"/>
      <c r="AI43" s="94"/>
      <c r="AJ43" s="50">
        <f t="shared" si="0"/>
        <v>84</v>
      </c>
      <c r="AK43" s="94">
        <v>19</v>
      </c>
      <c r="AL43" s="54">
        <f t="shared" si="1"/>
        <v>0.79166666666666663</v>
      </c>
      <c r="AM43" t="s">
        <v>133</v>
      </c>
    </row>
    <row r="44" spans="1:40" ht="20.100000000000001" customHeight="1" x14ac:dyDescent="0.3">
      <c r="A44" s="88">
        <f t="shared" si="2"/>
        <v>32</v>
      </c>
      <c r="B44" s="74" t="s">
        <v>131</v>
      </c>
      <c r="C44" s="75"/>
      <c r="D44" s="75"/>
      <c r="E44" s="75"/>
      <c r="F44" s="75"/>
      <c r="G44" s="75"/>
      <c r="H44" s="75"/>
      <c r="I44" s="75"/>
      <c r="J44" s="76"/>
      <c r="K44" s="94"/>
      <c r="L44" s="94"/>
      <c r="M44" s="94"/>
      <c r="N44" s="94">
        <v>18</v>
      </c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>
        <v>60</v>
      </c>
      <c r="AF44" s="94"/>
      <c r="AG44" s="94">
        <v>72</v>
      </c>
      <c r="AH44" s="94"/>
      <c r="AI44" s="94"/>
      <c r="AJ44" s="50">
        <f t="shared" si="0"/>
        <v>150</v>
      </c>
      <c r="AK44" s="94">
        <v>0</v>
      </c>
      <c r="AL44" s="54">
        <v>0</v>
      </c>
      <c r="AM44" t="s">
        <v>133</v>
      </c>
    </row>
    <row r="45" spans="1:40" ht="20.100000000000001" customHeight="1" x14ac:dyDescent="0.3">
      <c r="A45" s="88">
        <f>+A44+1</f>
        <v>33</v>
      </c>
      <c r="B45" s="74" t="s">
        <v>179</v>
      </c>
      <c r="C45" s="75"/>
      <c r="D45" s="75"/>
      <c r="E45" s="75"/>
      <c r="F45" s="75"/>
      <c r="G45" s="75"/>
      <c r="H45" s="75"/>
      <c r="I45" s="75"/>
      <c r="J45" s="76"/>
      <c r="K45" s="94">
        <v>30</v>
      </c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>
        <v>60</v>
      </c>
      <c r="AF45" s="94"/>
      <c r="AG45" s="94">
        <v>60</v>
      </c>
      <c r="AH45" s="94"/>
      <c r="AI45" s="94"/>
      <c r="AJ45" s="50">
        <f t="shared" si="0"/>
        <v>150</v>
      </c>
      <c r="AK45" s="94">
        <v>0</v>
      </c>
      <c r="AL45" s="54">
        <f t="shared" si="1"/>
        <v>0</v>
      </c>
      <c r="AM45" t="s">
        <v>133</v>
      </c>
    </row>
    <row r="46" spans="1:40" ht="20.100000000000001" customHeight="1" x14ac:dyDescent="0.3">
      <c r="A46" s="88">
        <f t="shared" si="2"/>
        <v>34</v>
      </c>
      <c r="B46" s="74" t="s">
        <v>146</v>
      </c>
      <c r="C46" s="75"/>
      <c r="D46" s="75"/>
      <c r="E46" s="75"/>
      <c r="F46" s="75"/>
      <c r="G46" s="75"/>
      <c r="H46" s="75"/>
      <c r="I46" s="75"/>
      <c r="J46" s="76"/>
      <c r="K46" s="93">
        <v>12</v>
      </c>
      <c r="L46" s="93"/>
      <c r="M46" s="93"/>
      <c r="N46" s="93">
        <v>12</v>
      </c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>
        <v>18</v>
      </c>
      <c r="AC46" s="93"/>
      <c r="AD46" s="93"/>
      <c r="AE46" s="93">
        <v>36</v>
      </c>
      <c r="AF46" s="93"/>
      <c r="AG46" s="93"/>
      <c r="AH46" s="93"/>
      <c r="AI46" s="93"/>
      <c r="AJ46" s="50">
        <f t="shared" si="0"/>
        <v>78</v>
      </c>
      <c r="AK46" s="94">
        <v>24</v>
      </c>
      <c r="AL46" s="54">
        <f t="shared" si="1"/>
        <v>2</v>
      </c>
      <c r="AM46" t="s">
        <v>133</v>
      </c>
      <c r="AN46" t="s">
        <v>137</v>
      </c>
    </row>
    <row r="47" spans="1:40" ht="20.100000000000001" customHeight="1" x14ac:dyDescent="0.3">
      <c r="A47" s="88">
        <f t="shared" si="2"/>
        <v>35</v>
      </c>
      <c r="B47" s="74" t="s">
        <v>125</v>
      </c>
      <c r="C47" s="75"/>
      <c r="D47" s="75"/>
      <c r="E47" s="75"/>
      <c r="F47" s="75"/>
      <c r="G47" s="75"/>
      <c r="H47" s="75"/>
      <c r="I47" s="75"/>
      <c r="J47" s="76"/>
      <c r="K47" s="94">
        <v>30</v>
      </c>
      <c r="L47" s="94"/>
      <c r="M47" s="94"/>
      <c r="N47" s="94">
        <v>24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>
        <v>96</v>
      </c>
      <c r="AF47" s="94"/>
      <c r="AG47" s="94"/>
      <c r="AH47" s="94"/>
      <c r="AI47" s="94"/>
      <c r="AJ47" s="50">
        <f t="shared" si="0"/>
        <v>150</v>
      </c>
      <c r="AK47" s="94">
        <v>50</v>
      </c>
      <c r="AL47" s="54">
        <f t="shared" si="1"/>
        <v>1.6666666666666667</v>
      </c>
      <c r="AM47" t="s">
        <v>133</v>
      </c>
    </row>
    <row r="48" spans="1:40" ht="20.100000000000001" customHeight="1" x14ac:dyDescent="0.3">
      <c r="A48" s="88">
        <f t="shared" si="2"/>
        <v>36</v>
      </c>
      <c r="B48" s="74" t="s">
        <v>205</v>
      </c>
      <c r="C48" s="75"/>
      <c r="D48" s="75"/>
      <c r="E48" s="75"/>
      <c r="F48" s="75"/>
      <c r="G48" s="75"/>
      <c r="H48" s="75"/>
      <c r="I48" s="75"/>
      <c r="J48" s="76"/>
      <c r="K48" s="94">
        <v>54</v>
      </c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>
        <v>18</v>
      </c>
      <c r="X48" s="94"/>
      <c r="Y48" s="94"/>
      <c r="Z48" s="94"/>
      <c r="AA48" s="94"/>
      <c r="AB48" s="94">
        <v>78</v>
      </c>
      <c r="AC48" s="94"/>
      <c r="AD48" s="94"/>
      <c r="AE48" s="94"/>
      <c r="AF48" s="94"/>
      <c r="AG48" s="94"/>
      <c r="AH48" s="94"/>
      <c r="AI48" s="94"/>
      <c r="AJ48" s="50">
        <f t="shared" si="0"/>
        <v>150</v>
      </c>
      <c r="AK48" s="94">
        <v>156</v>
      </c>
      <c r="AL48" s="54">
        <f t="shared" si="1"/>
        <v>2.8888888888888888</v>
      </c>
      <c r="AM48" t="s">
        <v>133</v>
      </c>
    </row>
    <row r="49" spans="1:41" ht="20.100000000000001" customHeight="1" x14ac:dyDescent="0.3">
      <c r="A49" s="88">
        <f t="shared" si="2"/>
        <v>37</v>
      </c>
      <c r="B49" s="74" t="s">
        <v>140</v>
      </c>
      <c r="C49" s="75"/>
      <c r="D49" s="75"/>
      <c r="E49" s="75"/>
      <c r="F49" s="75"/>
      <c r="G49" s="75"/>
      <c r="H49" s="75"/>
      <c r="I49" s="75"/>
      <c r="J49" s="76"/>
      <c r="K49" s="94">
        <v>102</v>
      </c>
      <c r="L49" s="94">
        <v>24</v>
      </c>
      <c r="M49" s="94"/>
      <c r="N49" s="94">
        <v>24</v>
      </c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50">
        <f t="shared" si="0"/>
        <v>150</v>
      </c>
      <c r="AK49" s="94">
        <v>303</v>
      </c>
      <c r="AL49" s="54">
        <f t="shared" si="1"/>
        <v>2.9705882352941178</v>
      </c>
      <c r="AM49" t="s">
        <v>133</v>
      </c>
    </row>
    <row r="50" spans="1:41" ht="20.100000000000001" customHeight="1" x14ac:dyDescent="0.3">
      <c r="A50" s="88">
        <f t="shared" si="2"/>
        <v>38</v>
      </c>
      <c r="B50" s="74" t="s">
        <v>151</v>
      </c>
      <c r="C50" s="75"/>
      <c r="D50" s="75"/>
      <c r="E50" s="75"/>
      <c r="F50" s="75"/>
      <c r="G50" s="75"/>
      <c r="H50" s="75"/>
      <c r="I50" s="75"/>
      <c r="J50" s="76"/>
      <c r="K50" s="94"/>
      <c r="L50" s="94"/>
      <c r="M50" s="94"/>
      <c r="N50" s="94"/>
      <c r="O50" s="94"/>
      <c r="P50" s="94">
        <v>6</v>
      </c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>
        <v>120</v>
      </c>
      <c r="AF50" s="94"/>
      <c r="AG50" s="94">
        <v>24</v>
      </c>
      <c r="AH50" s="94"/>
      <c r="AI50" s="94"/>
      <c r="AJ50" s="50">
        <f t="shared" si="0"/>
        <v>150</v>
      </c>
      <c r="AK50" s="94">
        <v>0</v>
      </c>
      <c r="AL50" s="54">
        <v>0</v>
      </c>
      <c r="AM50" t="s">
        <v>133</v>
      </c>
    </row>
    <row r="51" spans="1:41" ht="20.100000000000001" customHeight="1" x14ac:dyDescent="0.3">
      <c r="A51" s="88">
        <f t="shared" si="2"/>
        <v>39</v>
      </c>
      <c r="B51" s="74" t="s">
        <v>208</v>
      </c>
      <c r="C51" s="75"/>
      <c r="D51" s="75"/>
      <c r="E51" s="75"/>
      <c r="F51" s="75"/>
      <c r="G51" s="75"/>
      <c r="H51" s="75"/>
      <c r="I51" s="75"/>
      <c r="J51" s="76"/>
      <c r="K51" s="94">
        <v>72</v>
      </c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>
        <v>54</v>
      </c>
      <c r="AC51" s="94"/>
      <c r="AD51" s="94"/>
      <c r="AE51" s="94">
        <v>12</v>
      </c>
      <c r="AF51" s="94"/>
      <c r="AG51" s="94">
        <v>12</v>
      </c>
      <c r="AH51" s="94"/>
      <c r="AI51" s="94"/>
      <c r="AJ51" s="50">
        <f t="shared" si="0"/>
        <v>150</v>
      </c>
      <c r="AK51" s="94">
        <v>155</v>
      </c>
      <c r="AL51" s="54">
        <f t="shared" si="1"/>
        <v>2.1527777777777777</v>
      </c>
      <c r="AM51" t="s">
        <v>133</v>
      </c>
    </row>
    <row r="52" spans="1:41" ht="20.100000000000001" customHeight="1" x14ac:dyDescent="0.3">
      <c r="A52" s="88">
        <f t="shared" si="2"/>
        <v>40</v>
      </c>
      <c r="B52" s="74" t="s">
        <v>141</v>
      </c>
      <c r="C52" s="75"/>
      <c r="D52" s="75"/>
      <c r="E52" s="75"/>
      <c r="F52" s="75"/>
      <c r="G52" s="75"/>
      <c r="H52" s="75"/>
      <c r="I52" s="75"/>
      <c r="J52" s="76"/>
      <c r="K52" s="94">
        <v>90</v>
      </c>
      <c r="L52" s="94"/>
      <c r="M52" s="94"/>
      <c r="N52" s="94">
        <v>60</v>
      </c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50">
        <f t="shared" si="0"/>
        <v>150</v>
      </c>
      <c r="AK52" s="94">
        <v>188</v>
      </c>
      <c r="AL52" s="54">
        <f t="shared" si="1"/>
        <v>2.088888888888889</v>
      </c>
      <c r="AM52" t="s">
        <v>133</v>
      </c>
      <c r="AO52" t="s">
        <v>187</v>
      </c>
    </row>
    <row r="53" spans="1:41" ht="20.100000000000001" customHeight="1" x14ac:dyDescent="0.3">
      <c r="A53" s="88">
        <f t="shared" si="2"/>
        <v>41</v>
      </c>
      <c r="B53" s="74" t="s">
        <v>139</v>
      </c>
      <c r="C53" s="75"/>
      <c r="D53" s="75"/>
      <c r="E53" s="75"/>
      <c r="F53" s="75"/>
      <c r="G53" s="75"/>
      <c r="H53" s="75"/>
      <c r="I53" s="75"/>
      <c r="J53" s="76"/>
      <c r="K53" s="94"/>
      <c r="L53" s="94"/>
      <c r="M53" s="94"/>
      <c r="N53" s="94"/>
      <c r="O53" s="94"/>
      <c r="P53" s="94">
        <v>30</v>
      </c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>
        <v>24</v>
      </c>
      <c r="AF53" s="94"/>
      <c r="AG53" s="94">
        <v>96</v>
      </c>
      <c r="AH53" s="94"/>
      <c r="AI53" s="94"/>
      <c r="AJ53" s="50">
        <f t="shared" si="0"/>
        <v>150</v>
      </c>
      <c r="AK53" s="94">
        <v>0</v>
      </c>
      <c r="AL53" s="54">
        <v>0</v>
      </c>
      <c r="AM53" t="s">
        <v>133</v>
      </c>
    </row>
    <row r="54" spans="1:41" ht="20.100000000000001" customHeight="1" x14ac:dyDescent="0.3">
      <c r="A54" s="88">
        <f t="shared" si="2"/>
        <v>42</v>
      </c>
      <c r="B54" s="74" t="s">
        <v>206</v>
      </c>
      <c r="C54" s="75"/>
      <c r="D54" s="75"/>
      <c r="E54" s="75"/>
      <c r="F54" s="75"/>
      <c r="G54" s="75"/>
      <c r="H54" s="75"/>
      <c r="I54" s="75"/>
      <c r="J54" s="76"/>
      <c r="K54" s="94">
        <v>66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>
        <v>24</v>
      </c>
      <c r="X54" s="94"/>
      <c r="Y54" s="94"/>
      <c r="Z54" s="94"/>
      <c r="AA54" s="94"/>
      <c r="AB54" s="94">
        <v>60</v>
      </c>
      <c r="AC54" s="94"/>
      <c r="AD54" s="94"/>
      <c r="AE54" s="94"/>
      <c r="AF54" s="94"/>
      <c r="AG54" s="94"/>
      <c r="AH54" s="94"/>
      <c r="AI54" s="94"/>
      <c r="AJ54" s="50">
        <f t="shared" si="0"/>
        <v>150</v>
      </c>
      <c r="AK54" s="94">
        <v>151</v>
      </c>
      <c r="AL54" s="54">
        <f t="shared" si="1"/>
        <v>2.2878787878787881</v>
      </c>
      <c r="AM54" t="s">
        <v>133</v>
      </c>
    </row>
    <row r="55" spans="1:41" ht="20.100000000000001" customHeight="1" x14ac:dyDescent="0.3">
      <c r="A55" s="88">
        <f t="shared" si="2"/>
        <v>43</v>
      </c>
      <c r="B55" s="74" t="s">
        <v>192</v>
      </c>
      <c r="C55" s="75"/>
      <c r="D55" s="75"/>
      <c r="E55" s="75"/>
      <c r="F55" s="75"/>
      <c r="G55" s="75"/>
      <c r="H55" s="75"/>
      <c r="I55" s="75"/>
      <c r="J55" s="76"/>
      <c r="K55" s="94">
        <v>48</v>
      </c>
      <c r="L55" s="94"/>
      <c r="M55" s="94"/>
      <c r="N55" s="94">
        <v>12</v>
      </c>
      <c r="O55" s="94"/>
      <c r="P55" s="94">
        <v>18</v>
      </c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>
        <v>48</v>
      </c>
      <c r="AC55" s="94"/>
      <c r="AD55" s="94"/>
      <c r="AE55" s="94"/>
      <c r="AF55" s="94"/>
      <c r="AG55" s="94">
        <v>24</v>
      </c>
      <c r="AH55" s="94"/>
      <c r="AI55" s="94"/>
      <c r="AJ55" s="50">
        <f t="shared" si="0"/>
        <v>150</v>
      </c>
      <c r="AK55" s="94">
        <v>97</v>
      </c>
      <c r="AL55" s="54">
        <f t="shared" si="1"/>
        <v>2.0208333333333335</v>
      </c>
      <c r="AM55" t="s">
        <v>133</v>
      </c>
    </row>
    <row r="56" spans="1:41" ht="20.100000000000001" customHeight="1" x14ac:dyDescent="0.3">
      <c r="A56" s="88">
        <f t="shared" si="2"/>
        <v>44</v>
      </c>
      <c r="B56" s="74" t="s">
        <v>213</v>
      </c>
      <c r="C56" s="75"/>
      <c r="D56" s="75"/>
      <c r="E56" s="75"/>
      <c r="F56" s="75"/>
      <c r="G56" s="75"/>
      <c r="H56" s="75"/>
      <c r="I56" s="75"/>
      <c r="J56" s="76"/>
      <c r="K56" s="94"/>
      <c r="L56" s="94"/>
      <c r="M56" s="94"/>
      <c r="N56" s="94">
        <v>6</v>
      </c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>
        <v>84</v>
      </c>
      <c r="AF56" s="94"/>
      <c r="AG56" s="94">
        <v>60</v>
      </c>
      <c r="AH56" s="94"/>
      <c r="AI56" s="94"/>
      <c r="AJ56" s="50">
        <f t="shared" si="0"/>
        <v>150</v>
      </c>
      <c r="AK56" s="94">
        <v>0</v>
      </c>
      <c r="AL56" s="54">
        <v>0</v>
      </c>
      <c r="AM56" t="s">
        <v>133</v>
      </c>
    </row>
    <row r="57" spans="1:41" ht="20.100000000000001" customHeight="1" x14ac:dyDescent="0.3">
      <c r="A57" s="88">
        <f t="shared" si="2"/>
        <v>45</v>
      </c>
      <c r="B57" s="74" t="s">
        <v>244</v>
      </c>
      <c r="C57" s="75"/>
      <c r="D57" s="75"/>
      <c r="E57" s="75"/>
      <c r="F57" s="75"/>
      <c r="G57" s="75"/>
      <c r="H57" s="75"/>
      <c r="I57" s="75"/>
      <c r="J57" s="76"/>
      <c r="K57" s="94">
        <v>30</v>
      </c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>
        <v>48</v>
      </c>
      <c r="AF57" s="94"/>
      <c r="AG57" s="94"/>
      <c r="AH57" s="94"/>
      <c r="AI57" s="94"/>
      <c r="AJ57" s="50">
        <f t="shared" si="0"/>
        <v>78</v>
      </c>
      <c r="AK57" s="94">
        <v>47</v>
      </c>
      <c r="AL57" s="54"/>
      <c r="AM57" t="s">
        <v>133</v>
      </c>
    </row>
    <row r="58" spans="1:41" ht="20.100000000000001" customHeight="1" x14ac:dyDescent="0.3">
      <c r="A58" s="88">
        <f t="shared" si="2"/>
        <v>46</v>
      </c>
      <c r="B58" s="74" t="s">
        <v>129</v>
      </c>
      <c r="C58" s="75"/>
      <c r="D58" s="75"/>
      <c r="E58" s="75"/>
      <c r="F58" s="75"/>
      <c r="G58" s="75"/>
      <c r="H58" s="75"/>
      <c r="I58" s="75"/>
      <c r="J58" s="76"/>
      <c r="K58" s="94"/>
      <c r="L58" s="94"/>
      <c r="M58" s="94"/>
      <c r="N58" s="94"/>
      <c r="O58" s="94">
        <v>12</v>
      </c>
      <c r="P58" s="94"/>
      <c r="Q58" s="94"/>
      <c r="R58" s="94"/>
      <c r="S58" s="94"/>
      <c r="T58" s="94"/>
      <c r="U58" s="94"/>
      <c r="V58" s="94"/>
      <c r="W58" s="94">
        <v>30</v>
      </c>
      <c r="X58" s="94"/>
      <c r="Y58" s="94"/>
      <c r="Z58" s="94"/>
      <c r="AA58" s="94"/>
      <c r="AB58" s="94"/>
      <c r="AC58" s="94"/>
      <c r="AD58" s="94"/>
      <c r="AE58" s="94">
        <v>36</v>
      </c>
      <c r="AF58" s="94"/>
      <c r="AG58" s="94"/>
      <c r="AH58" s="94"/>
      <c r="AI58" s="94"/>
      <c r="AJ58" s="50">
        <f t="shared" si="0"/>
        <v>78</v>
      </c>
      <c r="AK58" s="94">
        <v>108</v>
      </c>
      <c r="AL58" s="54">
        <v>0</v>
      </c>
      <c r="AM58" t="s">
        <v>133</v>
      </c>
    </row>
    <row r="59" spans="1:41" ht="20.100000000000001" customHeight="1" x14ac:dyDescent="0.3">
      <c r="A59" s="88">
        <f t="shared" si="2"/>
        <v>47</v>
      </c>
      <c r="B59" s="74" t="s">
        <v>199</v>
      </c>
      <c r="C59" s="75"/>
      <c r="D59" s="75"/>
      <c r="E59" s="75"/>
      <c r="F59" s="75"/>
      <c r="G59" s="75"/>
      <c r="H59" s="75"/>
      <c r="I59" s="75"/>
      <c r="J59" s="76"/>
      <c r="K59" s="94">
        <v>108</v>
      </c>
      <c r="L59" s="94"/>
      <c r="M59" s="94">
        <v>18</v>
      </c>
      <c r="N59" s="94"/>
      <c r="O59" s="94"/>
      <c r="P59" s="94"/>
      <c r="Q59" s="94"/>
      <c r="R59" s="94"/>
      <c r="S59" s="94">
        <v>24</v>
      </c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50">
        <f t="shared" si="0"/>
        <v>150</v>
      </c>
      <c r="AK59" s="94">
        <v>86</v>
      </c>
      <c r="AL59" s="54">
        <f t="shared" si="1"/>
        <v>0.79629629629629628</v>
      </c>
      <c r="AM59" t="s">
        <v>133</v>
      </c>
    </row>
    <row r="60" spans="1:41" ht="20.100000000000001" customHeight="1" x14ac:dyDescent="0.3">
      <c r="A60" s="88">
        <f t="shared" si="2"/>
        <v>48</v>
      </c>
      <c r="B60" s="74" t="s">
        <v>143</v>
      </c>
      <c r="C60" s="75"/>
      <c r="D60" s="75"/>
      <c r="E60" s="75"/>
      <c r="F60" s="75"/>
      <c r="G60" s="75"/>
      <c r="H60" s="75"/>
      <c r="I60" s="75"/>
      <c r="J60" s="76"/>
      <c r="K60" s="94">
        <v>96</v>
      </c>
      <c r="L60" s="94"/>
      <c r="M60" s="94">
        <v>18</v>
      </c>
      <c r="N60" s="94"/>
      <c r="O60" s="94"/>
      <c r="P60" s="94"/>
      <c r="Q60" s="94"/>
      <c r="R60" s="94"/>
      <c r="S60" s="94">
        <v>12</v>
      </c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>
        <v>24</v>
      </c>
      <c r="AH60" s="94"/>
      <c r="AI60" s="94"/>
      <c r="AJ60" s="50">
        <f t="shared" si="0"/>
        <v>150</v>
      </c>
      <c r="AK60" s="94">
        <v>65</v>
      </c>
      <c r="AL60" s="54">
        <f t="shared" si="1"/>
        <v>0.67708333333333337</v>
      </c>
      <c r="AM60" t="s">
        <v>133</v>
      </c>
    </row>
    <row r="61" spans="1:41" ht="20.100000000000001" customHeight="1" x14ac:dyDescent="0.3">
      <c r="A61" s="88">
        <f t="shared" si="2"/>
        <v>49</v>
      </c>
      <c r="B61" s="74" t="s">
        <v>170</v>
      </c>
      <c r="C61" s="75"/>
      <c r="D61" s="75"/>
      <c r="E61" s="75"/>
      <c r="F61" s="75"/>
      <c r="G61" s="75"/>
      <c r="H61" s="75"/>
      <c r="I61" s="75"/>
      <c r="J61" s="76"/>
      <c r="K61" s="94"/>
      <c r="L61" s="94"/>
      <c r="M61" s="94"/>
      <c r="N61" s="94" t="s">
        <v>237</v>
      </c>
      <c r="O61" s="94"/>
      <c r="P61" s="94" t="s">
        <v>238</v>
      </c>
      <c r="Q61" s="94"/>
      <c r="R61" s="94" t="s">
        <v>236</v>
      </c>
      <c r="S61" s="94"/>
      <c r="T61" s="94"/>
      <c r="U61" s="94" t="s">
        <v>238</v>
      </c>
      <c r="V61" s="94"/>
      <c r="W61" s="94" t="s">
        <v>236</v>
      </c>
      <c r="X61" s="94"/>
      <c r="Y61" s="94" t="s">
        <v>239</v>
      </c>
      <c r="Z61" s="94"/>
      <c r="AA61" s="94" t="s">
        <v>119</v>
      </c>
      <c r="AB61" s="94"/>
      <c r="AC61" s="94" t="s">
        <v>240</v>
      </c>
      <c r="AD61" s="94"/>
      <c r="AE61" s="94" t="s">
        <v>241</v>
      </c>
      <c r="AF61" s="94"/>
      <c r="AG61" s="94" t="s">
        <v>242</v>
      </c>
      <c r="AH61" s="94"/>
      <c r="AI61" s="94"/>
      <c r="AJ61" s="50">
        <f t="shared" si="0"/>
        <v>0</v>
      </c>
      <c r="AK61" s="94">
        <v>0</v>
      </c>
      <c r="AL61" s="54">
        <v>0</v>
      </c>
      <c r="AM61" t="s">
        <v>133</v>
      </c>
    </row>
    <row r="62" spans="1:41" ht="20.100000000000001" customHeight="1" x14ac:dyDescent="0.3">
      <c r="A62" s="88">
        <f t="shared" si="2"/>
        <v>50</v>
      </c>
      <c r="B62" s="74" t="s">
        <v>150</v>
      </c>
      <c r="C62" s="75"/>
      <c r="D62" s="75"/>
      <c r="E62" s="75"/>
      <c r="F62" s="75"/>
      <c r="G62" s="75"/>
      <c r="H62" s="75"/>
      <c r="I62" s="75"/>
      <c r="J62" s="76"/>
      <c r="K62" s="94"/>
      <c r="L62" s="94"/>
      <c r="M62" s="94"/>
      <c r="N62" s="94" t="s">
        <v>237</v>
      </c>
      <c r="O62" s="94"/>
      <c r="P62" s="94" t="s">
        <v>238</v>
      </c>
      <c r="Q62" s="94"/>
      <c r="R62" s="94" t="s">
        <v>236</v>
      </c>
      <c r="S62" s="94"/>
      <c r="T62" s="94"/>
      <c r="U62" s="94" t="s">
        <v>238</v>
      </c>
      <c r="V62" s="94"/>
      <c r="W62" s="94" t="s">
        <v>236</v>
      </c>
      <c r="X62" s="94"/>
      <c r="Y62" s="94" t="s">
        <v>239</v>
      </c>
      <c r="Z62" s="94"/>
      <c r="AA62" s="94" t="s">
        <v>119</v>
      </c>
      <c r="AB62" s="94"/>
      <c r="AC62" s="94" t="s">
        <v>240</v>
      </c>
      <c r="AD62" s="94"/>
      <c r="AE62" s="94" t="s">
        <v>241</v>
      </c>
      <c r="AF62" s="94"/>
      <c r="AG62" s="94" t="s">
        <v>242</v>
      </c>
      <c r="AH62" s="94"/>
      <c r="AI62" s="94"/>
      <c r="AJ62" s="50">
        <f t="shared" si="0"/>
        <v>0</v>
      </c>
      <c r="AK62" s="94">
        <v>0</v>
      </c>
      <c r="AL62" s="54">
        <v>0</v>
      </c>
      <c r="AM62" t="s">
        <v>133</v>
      </c>
    </row>
    <row r="63" spans="1:41" ht="20.100000000000001" customHeight="1" x14ac:dyDescent="0.3">
      <c r="A63" s="88">
        <f t="shared" si="2"/>
        <v>51</v>
      </c>
      <c r="B63" s="74" t="s">
        <v>152</v>
      </c>
      <c r="C63" s="75"/>
      <c r="D63" s="75"/>
      <c r="E63" s="75"/>
      <c r="F63" s="75"/>
      <c r="G63" s="75"/>
      <c r="H63" s="75"/>
      <c r="I63" s="75"/>
      <c r="J63" s="76"/>
      <c r="K63" s="94"/>
      <c r="L63" s="94"/>
      <c r="M63" s="94"/>
      <c r="N63" s="94" t="s">
        <v>237</v>
      </c>
      <c r="O63" s="94"/>
      <c r="P63" s="94" t="s">
        <v>238</v>
      </c>
      <c r="Q63" s="94"/>
      <c r="R63" s="94" t="s">
        <v>236</v>
      </c>
      <c r="S63" s="94"/>
      <c r="T63" s="94"/>
      <c r="U63" s="94" t="s">
        <v>238</v>
      </c>
      <c r="V63" s="94"/>
      <c r="W63" s="94" t="s">
        <v>236</v>
      </c>
      <c r="X63" s="94"/>
      <c r="Y63" s="94" t="s">
        <v>239</v>
      </c>
      <c r="Z63" s="94"/>
      <c r="AA63" s="94" t="s">
        <v>119</v>
      </c>
      <c r="AB63" s="94"/>
      <c r="AC63" s="94" t="s">
        <v>240</v>
      </c>
      <c r="AD63" s="94"/>
      <c r="AE63" s="94" t="s">
        <v>241</v>
      </c>
      <c r="AF63" s="94"/>
      <c r="AG63" s="94" t="s">
        <v>242</v>
      </c>
      <c r="AH63" s="94"/>
      <c r="AI63" s="94"/>
      <c r="AJ63" s="50">
        <f t="shared" si="0"/>
        <v>0</v>
      </c>
      <c r="AK63" s="94">
        <v>0</v>
      </c>
      <c r="AL63" s="54">
        <v>0</v>
      </c>
      <c r="AM63" t="s">
        <v>133</v>
      </c>
    </row>
    <row r="64" spans="1:41" ht="20.100000000000001" customHeight="1" x14ac:dyDescent="0.3">
      <c r="A64" s="88">
        <f t="shared" si="2"/>
        <v>52</v>
      </c>
      <c r="B64" s="74" t="s">
        <v>211</v>
      </c>
      <c r="C64" s="75"/>
      <c r="D64" s="75"/>
      <c r="E64" s="75"/>
      <c r="F64" s="75"/>
      <c r="G64" s="75"/>
      <c r="H64" s="75"/>
      <c r="I64" s="75"/>
      <c r="J64" s="76"/>
      <c r="K64" s="94"/>
      <c r="L64" s="94"/>
      <c r="M64" s="94"/>
      <c r="N64" s="94">
        <v>18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>
        <v>60</v>
      </c>
      <c r="AF64" s="94"/>
      <c r="AG64" s="94">
        <v>72</v>
      </c>
      <c r="AH64" s="94"/>
      <c r="AI64" s="94"/>
      <c r="AJ64" s="50">
        <f t="shared" si="0"/>
        <v>150</v>
      </c>
      <c r="AK64" s="94">
        <v>0</v>
      </c>
      <c r="AL64" s="54">
        <v>0</v>
      </c>
      <c r="AM64" t="s">
        <v>133</v>
      </c>
    </row>
    <row r="65" spans="1:39" ht="20.100000000000001" customHeight="1" x14ac:dyDescent="0.3">
      <c r="A65" s="88">
        <f t="shared" si="2"/>
        <v>53</v>
      </c>
      <c r="B65" s="74" t="s">
        <v>204</v>
      </c>
      <c r="C65" s="75"/>
      <c r="D65" s="75"/>
      <c r="E65" s="75"/>
      <c r="F65" s="75"/>
      <c r="G65" s="75"/>
      <c r="H65" s="75"/>
      <c r="I65" s="75"/>
      <c r="J65" s="76"/>
      <c r="K65" s="94">
        <v>36</v>
      </c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>
        <v>18</v>
      </c>
      <c r="X65" s="94"/>
      <c r="Y65" s="94"/>
      <c r="Z65" s="94"/>
      <c r="AA65" s="94"/>
      <c r="AB65" s="94">
        <v>96</v>
      </c>
      <c r="AC65" s="94"/>
      <c r="AD65" s="94"/>
      <c r="AE65" s="94"/>
      <c r="AF65" s="94"/>
      <c r="AG65" s="94"/>
      <c r="AH65" s="94"/>
      <c r="AI65" s="94"/>
      <c r="AJ65" s="50">
        <f t="shared" si="0"/>
        <v>150</v>
      </c>
      <c r="AK65" s="94">
        <v>44</v>
      </c>
      <c r="AL65" s="54">
        <f t="shared" si="1"/>
        <v>1.2222222222222223</v>
      </c>
      <c r="AM65" t="s">
        <v>133</v>
      </c>
    </row>
    <row r="66" spans="1:39" ht="20.100000000000001" customHeight="1" x14ac:dyDescent="0.3">
      <c r="A66" s="88">
        <f t="shared" si="2"/>
        <v>54</v>
      </c>
      <c r="B66" s="74" t="s">
        <v>153</v>
      </c>
      <c r="C66" s="75"/>
      <c r="D66" s="75"/>
      <c r="E66" s="75"/>
      <c r="F66" s="75"/>
      <c r="G66" s="75"/>
      <c r="H66" s="75"/>
      <c r="I66" s="75"/>
      <c r="J66" s="76"/>
      <c r="K66" s="94">
        <v>6</v>
      </c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>
        <v>120</v>
      </c>
      <c r="AF66" s="94"/>
      <c r="AG66" s="94">
        <v>24</v>
      </c>
      <c r="AH66" s="94"/>
      <c r="AI66" s="94"/>
      <c r="AJ66" s="50">
        <f t="shared" si="0"/>
        <v>150</v>
      </c>
      <c r="AK66" s="94">
        <v>0</v>
      </c>
      <c r="AL66" s="54">
        <f t="shared" si="1"/>
        <v>0</v>
      </c>
      <c r="AM66" t="s">
        <v>133</v>
      </c>
    </row>
    <row r="67" spans="1:39" ht="20.100000000000001" customHeight="1" x14ac:dyDescent="0.3">
      <c r="A67" s="88">
        <f t="shared" si="2"/>
        <v>55</v>
      </c>
      <c r="B67" s="74" t="s">
        <v>177</v>
      </c>
      <c r="C67" s="75"/>
      <c r="D67" s="75"/>
      <c r="E67" s="75"/>
      <c r="F67" s="75"/>
      <c r="G67" s="75"/>
      <c r="H67" s="75"/>
      <c r="I67" s="75"/>
      <c r="J67" s="76"/>
      <c r="K67" s="94"/>
      <c r="L67" s="94"/>
      <c r="M67" s="94"/>
      <c r="N67" s="94">
        <v>6</v>
      </c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>
        <v>72</v>
      </c>
      <c r="AF67" s="94"/>
      <c r="AG67" s="94">
        <v>72</v>
      </c>
      <c r="AH67" s="94"/>
      <c r="AI67" s="94"/>
      <c r="AJ67" s="50">
        <f t="shared" si="0"/>
        <v>150</v>
      </c>
      <c r="AK67" s="94">
        <v>0</v>
      </c>
      <c r="AL67" s="54">
        <v>0</v>
      </c>
      <c r="AM67" t="s">
        <v>133</v>
      </c>
    </row>
    <row r="68" spans="1:39" ht="20.100000000000001" customHeight="1" x14ac:dyDescent="0.3">
      <c r="A68" s="88">
        <f t="shared" si="2"/>
        <v>56</v>
      </c>
      <c r="B68" s="74" t="s">
        <v>122</v>
      </c>
      <c r="C68" s="75"/>
      <c r="D68" s="75"/>
      <c r="E68" s="75"/>
      <c r="F68" s="75"/>
      <c r="G68" s="75"/>
      <c r="H68" s="75"/>
      <c r="I68" s="75"/>
      <c r="J68" s="76"/>
      <c r="K68" s="94"/>
      <c r="L68" s="94"/>
      <c r="M68" s="94"/>
      <c r="N68" s="94"/>
      <c r="O68" s="94"/>
      <c r="P68" s="94">
        <v>12</v>
      </c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>
        <v>12</v>
      </c>
      <c r="AF68" s="94"/>
      <c r="AG68" s="94">
        <v>48</v>
      </c>
      <c r="AH68" s="94"/>
      <c r="AI68" s="94"/>
      <c r="AJ68" s="50">
        <f t="shared" si="0"/>
        <v>72</v>
      </c>
      <c r="AK68" s="94">
        <v>0</v>
      </c>
      <c r="AL68" s="54">
        <v>0</v>
      </c>
      <c r="AM68" t="s">
        <v>133</v>
      </c>
    </row>
    <row r="69" spans="1:39" ht="20.100000000000001" customHeight="1" x14ac:dyDescent="0.3">
      <c r="A69" s="88">
        <f t="shared" si="2"/>
        <v>57</v>
      </c>
      <c r="B69" s="74" t="s">
        <v>160</v>
      </c>
      <c r="C69" s="75"/>
      <c r="D69" s="75"/>
      <c r="E69" s="75"/>
      <c r="F69" s="75"/>
      <c r="G69" s="75"/>
      <c r="H69" s="75"/>
      <c r="I69" s="75"/>
      <c r="J69" s="76"/>
      <c r="K69" s="94">
        <v>42</v>
      </c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>
        <v>18</v>
      </c>
      <c r="X69" s="94"/>
      <c r="Y69" s="94"/>
      <c r="Z69" s="94"/>
      <c r="AA69" s="94"/>
      <c r="AB69" s="94">
        <v>18</v>
      </c>
      <c r="AC69" s="94"/>
      <c r="AD69" s="94"/>
      <c r="AE69" s="94"/>
      <c r="AF69" s="94"/>
      <c r="AG69" s="94">
        <v>72</v>
      </c>
      <c r="AH69" s="94"/>
      <c r="AI69" s="94"/>
      <c r="AJ69" s="50">
        <f t="shared" si="0"/>
        <v>150</v>
      </c>
      <c r="AK69" s="94">
        <v>139</v>
      </c>
      <c r="AL69" s="54">
        <f t="shared" si="1"/>
        <v>3.3095238095238093</v>
      </c>
      <c r="AM69" t="s">
        <v>133</v>
      </c>
    </row>
    <row r="70" spans="1:39" ht="20.100000000000001" customHeight="1" x14ac:dyDescent="0.3">
      <c r="A70" s="88">
        <f t="shared" si="2"/>
        <v>58</v>
      </c>
      <c r="B70" s="74" t="s">
        <v>120</v>
      </c>
      <c r="C70" s="75"/>
      <c r="D70" s="75"/>
      <c r="E70" s="75"/>
      <c r="F70" s="75"/>
      <c r="G70" s="75"/>
      <c r="H70" s="75"/>
      <c r="I70" s="75"/>
      <c r="J70" s="76"/>
      <c r="K70" s="94">
        <v>24</v>
      </c>
      <c r="L70" s="94"/>
      <c r="M70" s="94"/>
      <c r="N70" s="94"/>
      <c r="O70" s="94"/>
      <c r="P70" s="94">
        <v>6</v>
      </c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>
        <v>96</v>
      </c>
      <c r="AF70" s="94"/>
      <c r="AG70" s="94">
        <v>24</v>
      </c>
      <c r="AH70" s="94"/>
      <c r="AI70" s="94"/>
      <c r="AJ70" s="50">
        <f t="shared" si="0"/>
        <v>150</v>
      </c>
      <c r="AK70" s="94">
        <v>0</v>
      </c>
      <c r="AL70" s="54">
        <f t="shared" si="1"/>
        <v>0</v>
      </c>
      <c r="AM70" t="s">
        <v>133</v>
      </c>
    </row>
    <row r="71" spans="1:39" ht="20.100000000000001" customHeight="1" x14ac:dyDescent="0.3">
      <c r="A71" s="88">
        <f t="shared" si="2"/>
        <v>59</v>
      </c>
      <c r="B71" s="74" t="s">
        <v>169</v>
      </c>
      <c r="C71" s="75"/>
      <c r="D71" s="75"/>
      <c r="E71" s="75"/>
      <c r="F71" s="75"/>
      <c r="G71" s="75"/>
      <c r="H71" s="75"/>
      <c r="I71" s="75"/>
      <c r="J71" s="76"/>
      <c r="K71" s="94">
        <v>30</v>
      </c>
      <c r="L71" s="94"/>
      <c r="M71" s="94">
        <v>30</v>
      </c>
      <c r="N71" s="94">
        <v>24</v>
      </c>
      <c r="O71" s="94"/>
      <c r="P71" s="94">
        <v>6</v>
      </c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>
        <v>60</v>
      </c>
      <c r="AH71" s="94"/>
      <c r="AI71" s="94"/>
      <c r="AJ71" s="50">
        <f t="shared" si="0"/>
        <v>150</v>
      </c>
      <c r="AK71" s="94">
        <v>75</v>
      </c>
      <c r="AL71" s="54">
        <f t="shared" si="1"/>
        <v>2.5</v>
      </c>
      <c r="AM71" t="s">
        <v>133</v>
      </c>
    </row>
    <row r="72" spans="1:39" ht="20.100000000000001" customHeight="1" x14ac:dyDescent="0.3">
      <c r="A72" s="88">
        <f t="shared" si="2"/>
        <v>60</v>
      </c>
      <c r="B72" s="74" t="s">
        <v>194</v>
      </c>
      <c r="C72" s="75"/>
      <c r="D72" s="75"/>
      <c r="E72" s="75"/>
      <c r="F72" s="75"/>
      <c r="G72" s="75"/>
      <c r="H72" s="75"/>
      <c r="I72" s="75"/>
      <c r="J72" s="76"/>
      <c r="K72" s="94">
        <v>48</v>
      </c>
      <c r="L72" s="94"/>
      <c r="M72" s="94">
        <v>30</v>
      </c>
      <c r="N72" s="94">
        <v>12</v>
      </c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>
        <v>60</v>
      </c>
      <c r="AH72" s="94"/>
      <c r="AI72" s="94"/>
      <c r="AJ72" s="50">
        <f t="shared" si="0"/>
        <v>150</v>
      </c>
      <c r="AK72" s="94">
        <v>144</v>
      </c>
      <c r="AL72" s="54">
        <f t="shared" si="1"/>
        <v>3</v>
      </c>
      <c r="AM72" t="s">
        <v>133</v>
      </c>
    </row>
    <row r="73" spans="1:39" ht="20.100000000000001" customHeight="1" x14ac:dyDescent="0.3">
      <c r="A73" s="88">
        <f>+A72+1</f>
        <v>61</v>
      </c>
      <c r="B73" s="74" t="s">
        <v>197</v>
      </c>
      <c r="C73" s="75"/>
      <c r="D73" s="75"/>
      <c r="E73" s="75"/>
      <c r="F73" s="75"/>
      <c r="G73" s="75"/>
      <c r="H73" s="75"/>
      <c r="I73" s="75"/>
      <c r="J73" s="76"/>
      <c r="K73" s="94"/>
      <c r="L73" s="94"/>
      <c r="M73" s="94"/>
      <c r="N73" s="94"/>
      <c r="O73" s="94"/>
      <c r="P73" s="94">
        <v>6</v>
      </c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>
        <v>120</v>
      </c>
      <c r="AF73" s="94"/>
      <c r="AG73" s="94">
        <v>24</v>
      </c>
      <c r="AH73" s="94"/>
      <c r="AI73" s="94"/>
      <c r="AJ73" s="50">
        <f t="shared" si="0"/>
        <v>150</v>
      </c>
      <c r="AK73" s="94">
        <v>0</v>
      </c>
      <c r="AL73" s="54">
        <v>0</v>
      </c>
      <c r="AM73" t="s">
        <v>133</v>
      </c>
    </row>
    <row r="74" spans="1:39" ht="20.100000000000001" customHeight="1" x14ac:dyDescent="0.3">
      <c r="A74" s="88">
        <f t="shared" si="2"/>
        <v>62</v>
      </c>
      <c r="B74" s="74" t="s">
        <v>145</v>
      </c>
      <c r="C74" s="75"/>
      <c r="D74" s="75"/>
      <c r="E74" s="75"/>
      <c r="F74" s="75"/>
      <c r="G74" s="75"/>
      <c r="H74" s="75"/>
      <c r="I74" s="75"/>
      <c r="J74" s="76"/>
      <c r="K74" s="93">
        <v>78</v>
      </c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>
        <v>12</v>
      </c>
      <c r="AF74" s="93"/>
      <c r="AG74" s="93">
        <v>60</v>
      </c>
      <c r="AH74" s="93"/>
      <c r="AI74" s="93"/>
      <c r="AJ74" s="50">
        <f t="shared" si="0"/>
        <v>150</v>
      </c>
      <c r="AK74" s="94">
        <v>23</v>
      </c>
      <c r="AL74" s="54">
        <f t="shared" si="1"/>
        <v>0.29487179487179488</v>
      </c>
      <c r="AM74" t="s">
        <v>133</v>
      </c>
    </row>
    <row r="75" spans="1:39" ht="20.100000000000001" customHeight="1" x14ac:dyDescent="0.3">
      <c r="A75" s="88">
        <f t="shared" si="2"/>
        <v>63</v>
      </c>
      <c r="B75" s="74" t="s">
        <v>126</v>
      </c>
      <c r="C75" s="75"/>
      <c r="D75" s="75"/>
      <c r="E75" s="75"/>
      <c r="F75" s="75"/>
      <c r="G75" s="75"/>
      <c r="H75" s="75"/>
      <c r="I75" s="75"/>
      <c r="J75" s="76"/>
      <c r="K75" s="94">
        <v>24</v>
      </c>
      <c r="L75" s="94"/>
      <c r="M75" s="94"/>
      <c r="N75" s="94">
        <v>24</v>
      </c>
      <c r="O75" s="94"/>
      <c r="P75" s="94"/>
      <c r="Q75" s="94"/>
      <c r="R75" s="94"/>
      <c r="S75" s="94"/>
      <c r="T75" s="94"/>
      <c r="U75" s="94">
        <v>6</v>
      </c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>
        <v>96</v>
      </c>
      <c r="AH75" s="94"/>
      <c r="AI75" s="94"/>
      <c r="AJ75" s="50">
        <f t="shared" si="0"/>
        <v>150</v>
      </c>
      <c r="AK75" s="94">
        <v>49</v>
      </c>
      <c r="AL75" s="54">
        <f t="shared" si="1"/>
        <v>2.0416666666666665</v>
      </c>
      <c r="AM75" t="s">
        <v>133</v>
      </c>
    </row>
    <row r="76" spans="1:39" ht="20.100000000000001" customHeight="1" x14ac:dyDescent="0.3">
      <c r="A76" s="88">
        <f t="shared" si="2"/>
        <v>64</v>
      </c>
      <c r="B76" s="74" t="s">
        <v>209</v>
      </c>
      <c r="C76" s="75"/>
      <c r="D76" s="75"/>
      <c r="E76" s="75"/>
      <c r="F76" s="75"/>
      <c r="G76" s="75"/>
      <c r="H76" s="75"/>
      <c r="I76" s="75"/>
      <c r="J76" s="76"/>
      <c r="K76" s="94">
        <v>24</v>
      </c>
      <c r="L76" s="94"/>
      <c r="M76" s="94"/>
      <c r="N76" s="94"/>
      <c r="O76" s="94"/>
      <c r="P76" s="94">
        <v>6</v>
      </c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>
        <v>84</v>
      </c>
      <c r="AC76" s="94"/>
      <c r="AD76" s="94"/>
      <c r="AE76" s="94"/>
      <c r="AF76" s="94"/>
      <c r="AG76" s="94">
        <v>36</v>
      </c>
      <c r="AH76" s="94"/>
      <c r="AI76" s="94"/>
      <c r="AJ76" s="50">
        <f t="shared" si="0"/>
        <v>150</v>
      </c>
      <c r="AK76" s="94">
        <v>87</v>
      </c>
      <c r="AL76" s="54">
        <f t="shared" si="1"/>
        <v>3.625</v>
      </c>
      <c r="AM76" t="s">
        <v>133</v>
      </c>
    </row>
    <row r="77" spans="1:39" ht="20.100000000000001" customHeight="1" x14ac:dyDescent="0.3">
      <c r="A77" s="88">
        <f t="shared" si="2"/>
        <v>65</v>
      </c>
      <c r="B77" s="74" t="s">
        <v>149</v>
      </c>
      <c r="C77" s="75"/>
      <c r="D77" s="75"/>
      <c r="E77" s="75"/>
      <c r="F77" s="75"/>
      <c r="G77" s="75"/>
      <c r="H77" s="75"/>
      <c r="I77" s="75"/>
      <c r="J77" s="76"/>
      <c r="K77" s="94">
        <v>54</v>
      </c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>
        <v>96</v>
      </c>
      <c r="AC77" s="94"/>
      <c r="AD77" s="94"/>
      <c r="AE77" s="94"/>
      <c r="AF77" s="94"/>
      <c r="AG77" s="94"/>
      <c r="AH77" s="94"/>
      <c r="AI77" s="94"/>
      <c r="AJ77" s="50">
        <f t="shared" si="0"/>
        <v>150</v>
      </c>
      <c r="AK77" s="94">
        <v>111</v>
      </c>
      <c r="AL77" s="54">
        <f t="shared" si="1"/>
        <v>2.0555555555555554</v>
      </c>
      <c r="AM77" t="s">
        <v>133</v>
      </c>
    </row>
    <row r="78" spans="1:39" ht="20.100000000000001" customHeight="1" x14ac:dyDescent="0.3">
      <c r="A78" s="88">
        <f t="shared" si="2"/>
        <v>66</v>
      </c>
      <c r="B78" s="74" t="s">
        <v>245</v>
      </c>
      <c r="C78" s="75"/>
      <c r="D78" s="75"/>
      <c r="E78" s="75"/>
      <c r="F78" s="75"/>
      <c r="G78" s="75"/>
      <c r="H78" s="75"/>
      <c r="I78" s="75"/>
      <c r="J78" s="76"/>
      <c r="K78" s="94">
        <v>12</v>
      </c>
      <c r="L78" s="94"/>
      <c r="M78" s="94">
        <v>42</v>
      </c>
      <c r="N78" s="94">
        <v>12</v>
      </c>
      <c r="O78" s="94"/>
      <c r="P78" s="94">
        <v>6</v>
      </c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>
        <v>18</v>
      </c>
      <c r="AE78" s="94"/>
      <c r="AF78" s="94"/>
      <c r="AG78" s="94">
        <v>60</v>
      </c>
      <c r="AH78" s="94"/>
      <c r="AI78" s="94"/>
      <c r="AJ78" s="50">
        <f t="shared" si="0"/>
        <v>150</v>
      </c>
      <c r="AK78" s="94">
        <v>93</v>
      </c>
      <c r="AL78" s="54">
        <f t="shared" si="1"/>
        <v>7.75</v>
      </c>
      <c r="AM78" t="s">
        <v>133</v>
      </c>
    </row>
    <row r="79" spans="1:39" ht="20.100000000000001" customHeight="1" x14ac:dyDescent="0.3">
      <c r="A79" s="88">
        <f t="shared" si="2"/>
        <v>67</v>
      </c>
      <c r="B79" s="74" t="s">
        <v>243</v>
      </c>
      <c r="C79" s="75"/>
      <c r="D79" s="75"/>
      <c r="E79" s="75"/>
      <c r="F79" s="75"/>
      <c r="G79" s="75"/>
      <c r="H79" s="75"/>
      <c r="I79" s="75"/>
      <c r="J79" s="76"/>
      <c r="K79" s="94">
        <v>24</v>
      </c>
      <c r="L79" s="94"/>
      <c r="M79" s="94"/>
      <c r="N79" s="94">
        <v>24</v>
      </c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>
        <v>30</v>
      </c>
      <c r="AC79" s="94"/>
      <c r="AD79" s="94"/>
      <c r="AE79" s="94"/>
      <c r="AF79" s="94"/>
      <c r="AG79" s="94">
        <v>72</v>
      </c>
      <c r="AH79" s="94"/>
      <c r="AI79" s="94"/>
      <c r="AJ79" s="50">
        <f t="shared" si="0"/>
        <v>150</v>
      </c>
      <c r="AK79" s="94">
        <v>41</v>
      </c>
      <c r="AL79" s="54"/>
      <c r="AM79" t="s">
        <v>133</v>
      </c>
    </row>
    <row r="80" spans="1:39" ht="20.100000000000001" customHeight="1" x14ac:dyDescent="0.3">
      <c r="A80" s="88">
        <f t="shared" si="2"/>
        <v>68</v>
      </c>
      <c r="B80" s="74" t="s">
        <v>147</v>
      </c>
      <c r="C80" s="75"/>
      <c r="D80" s="75"/>
      <c r="E80" s="75"/>
      <c r="F80" s="75"/>
      <c r="G80" s="75"/>
      <c r="H80" s="75"/>
      <c r="I80" s="75"/>
      <c r="J80" s="76"/>
      <c r="K80" s="94"/>
      <c r="L80" s="94"/>
      <c r="M80" s="94"/>
      <c r="N80" s="94"/>
      <c r="O80" s="94"/>
      <c r="P80" s="94"/>
      <c r="Q80" s="93"/>
      <c r="R80" s="93"/>
      <c r="S80" s="93"/>
      <c r="T80" s="93"/>
      <c r="U80" s="93">
        <v>30</v>
      </c>
      <c r="V80" s="93"/>
      <c r="W80" s="93">
        <v>42</v>
      </c>
      <c r="X80" s="93"/>
      <c r="Y80" s="93"/>
      <c r="Z80" s="93"/>
      <c r="AA80" s="93"/>
      <c r="AB80" s="94"/>
      <c r="AC80" s="94"/>
      <c r="AD80" s="94"/>
      <c r="AE80" s="94"/>
      <c r="AF80" s="94"/>
      <c r="AG80" s="94">
        <v>48</v>
      </c>
      <c r="AH80" s="94"/>
      <c r="AI80" s="94"/>
      <c r="AJ80" s="50">
        <f t="shared" si="0"/>
        <v>120</v>
      </c>
      <c r="AK80" s="94">
        <v>49</v>
      </c>
      <c r="AL80" s="54">
        <v>0</v>
      </c>
      <c r="AM80" t="s">
        <v>133</v>
      </c>
    </row>
    <row r="81" spans="1:39" ht="20.100000000000001" customHeight="1" x14ac:dyDescent="0.3">
      <c r="A81" s="88">
        <f t="shared" si="2"/>
        <v>69</v>
      </c>
      <c r="B81" s="74" t="s">
        <v>201</v>
      </c>
      <c r="C81" s="75"/>
      <c r="D81" s="75"/>
      <c r="E81" s="75"/>
      <c r="F81" s="75"/>
      <c r="G81" s="75"/>
      <c r="H81" s="75"/>
      <c r="I81" s="75"/>
      <c r="J81" s="76"/>
      <c r="K81" s="94">
        <v>66</v>
      </c>
      <c r="L81" s="94"/>
      <c r="M81" s="94"/>
      <c r="N81" s="94">
        <v>6</v>
      </c>
      <c r="O81" s="94"/>
      <c r="P81" s="94"/>
      <c r="Q81" s="93"/>
      <c r="R81" s="93"/>
      <c r="S81" s="93">
        <v>12</v>
      </c>
      <c r="T81" s="93"/>
      <c r="U81" s="93"/>
      <c r="V81" s="93"/>
      <c r="W81" s="93"/>
      <c r="X81" s="93"/>
      <c r="Y81" s="93"/>
      <c r="Z81" s="93">
        <v>18</v>
      </c>
      <c r="AA81" s="93"/>
      <c r="AB81" s="94">
        <v>24</v>
      </c>
      <c r="AC81" s="94"/>
      <c r="AD81" s="94"/>
      <c r="AE81" s="94"/>
      <c r="AF81" s="94"/>
      <c r="AG81" s="94">
        <v>24</v>
      </c>
      <c r="AH81" s="94"/>
      <c r="AI81" s="94"/>
      <c r="AJ81" s="50">
        <f t="shared" si="0"/>
        <v>150</v>
      </c>
      <c r="AK81" s="94">
        <v>86</v>
      </c>
      <c r="AL81" s="54">
        <f t="shared" si="1"/>
        <v>1.303030303030303</v>
      </c>
      <c r="AM81" t="s">
        <v>133</v>
      </c>
    </row>
    <row r="82" spans="1:39" ht="20.100000000000001" customHeight="1" x14ac:dyDescent="0.3">
      <c r="A82" s="88">
        <f t="shared" si="2"/>
        <v>70</v>
      </c>
      <c r="B82" s="74" t="s">
        <v>207</v>
      </c>
      <c r="C82" s="75"/>
      <c r="D82" s="75"/>
      <c r="E82" s="75"/>
      <c r="F82" s="75"/>
      <c r="G82" s="75"/>
      <c r="H82" s="75"/>
      <c r="I82" s="75"/>
      <c r="J82" s="76"/>
      <c r="K82" s="94">
        <v>60</v>
      </c>
      <c r="L82" s="94"/>
      <c r="M82" s="94"/>
      <c r="N82" s="94"/>
      <c r="O82" s="94"/>
      <c r="P82" s="94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4">
        <v>96</v>
      </c>
      <c r="AC82" s="94"/>
      <c r="AD82" s="94"/>
      <c r="AE82" s="94"/>
      <c r="AF82" s="94"/>
      <c r="AG82" s="94"/>
      <c r="AH82" s="94"/>
      <c r="AI82" s="94"/>
      <c r="AJ82" s="50">
        <f t="shared" si="0"/>
        <v>156</v>
      </c>
      <c r="AK82" s="94">
        <v>130</v>
      </c>
      <c r="AL82" s="54">
        <f t="shared" si="1"/>
        <v>2.1666666666666665</v>
      </c>
      <c r="AM82" t="s">
        <v>133</v>
      </c>
    </row>
    <row r="83" spans="1:39" ht="20.100000000000001" customHeight="1" x14ac:dyDescent="0.3">
      <c r="A83" s="88">
        <f>+A82+1</f>
        <v>71</v>
      </c>
      <c r="B83" s="74" t="s">
        <v>130</v>
      </c>
      <c r="C83" s="75"/>
      <c r="D83" s="75"/>
      <c r="E83" s="75"/>
      <c r="F83" s="75"/>
      <c r="G83" s="75"/>
      <c r="H83" s="75"/>
      <c r="I83" s="75"/>
      <c r="J83" s="76"/>
      <c r="K83" s="94">
        <v>78</v>
      </c>
      <c r="L83" s="94"/>
      <c r="M83" s="94">
        <v>12</v>
      </c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>
        <v>60</v>
      </c>
      <c r="AH83" s="94"/>
      <c r="AI83" s="94"/>
      <c r="AJ83" s="50">
        <f t="shared" si="0"/>
        <v>150</v>
      </c>
      <c r="AK83" s="94">
        <v>60</v>
      </c>
      <c r="AL83" s="54">
        <f t="shared" si="1"/>
        <v>0.76923076923076927</v>
      </c>
      <c r="AM83" t="s">
        <v>133</v>
      </c>
    </row>
    <row r="84" spans="1:39" ht="20.100000000000001" customHeight="1" x14ac:dyDescent="0.3">
      <c r="A84" s="88">
        <f>+A83+1</f>
        <v>72</v>
      </c>
      <c r="B84" s="74" t="s">
        <v>193</v>
      </c>
      <c r="C84" s="75"/>
      <c r="D84" s="75"/>
      <c r="E84" s="75"/>
      <c r="F84" s="75"/>
      <c r="G84" s="75"/>
      <c r="H84" s="75"/>
      <c r="I84" s="75"/>
      <c r="J84" s="76"/>
      <c r="K84" s="94">
        <v>6</v>
      </c>
      <c r="L84" s="94"/>
      <c r="M84" s="94"/>
      <c r="N84" s="94"/>
      <c r="O84" s="94"/>
      <c r="P84" s="94">
        <v>60</v>
      </c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>
        <v>24</v>
      </c>
      <c r="AF84" s="94"/>
      <c r="AG84" s="94">
        <v>60</v>
      </c>
      <c r="AH84" s="94"/>
      <c r="AI84" s="94"/>
      <c r="AJ84" s="50">
        <f t="shared" si="0"/>
        <v>150</v>
      </c>
      <c r="AK84" s="94">
        <v>0</v>
      </c>
      <c r="AL84" s="54">
        <f t="shared" si="1"/>
        <v>0</v>
      </c>
      <c r="AM84" t="s">
        <v>133</v>
      </c>
    </row>
    <row r="85" spans="1:39" ht="20.100000000000001" customHeight="1" x14ac:dyDescent="0.3">
      <c r="A85" s="88">
        <f>+A84+1</f>
        <v>73</v>
      </c>
      <c r="B85" s="74" t="s">
        <v>144</v>
      </c>
      <c r="C85" s="75"/>
      <c r="D85" s="75"/>
      <c r="E85" s="75"/>
      <c r="F85" s="75"/>
      <c r="G85" s="75"/>
      <c r="H85" s="75"/>
      <c r="I85" s="75"/>
      <c r="J85" s="76"/>
      <c r="K85" s="94">
        <v>30</v>
      </c>
      <c r="L85" s="94"/>
      <c r="M85" s="94">
        <v>6</v>
      </c>
      <c r="N85" s="94"/>
      <c r="O85" s="94"/>
      <c r="P85" s="94"/>
      <c r="Q85" s="94"/>
      <c r="R85" s="94"/>
      <c r="S85" s="94"/>
      <c r="T85" s="94"/>
      <c r="U85" s="94">
        <v>6</v>
      </c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>
        <v>48</v>
      </c>
      <c r="AH85" s="94"/>
      <c r="AI85" s="94"/>
      <c r="AJ85" s="50">
        <f t="shared" si="0"/>
        <v>90</v>
      </c>
      <c r="AK85" s="94">
        <v>65</v>
      </c>
      <c r="AL85" s="54">
        <f t="shared" si="1"/>
        <v>2.1666666666666665</v>
      </c>
      <c r="AM85" t="s">
        <v>133</v>
      </c>
    </row>
    <row r="86" spans="1:39" ht="20.100000000000001" customHeight="1" x14ac:dyDescent="0.3">
      <c r="A86" s="88">
        <f t="shared" ref="A86:A97" si="3">+A85+1</f>
        <v>74</v>
      </c>
      <c r="B86" s="74" t="s">
        <v>128</v>
      </c>
      <c r="C86" s="75"/>
      <c r="D86" s="75"/>
      <c r="E86" s="75"/>
      <c r="F86" s="75"/>
      <c r="G86" s="75"/>
      <c r="H86" s="75"/>
      <c r="I86" s="75"/>
      <c r="J86" s="76"/>
      <c r="K86" s="94">
        <v>6</v>
      </c>
      <c r="L86" s="94"/>
      <c r="M86" s="94"/>
      <c r="N86" s="94"/>
      <c r="O86" s="94"/>
      <c r="P86" s="94">
        <v>60</v>
      </c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>
        <v>24</v>
      </c>
      <c r="AF86" s="94"/>
      <c r="AG86" s="94">
        <v>60</v>
      </c>
      <c r="AH86" s="94"/>
      <c r="AI86" s="94"/>
      <c r="AJ86" s="50">
        <f t="shared" si="0"/>
        <v>150</v>
      </c>
      <c r="AK86" s="94">
        <v>0</v>
      </c>
      <c r="AL86" s="54">
        <f t="shared" si="1"/>
        <v>0</v>
      </c>
      <c r="AM86" t="s">
        <v>133</v>
      </c>
    </row>
    <row r="87" spans="1:39" ht="20.100000000000001" customHeight="1" x14ac:dyDescent="0.3">
      <c r="A87" s="88">
        <f t="shared" si="3"/>
        <v>75</v>
      </c>
      <c r="B87" s="74" t="s">
        <v>121</v>
      </c>
      <c r="C87" s="75"/>
      <c r="D87" s="75"/>
      <c r="E87" s="75"/>
      <c r="F87" s="75"/>
      <c r="G87" s="75"/>
      <c r="H87" s="75"/>
      <c r="I87" s="75"/>
      <c r="J87" s="76"/>
      <c r="K87" s="94">
        <v>30</v>
      </c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>
        <v>48</v>
      </c>
      <c r="AC87" s="94"/>
      <c r="AD87" s="94"/>
      <c r="AE87" s="94">
        <v>48</v>
      </c>
      <c r="AF87" s="94"/>
      <c r="AG87" s="94">
        <v>24</v>
      </c>
      <c r="AH87" s="94"/>
      <c r="AI87" s="94"/>
      <c r="AJ87" s="50">
        <f t="shared" si="0"/>
        <v>150</v>
      </c>
      <c r="AK87" s="94">
        <v>96</v>
      </c>
      <c r="AL87" s="54">
        <f t="shared" si="1"/>
        <v>3.2</v>
      </c>
      <c r="AM87" t="s">
        <v>133</v>
      </c>
    </row>
    <row r="88" spans="1:39" ht="20.100000000000001" customHeight="1" x14ac:dyDescent="0.3">
      <c r="A88" s="88">
        <f t="shared" si="3"/>
        <v>76</v>
      </c>
      <c r="B88" s="74" t="s">
        <v>202</v>
      </c>
      <c r="C88" s="75"/>
      <c r="D88" s="75"/>
      <c r="E88" s="75"/>
      <c r="F88" s="75"/>
      <c r="G88" s="75"/>
      <c r="H88" s="75"/>
      <c r="I88" s="75"/>
      <c r="J88" s="76"/>
      <c r="K88" s="94">
        <v>120</v>
      </c>
      <c r="L88" s="94"/>
      <c r="M88" s="94">
        <v>6</v>
      </c>
      <c r="N88" s="94"/>
      <c r="O88" s="94"/>
      <c r="P88" s="94">
        <v>6</v>
      </c>
      <c r="Q88" s="94"/>
      <c r="R88" s="94"/>
      <c r="S88" s="94">
        <v>18</v>
      </c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50">
        <f t="shared" si="0"/>
        <v>150</v>
      </c>
      <c r="AK88" s="94">
        <v>221</v>
      </c>
      <c r="AL88" s="54">
        <f t="shared" si="1"/>
        <v>1.8416666666666666</v>
      </c>
      <c r="AM88" t="s">
        <v>133</v>
      </c>
    </row>
    <row r="89" spans="1:39" ht="20.100000000000001" customHeight="1" x14ac:dyDescent="0.3">
      <c r="A89" s="88">
        <f t="shared" si="3"/>
        <v>77</v>
      </c>
      <c r="B89" s="74" t="s">
        <v>172</v>
      </c>
      <c r="C89" s="75"/>
      <c r="D89" s="75"/>
      <c r="E89" s="75"/>
      <c r="F89" s="75"/>
      <c r="G89" s="75"/>
      <c r="H89" s="75"/>
      <c r="I89" s="75"/>
      <c r="J89" s="76"/>
      <c r="K89" s="94">
        <v>30</v>
      </c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>
        <v>48</v>
      </c>
      <c r="AC89" s="94"/>
      <c r="AD89" s="94"/>
      <c r="AE89" s="94">
        <v>48</v>
      </c>
      <c r="AF89" s="94"/>
      <c r="AG89" s="94">
        <v>24</v>
      </c>
      <c r="AH89" s="94"/>
      <c r="AI89" s="94"/>
      <c r="AJ89" s="50">
        <f t="shared" ref="AJ89:AJ96" si="4">SUM(K89:AI89)</f>
        <v>150</v>
      </c>
      <c r="AK89" s="94">
        <v>112</v>
      </c>
      <c r="AL89" s="54">
        <f t="shared" si="1"/>
        <v>3.7333333333333334</v>
      </c>
      <c r="AM89" t="s">
        <v>133</v>
      </c>
    </row>
    <row r="90" spans="1:39" ht="20.100000000000001" customHeight="1" x14ac:dyDescent="0.3">
      <c r="A90" s="88">
        <f t="shared" si="3"/>
        <v>78</v>
      </c>
      <c r="B90" s="74" t="s">
        <v>196</v>
      </c>
      <c r="C90" s="75"/>
      <c r="D90" s="75"/>
      <c r="E90" s="75"/>
      <c r="F90" s="75"/>
      <c r="G90" s="75"/>
      <c r="H90" s="75"/>
      <c r="I90" s="75"/>
      <c r="J90" s="76"/>
      <c r="K90" s="94"/>
      <c r="L90" s="94"/>
      <c r="M90" s="94"/>
      <c r="N90" s="94"/>
      <c r="O90" s="94"/>
      <c r="P90" s="94">
        <v>6</v>
      </c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>
        <v>120</v>
      </c>
      <c r="AF90" s="94"/>
      <c r="AG90" s="94">
        <v>24</v>
      </c>
      <c r="AH90" s="94"/>
      <c r="AI90" s="94"/>
      <c r="AJ90" s="50">
        <f t="shared" si="4"/>
        <v>150</v>
      </c>
      <c r="AK90" s="94">
        <v>0</v>
      </c>
      <c r="AL90" s="54">
        <v>0</v>
      </c>
      <c r="AM90" t="s">
        <v>133</v>
      </c>
    </row>
    <row r="91" spans="1:39" ht="20.100000000000001" customHeight="1" x14ac:dyDescent="0.3">
      <c r="A91" s="88">
        <f t="shared" si="3"/>
        <v>79</v>
      </c>
      <c r="B91" s="74" t="s">
        <v>132</v>
      </c>
      <c r="C91" s="75"/>
      <c r="D91" s="75"/>
      <c r="E91" s="75"/>
      <c r="F91" s="75"/>
      <c r="G91" s="75"/>
      <c r="H91" s="75"/>
      <c r="I91" s="75"/>
      <c r="J91" s="76"/>
      <c r="K91" s="94"/>
      <c r="L91" s="94"/>
      <c r="M91" s="94"/>
      <c r="N91" s="94">
        <v>6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>
        <v>84</v>
      </c>
      <c r="AF91" s="94"/>
      <c r="AG91" s="94">
        <v>60</v>
      </c>
      <c r="AH91" s="94"/>
      <c r="AI91" s="94"/>
      <c r="AJ91" s="50">
        <f t="shared" si="4"/>
        <v>150</v>
      </c>
      <c r="AK91" s="94">
        <v>0</v>
      </c>
      <c r="AL91" s="54">
        <v>0</v>
      </c>
      <c r="AM91" t="s">
        <v>133</v>
      </c>
    </row>
    <row r="92" spans="1:39" ht="20.100000000000001" customHeight="1" x14ac:dyDescent="0.3">
      <c r="A92" s="88">
        <f t="shared" si="3"/>
        <v>80</v>
      </c>
      <c r="B92" s="74" t="s">
        <v>148</v>
      </c>
      <c r="C92" s="75"/>
      <c r="D92" s="75"/>
      <c r="E92" s="75"/>
      <c r="F92" s="75"/>
      <c r="G92" s="75"/>
      <c r="H92" s="75"/>
      <c r="I92" s="75"/>
      <c r="J92" s="76"/>
      <c r="K92" s="94">
        <v>30</v>
      </c>
      <c r="L92" s="94"/>
      <c r="M92" s="94"/>
      <c r="N92" s="94">
        <v>36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>
        <v>12</v>
      </c>
      <c r="AC92" s="94"/>
      <c r="AD92" s="94"/>
      <c r="AE92" s="94"/>
      <c r="AF92" s="94"/>
      <c r="AG92" s="94">
        <v>72</v>
      </c>
      <c r="AH92" s="94"/>
      <c r="AI92" s="94"/>
      <c r="AJ92" s="50">
        <f t="shared" si="4"/>
        <v>150</v>
      </c>
      <c r="AK92" s="94">
        <v>102</v>
      </c>
      <c r="AL92" s="54">
        <f t="shared" si="1"/>
        <v>3.4</v>
      </c>
      <c r="AM92" t="s">
        <v>133</v>
      </c>
    </row>
    <row r="93" spans="1:39" ht="20.100000000000001" customHeight="1" x14ac:dyDescent="0.3">
      <c r="A93" s="88">
        <f t="shared" si="3"/>
        <v>81</v>
      </c>
      <c r="B93" s="74" t="s">
        <v>171</v>
      </c>
      <c r="C93" s="75"/>
      <c r="D93" s="75"/>
      <c r="E93" s="75"/>
      <c r="F93" s="75"/>
      <c r="G93" s="75"/>
      <c r="H93" s="75"/>
      <c r="I93" s="75"/>
      <c r="J93" s="76"/>
      <c r="K93" s="94"/>
      <c r="L93" s="94"/>
      <c r="M93" s="94"/>
      <c r="N93" s="94"/>
      <c r="O93" s="94"/>
      <c r="P93" s="94">
        <v>6</v>
      </c>
      <c r="Q93" s="94"/>
      <c r="R93" s="94"/>
      <c r="S93" s="94"/>
      <c r="T93" s="94"/>
      <c r="U93" s="94"/>
      <c r="V93" s="94"/>
      <c r="W93" s="94"/>
      <c r="X93" s="94"/>
      <c r="Y93" s="94"/>
      <c r="Z93" s="84"/>
      <c r="AA93" s="94"/>
      <c r="AB93" s="94"/>
      <c r="AC93" s="94"/>
      <c r="AD93" s="94"/>
      <c r="AE93" s="94">
        <v>120</v>
      </c>
      <c r="AF93" s="94"/>
      <c r="AG93" s="94">
        <v>24</v>
      </c>
      <c r="AH93" s="94"/>
      <c r="AI93" s="94"/>
      <c r="AJ93" s="50">
        <f t="shared" si="4"/>
        <v>150</v>
      </c>
      <c r="AK93" s="94">
        <v>0</v>
      </c>
      <c r="AL93" s="54">
        <v>0</v>
      </c>
      <c r="AM93" t="s">
        <v>133</v>
      </c>
    </row>
    <row r="94" spans="1:39" ht="20.100000000000001" customHeight="1" x14ac:dyDescent="0.3">
      <c r="A94" s="88">
        <f t="shared" si="3"/>
        <v>82</v>
      </c>
      <c r="B94" s="74" t="s">
        <v>178</v>
      </c>
      <c r="C94" s="75"/>
      <c r="D94" s="75"/>
      <c r="E94" s="75"/>
      <c r="F94" s="75"/>
      <c r="G94" s="75"/>
      <c r="H94" s="75"/>
      <c r="I94" s="75"/>
      <c r="J94" s="76"/>
      <c r="K94" s="94"/>
      <c r="L94" s="94"/>
      <c r="M94" s="94"/>
      <c r="N94" s="94"/>
      <c r="O94" s="94"/>
      <c r="P94" s="94">
        <v>6</v>
      </c>
      <c r="Q94" s="94"/>
      <c r="R94" s="94"/>
      <c r="S94" s="94"/>
      <c r="T94" s="94"/>
      <c r="U94" s="94"/>
      <c r="V94" s="94"/>
      <c r="W94" s="94"/>
      <c r="X94" s="94"/>
      <c r="Y94" s="94"/>
      <c r="Z94" s="84"/>
      <c r="AA94" s="94"/>
      <c r="AB94" s="94"/>
      <c r="AC94" s="94"/>
      <c r="AD94" s="94"/>
      <c r="AE94" s="94">
        <v>120</v>
      </c>
      <c r="AF94" s="94"/>
      <c r="AG94" s="94">
        <v>24</v>
      </c>
      <c r="AH94" s="94"/>
      <c r="AI94" s="94"/>
      <c r="AJ94" s="50">
        <f t="shared" si="4"/>
        <v>150</v>
      </c>
      <c r="AK94" s="94">
        <v>0</v>
      </c>
      <c r="AL94" s="54">
        <v>0</v>
      </c>
      <c r="AM94" t="s">
        <v>133</v>
      </c>
    </row>
    <row r="95" spans="1:39" ht="20.100000000000001" customHeight="1" x14ac:dyDescent="0.3">
      <c r="A95" s="88">
        <f t="shared" si="3"/>
        <v>83</v>
      </c>
      <c r="B95" s="74" t="s">
        <v>123</v>
      </c>
      <c r="C95" s="75"/>
      <c r="D95" s="75"/>
      <c r="E95" s="75"/>
      <c r="F95" s="75"/>
      <c r="G95" s="75"/>
      <c r="H95" s="75"/>
      <c r="I95" s="75"/>
      <c r="J95" s="76"/>
      <c r="K95" s="94">
        <v>30</v>
      </c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84"/>
      <c r="AA95" s="94"/>
      <c r="AB95" s="94"/>
      <c r="AC95" s="94"/>
      <c r="AD95" s="94"/>
      <c r="AE95" s="94">
        <v>108</v>
      </c>
      <c r="AF95" s="94"/>
      <c r="AG95" s="94">
        <v>12</v>
      </c>
      <c r="AH95" s="94"/>
      <c r="AI95" s="94"/>
      <c r="AJ95" s="50">
        <f t="shared" si="4"/>
        <v>150</v>
      </c>
      <c r="AK95" s="94">
        <v>0</v>
      </c>
      <c r="AL95" s="54">
        <f t="shared" si="1"/>
        <v>0</v>
      </c>
      <c r="AM95" t="s">
        <v>133</v>
      </c>
    </row>
    <row r="96" spans="1:39" ht="20.100000000000001" customHeight="1" x14ac:dyDescent="0.3">
      <c r="A96" s="88">
        <f t="shared" si="3"/>
        <v>84</v>
      </c>
      <c r="B96" s="74" t="s">
        <v>124</v>
      </c>
      <c r="C96" s="75"/>
      <c r="D96" s="75"/>
      <c r="E96" s="75"/>
      <c r="F96" s="75"/>
      <c r="G96" s="75"/>
      <c r="H96" s="75"/>
      <c r="I96" s="75"/>
      <c r="J96" s="76"/>
      <c r="K96" s="94">
        <v>6</v>
      </c>
      <c r="L96" s="94"/>
      <c r="M96" s="94"/>
      <c r="N96" s="94"/>
      <c r="O96" s="94"/>
      <c r="P96" s="94">
        <v>72</v>
      </c>
      <c r="Q96" s="94"/>
      <c r="R96" s="94"/>
      <c r="S96" s="94"/>
      <c r="T96" s="94"/>
      <c r="U96" s="94"/>
      <c r="V96" s="94"/>
      <c r="W96" s="94"/>
      <c r="X96" s="94"/>
      <c r="Y96" s="94"/>
      <c r="Z96" s="84"/>
      <c r="AA96" s="94"/>
      <c r="AB96" s="94"/>
      <c r="AC96" s="94"/>
      <c r="AD96" s="94"/>
      <c r="AE96" s="94">
        <v>24</v>
      </c>
      <c r="AF96" s="94"/>
      <c r="AG96" s="94">
        <v>48</v>
      </c>
      <c r="AH96" s="94"/>
      <c r="AI96" s="94"/>
      <c r="AJ96" s="50">
        <f t="shared" si="4"/>
        <v>150</v>
      </c>
      <c r="AK96" s="95">
        <v>0</v>
      </c>
      <c r="AL96" s="54">
        <f t="shared" si="1"/>
        <v>0</v>
      </c>
      <c r="AM96" t="s">
        <v>133</v>
      </c>
    </row>
    <row r="97" spans="1:39" ht="20.100000000000001" customHeight="1" x14ac:dyDescent="0.3">
      <c r="A97" s="88">
        <f t="shared" si="3"/>
        <v>85</v>
      </c>
      <c r="B97" s="74" t="s">
        <v>142</v>
      </c>
      <c r="C97" s="75"/>
      <c r="D97" s="75"/>
      <c r="E97" s="75"/>
      <c r="F97" s="75"/>
      <c r="G97" s="75"/>
      <c r="H97" s="75"/>
      <c r="I97" s="75"/>
      <c r="J97" s="76"/>
      <c r="K97" s="94"/>
      <c r="L97" s="94"/>
      <c r="M97" s="94"/>
      <c r="N97" s="94"/>
      <c r="O97" s="94"/>
      <c r="P97" s="94">
        <v>6</v>
      </c>
      <c r="Q97" s="94"/>
      <c r="R97" s="94"/>
      <c r="S97" s="94"/>
      <c r="T97" s="94"/>
      <c r="U97" s="94"/>
      <c r="V97" s="94"/>
      <c r="W97" s="94"/>
      <c r="X97" s="94"/>
      <c r="Y97" s="94"/>
      <c r="Z97" s="84"/>
      <c r="AA97" s="94"/>
      <c r="AB97" s="94"/>
      <c r="AC97" s="94"/>
      <c r="AD97" s="94"/>
      <c r="AE97" s="94">
        <v>132</v>
      </c>
      <c r="AF97" s="94"/>
      <c r="AG97" s="94">
        <v>24</v>
      </c>
      <c r="AH97" s="94"/>
      <c r="AI97" s="94"/>
      <c r="AJ97" s="50">
        <f>SUM(K97:AI97)</f>
        <v>162</v>
      </c>
      <c r="AK97" s="94">
        <v>0</v>
      </c>
      <c r="AL97" s="54">
        <v>0</v>
      </c>
      <c r="AM97" t="s">
        <v>133</v>
      </c>
    </row>
    <row r="98" spans="1:39" ht="20.100000000000001" customHeight="1" thickBot="1" x14ac:dyDescent="0.35">
      <c r="A98" s="89"/>
      <c r="B98" s="15" t="s">
        <v>4</v>
      </c>
      <c r="C98" s="16"/>
      <c r="D98" s="16"/>
      <c r="E98" s="16"/>
      <c r="F98" s="16"/>
      <c r="G98" s="16"/>
      <c r="H98" s="16"/>
      <c r="I98" s="16"/>
      <c r="J98" s="17"/>
      <c r="K98" s="46">
        <f t="shared" ref="K98:AJ98" si="5">SUM(K13:K97)</f>
        <v>4194</v>
      </c>
      <c r="L98" s="46">
        <f t="shared" si="5"/>
        <v>24</v>
      </c>
      <c r="M98" s="46">
        <f t="shared" si="5"/>
        <v>174</v>
      </c>
      <c r="N98" s="46">
        <f t="shared" si="5"/>
        <v>336</v>
      </c>
      <c r="O98" s="46">
        <f t="shared" si="5"/>
        <v>12</v>
      </c>
      <c r="P98" s="46">
        <f t="shared" si="5"/>
        <v>1008</v>
      </c>
      <c r="Q98" s="46">
        <f t="shared" si="5"/>
        <v>0</v>
      </c>
      <c r="R98" s="46">
        <f t="shared" si="5"/>
        <v>0</v>
      </c>
      <c r="S98" s="46"/>
      <c r="T98" s="46">
        <f t="shared" si="5"/>
        <v>0</v>
      </c>
      <c r="U98" s="46">
        <f t="shared" si="5"/>
        <v>42</v>
      </c>
      <c r="V98" s="46">
        <f t="shared" si="5"/>
        <v>12</v>
      </c>
      <c r="W98" s="46">
        <f t="shared" si="5"/>
        <v>150</v>
      </c>
      <c r="X98" s="46">
        <f t="shared" si="5"/>
        <v>0</v>
      </c>
      <c r="Y98" s="46">
        <f t="shared" si="5"/>
        <v>0</v>
      </c>
      <c r="Z98" s="46">
        <f t="shared" si="5"/>
        <v>36</v>
      </c>
      <c r="AA98" s="46">
        <f t="shared" si="5"/>
        <v>30</v>
      </c>
      <c r="AB98" s="46">
        <f t="shared" si="5"/>
        <v>1218</v>
      </c>
      <c r="AC98" s="46">
        <f t="shared" si="5"/>
        <v>0</v>
      </c>
      <c r="AD98" s="46">
        <f t="shared" si="5"/>
        <v>18</v>
      </c>
      <c r="AE98" s="46">
        <f t="shared" si="5"/>
        <v>2280</v>
      </c>
      <c r="AF98" s="46">
        <f t="shared" si="5"/>
        <v>0</v>
      </c>
      <c r="AG98" s="46">
        <f t="shared" si="5"/>
        <v>1944</v>
      </c>
      <c r="AH98" s="46">
        <f t="shared" si="5"/>
        <v>0</v>
      </c>
      <c r="AI98" s="46">
        <f t="shared" si="5"/>
        <v>0</v>
      </c>
      <c r="AJ98" s="51">
        <f t="shared" si="5"/>
        <v>11562</v>
      </c>
      <c r="AK98" s="96">
        <f>SUM(AK13:AK97)</f>
        <v>7984</v>
      </c>
      <c r="AL98" s="55">
        <f t="shared" si="1"/>
        <v>1.9036719122556032</v>
      </c>
    </row>
    <row r="100" spans="1:39" x14ac:dyDescent="0.3">
      <c r="B100" s="2" t="s">
        <v>19</v>
      </c>
    </row>
    <row r="104" spans="1:39" x14ac:dyDescent="0.3">
      <c r="A104" s="90"/>
      <c r="B104" s="4"/>
      <c r="C104" s="4"/>
      <c r="D104" s="4"/>
      <c r="E104" s="4"/>
      <c r="F104" s="4"/>
      <c r="L104" s="4"/>
      <c r="M104" s="4"/>
      <c r="N104" s="4"/>
      <c r="O104" s="4"/>
      <c r="P104" s="4"/>
      <c r="Q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9" x14ac:dyDescent="0.3">
      <c r="A105" s="86" t="s">
        <v>7</v>
      </c>
      <c r="B105" s="6"/>
      <c r="C105" s="6"/>
      <c r="D105" s="6"/>
      <c r="E105" s="6"/>
      <c r="F105" s="6"/>
      <c r="L105" s="6" t="s">
        <v>8</v>
      </c>
      <c r="M105" s="6"/>
      <c r="N105" s="6"/>
      <c r="O105" s="6"/>
      <c r="P105" s="6"/>
      <c r="Q105" s="6"/>
      <c r="X105" s="6" t="s">
        <v>9</v>
      </c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9" spans="1:39" x14ac:dyDescent="0.3">
      <c r="A109" s="90"/>
      <c r="B109" s="4"/>
      <c r="C109" s="4"/>
      <c r="D109" s="4"/>
      <c r="E109" s="4"/>
      <c r="F109" s="4"/>
    </row>
    <row r="110" spans="1:39" x14ac:dyDescent="0.3">
      <c r="A110" s="86" t="s">
        <v>6</v>
      </c>
      <c r="B110" s="6"/>
      <c r="C110" s="6"/>
      <c r="D110" s="6"/>
      <c r="E110" s="6"/>
      <c r="F110" s="6"/>
    </row>
    <row r="112" spans="1:39" x14ac:dyDescent="0.3">
      <c r="C112" s="14" t="s">
        <v>20</v>
      </c>
      <c r="D112" s="14" t="s">
        <v>28</v>
      </c>
      <c r="E112" s="14"/>
      <c r="F112" s="14"/>
      <c r="G112" s="14"/>
      <c r="H112" s="14"/>
      <c r="I112" s="14"/>
      <c r="J112" s="14"/>
      <c r="K112" s="14"/>
      <c r="L112" s="14"/>
      <c r="M112" s="14" t="s">
        <v>36</v>
      </c>
      <c r="N112" s="14" t="s">
        <v>42</v>
      </c>
      <c r="O112" s="14"/>
      <c r="P112" s="14"/>
      <c r="Q112" s="14"/>
      <c r="R112" s="14"/>
      <c r="S112" s="14"/>
      <c r="U112" s="14" t="s">
        <v>49</v>
      </c>
      <c r="V112" s="14" t="s">
        <v>53</v>
      </c>
      <c r="W112" s="14"/>
      <c r="X112" s="14"/>
      <c r="Y112" s="14"/>
      <c r="Z112" s="14"/>
    </row>
    <row r="113" spans="3:26" x14ac:dyDescent="0.3">
      <c r="C113" s="14" t="s">
        <v>21</v>
      </c>
      <c r="D113" s="14" t="s">
        <v>29</v>
      </c>
      <c r="E113" s="14"/>
      <c r="F113" s="14"/>
      <c r="G113" s="14"/>
      <c r="H113" s="14"/>
      <c r="I113" s="14"/>
      <c r="J113" s="14"/>
      <c r="K113" s="14"/>
      <c r="L113" s="14"/>
      <c r="M113" s="14" t="s">
        <v>37</v>
      </c>
      <c r="N113" s="14" t="s">
        <v>43</v>
      </c>
      <c r="O113" s="14"/>
      <c r="P113" s="56" t="s">
        <v>89</v>
      </c>
      <c r="Q113" s="56"/>
      <c r="R113" s="56"/>
      <c r="S113" s="56"/>
      <c r="U113" s="14" t="s">
        <v>52</v>
      </c>
      <c r="V113" s="14"/>
      <c r="W113" s="14"/>
      <c r="X113" s="14"/>
      <c r="Y113" s="14"/>
      <c r="Z113" s="14"/>
    </row>
    <row r="114" spans="3:26" x14ac:dyDescent="0.3">
      <c r="C114" s="14" t="s">
        <v>22</v>
      </c>
      <c r="D114" s="14" t="s">
        <v>30</v>
      </c>
      <c r="E114" s="14"/>
      <c r="F114" s="14"/>
      <c r="G114" s="14"/>
      <c r="H114" s="14"/>
      <c r="I114" s="14"/>
      <c r="J114" s="14"/>
      <c r="K114" s="14"/>
      <c r="L114" s="14"/>
      <c r="M114" s="14" t="s">
        <v>38</v>
      </c>
      <c r="N114" s="14" t="s">
        <v>44</v>
      </c>
      <c r="O114" s="14"/>
      <c r="P114" s="14"/>
      <c r="Q114" s="14"/>
      <c r="R114" s="14"/>
      <c r="S114" s="14"/>
      <c r="U114" s="14" t="s">
        <v>50</v>
      </c>
      <c r="V114" s="14" t="s">
        <v>51</v>
      </c>
      <c r="W114" s="14"/>
      <c r="X114" s="14"/>
      <c r="Y114" s="14"/>
      <c r="Z114" s="14"/>
    </row>
    <row r="115" spans="3:26" x14ac:dyDescent="0.3">
      <c r="C115" s="14" t="s">
        <v>23</v>
      </c>
      <c r="D115" s="14" t="s">
        <v>31</v>
      </c>
      <c r="E115" s="14"/>
      <c r="F115" s="14"/>
      <c r="G115" s="14"/>
      <c r="H115" s="14"/>
      <c r="I115" s="14"/>
      <c r="J115" s="14"/>
      <c r="K115" s="14"/>
      <c r="L115" s="14"/>
      <c r="M115" s="14" t="s">
        <v>45</v>
      </c>
      <c r="N115" s="14"/>
      <c r="O115" s="14"/>
      <c r="P115" s="14"/>
      <c r="Q115" s="14"/>
      <c r="R115" s="14"/>
      <c r="S115" s="14"/>
      <c r="U115" s="14"/>
      <c r="V115" s="14"/>
      <c r="W115" s="14"/>
      <c r="X115" s="14"/>
      <c r="Y115" s="14"/>
      <c r="Z115" s="14"/>
    </row>
    <row r="116" spans="3:26" x14ac:dyDescent="0.3">
      <c r="C116" s="14" t="s">
        <v>24</v>
      </c>
      <c r="D116" s="14" t="s">
        <v>32</v>
      </c>
      <c r="E116" s="14"/>
      <c r="F116" s="14"/>
      <c r="G116" s="14"/>
      <c r="H116" s="14"/>
      <c r="I116" s="14"/>
      <c r="J116" s="14"/>
      <c r="K116" s="14"/>
      <c r="L116" s="14"/>
      <c r="M116" s="14" t="s">
        <v>39</v>
      </c>
      <c r="N116" s="14" t="s">
        <v>46</v>
      </c>
      <c r="O116" s="14"/>
      <c r="P116" s="14"/>
      <c r="Q116" s="14"/>
      <c r="R116" s="14"/>
      <c r="S116" s="14"/>
      <c r="T116" s="14"/>
      <c r="U116" s="14" t="s">
        <v>161</v>
      </c>
      <c r="V116" t="s">
        <v>158</v>
      </c>
      <c r="W116" s="14"/>
      <c r="X116" s="14"/>
      <c r="Y116" s="14"/>
      <c r="Z116" s="14"/>
    </row>
    <row r="117" spans="3:26" x14ac:dyDescent="0.3">
      <c r="C117" s="14" t="s">
        <v>54</v>
      </c>
      <c r="D117" s="14" t="s">
        <v>55</v>
      </c>
      <c r="H117" s="14"/>
      <c r="I117" s="14"/>
      <c r="J117" s="14"/>
      <c r="K117" s="14"/>
      <c r="L117" s="14"/>
      <c r="M117" s="14" t="s">
        <v>40</v>
      </c>
      <c r="N117" s="14" t="s">
        <v>47</v>
      </c>
      <c r="O117" s="14"/>
      <c r="P117" s="14"/>
      <c r="Q117" s="14"/>
      <c r="R117" s="14"/>
      <c r="S117" s="14"/>
      <c r="T117" s="14"/>
      <c r="U117" s="14" t="s">
        <v>155</v>
      </c>
      <c r="V117" s="14" t="s">
        <v>159</v>
      </c>
      <c r="W117" s="14"/>
      <c r="X117" s="14"/>
      <c r="Y117" s="14"/>
      <c r="Z117" s="14"/>
    </row>
    <row r="118" spans="3:26" x14ac:dyDescent="0.3">
      <c r="C118" s="14" t="s">
        <v>25</v>
      </c>
      <c r="D118" s="14" t="s">
        <v>33</v>
      </c>
      <c r="E118" s="14"/>
      <c r="F118" s="14"/>
      <c r="G118" s="14"/>
      <c r="H118" s="14"/>
      <c r="I118" s="14"/>
      <c r="J118" s="14"/>
      <c r="K118" s="14"/>
      <c r="L118" s="14"/>
      <c r="M118" s="14" t="s">
        <v>41</v>
      </c>
      <c r="N118" s="14" t="s">
        <v>48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3:26" x14ac:dyDescent="0.3">
      <c r="C119" s="14" t="s">
        <v>26</v>
      </c>
      <c r="D119" s="14" t="s">
        <v>34</v>
      </c>
      <c r="E119" s="14"/>
      <c r="F119" s="14"/>
      <c r="G119" s="14"/>
      <c r="H119" s="14"/>
      <c r="I119" s="14"/>
      <c r="J119" s="14"/>
      <c r="K119" s="14"/>
      <c r="L119" s="14"/>
      <c r="M119" s="14" t="s">
        <v>78</v>
      </c>
      <c r="N119" s="14" t="s">
        <v>79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3:26" x14ac:dyDescent="0.3">
      <c r="C120" s="14" t="s">
        <v>27</v>
      </c>
      <c r="D120" s="14" t="s">
        <v>35</v>
      </c>
      <c r="E120" s="14"/>
      <c r="F120" s="14"/>
      <c r="G120" s="14"/>
    </row>
  </sheetData>
  <autoFilter ref="A12:AO98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B12:J12"/>
  </mergeCells>
  <conditionalFormatting sqref="B24">
    <cfRule type="duplicateValues" dxfId="77" priority="4"/>
  </conditionalFormatting>
  <conditionalFormatting sqref="C27:J27">
    <cfRule type="duplicateValues" dxfId="76" priority="3"/>
  </conditionalFormatting>
  <conditionalFormatting sqref="B25:B97 B13:B23">
    <cfRule type="duplicateValues" dxfId="75" priority="5"/>
  </conditionalFormatting>
  <conditionalFormatting sqref="C18:J18">
    <cfRule type="duplicateValues" dxfId="74" priority="2"/>
  </conditionalFormatting>
  <conditionalFormatting sqref="C17:J17">
    <cfRule type="duplicateValues" dxfId="73" priority="1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22"/>
  <sheetViews>
    <sheetView showGridLines="0" zoomScale="90" zoomScaleNormal="90" workbookViewId="0">
      <selection activeCell="AN22" sqref="AN22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36" width="5.33203125" customWidth="1"/>
    <col min="37" max="37" width="9.5546875" customWidth="1"/>
    <col min="38" max="39" width="9.44140625" customWidth="1"/>
  </cols>
  <sheetData>
    <row r="2" spans="1:40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5" spans="1:40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</row>
    <row r="6" spans="1:40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</row>
    <row r="7" spans="1:40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</row>
    <row r="8" spans="1:40" x14ac:dyDescent="0.3">
      <c r="A8" s="85"/>
      <c r="P8" s="20"/>
      <c r="Q8" s="5"/>
      <c r="R8" s="5"/>
      <c r="S8" s="5"/>
      <c r="T8" s="5"/>
    </row>
    <row r="9" spans="1:40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 t="s">
        <v>246</v>
      </c>
      <c r="V9" s="9"/>
      <c r="W9" s="9"/>
      <c r="X9" s="9"/>
      <c r="Y9" s="8"/>
    </row>
    <row r="11" spans="1:40" ht="5.25" customHeight="1" thickBot="1" x14ac:dyDescent="0.35"/>
    <row r="12" spans="1:40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82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155</v>
      </c>
      <c r="AK12" s="49" t="s">
        <v>76</v>
      </c>
      <c r="AL12" s="52" t="s">
        <v>63</v>
      </c>
      <c r="AM12" s="53" t="s">
        <v>77</v>
      </c>
    </row>
    <row r="13" spans="1:40" ht="20.100000000000001" customHeight="1" x14ac:dyDescent="0.3">
      <c r="A13" s="88">
        <v>1</v>
      </c>
      <c r="B13" s="60" t="s">
        <v>163</v>
      </c>
      <c r="C13" s="61"/>
      <c r="D13" s="61"/>
      <c r="E13" s="61"/>
      <c r="F13" s="61"/>
      <c r="G13" s="61"/>
      <c r="H13" s="61"/>
      <c r="I13" s="61"/>
      <c r="J13" s="62"/>
      <c r="K13" s="94"/>
      <c r="L13" s="94"/>
      <c r="M13" s="94"/>
      <c r="N13" s="94" t="s">
        <v>237</v>
      </c>
      <c r="O13" s="130"/>
      <c r="P13" s="94" t="s">
        <v>187</v>
      </c>
      <c r="Q13" s="94" t="s">
        <v>238</v>
      </c>
      <c r="R13" s="94" t="s">
        <v>187</v>
      </c>
      <c r="S13" s="94" t="s">
        <v>236</v>
      </c>
      <c r="T13" s="94" t="s">
        <v>187</v>
      </c>
      <c r="U13" s="94" t="s">
        <v>238</v>
      </c>
      <c r="V13" s="94" t="s">
        <v>187</v>
      </c>
      <c r="W13" s="94" t="s">
        <v>236</v>
      </c>
      <c r="X13" s="94" t="s">
        <v>187</v>
      </c>
      <c r="Y13" s="94" t="s">
        <v>239</v>
      </c>
      <c r="Z13" s="94"/>
      <c r="AA13" s="94" t="s">
        <v>119</v>
      </c>
      <c r="AB13" s="94"/>
      <c r="AC13" s="94" t="s">
        <v>240</v>
      </c>
      <c r="AD13" s="94"/>
      <c r="AE13" s="94" t="s">
        <v>241</v>
      </c>
      <c r="AF13" s="94"/>
      <c r="AG13" s="94" t="s">
        <v>242</v>
      </c>
      <c r="AH13" s="94"/>
      <c r="AI13" s="94"/>
      <c r="AJ13" s="94"/>
      <c r="AK13" s="50">
        <v>0</v>
      </c>
      <c r="AL13" s="94">
        <v>0</v>
      </c>
      <c r="AM13" s="54">
        <v>0</v>
      </c>
      <c r="AN13" t="s">
        <v>99</v>
      </c>
    </row>
    <row r="14" spans="1:40" ht="20.100000000000001" customHeight="1" x14ac:dyDescent="0.3">
      <c r="A14" s="88">
        <f>+A13+1</f>
        <v>2</v>
      </c>
      <c r="B14" s="60" t="s">
        <v>165</v>
      </c>
      <c r="C14" s="61"/>
      <c r="D14" s="61"/>
      <c r="E14" s="61"/>
      <c r="F14" s="61"/>
      <c r="G14" s="61"/>
      <c r="H14" s="61"/>
      <c r="I14" s="61"/>
      <c r="J14" s="62"/>
      <c r="K14" s="94">
        <v>120</v>
      </c>
      <c r="L14" s="94"/>
      <c r="M14" s="94"/>
      <c r="N14" s="94"/>
      <c r="O14" s="130"/>
      <c r="P14" s="94"/>
      <c r="Q14" s="94">
        <v>60</v>
      </c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50">
        <f t="shared" ref="AK14:AK88" si="0">SUM(K14:AJ14)</f>
        <v>180</v>
      </c>
      <c r="AL14" s="94">
        <v>193</v>
      </c>
      <c r="AM14" s="54">
        <f t="shared" ref="AM14:AM97" si="1">+AL14/K14</f>
        <v>1.6083333333333334</v>
      </c>
      <c r="AN14" t="s">
        <v>99</v>
      </c>
    </row>
    <row r="15" spans="1:40" ht="20.100000000000001" customHeight="1" x14ac:dyDescent="0.3">
      <c r="A15" s="88">
        <f t="shared" ref="A15:A78" si="2">+A14+1</f>
        <v>3</v>
      </c>
      <c r="B15" s="57" t="s">
        <v>157</v>
      </c>
      <c r="C15" s="58"/>
      <c r="D15" s="58"/>
      <c r="E15" s="58"/>
      <c r="F15" s="58"/>
      <c r="G15" s="58"/>
      <c r="H15" s="58"/>
      <c r="I15" s="58"/>
      <c r="J15" s="59"/>
      <c r="K15" s="94">
        <v>150</v>
      </c>
      <c r="L15" s="94"/>
      <c r="M15" s="94"/>
      <c r="N15" s="94"/>
      <c r="O15" s="130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50">
        <f t="shared" si="0"/>
        <v>150</v>
      </c>
      <c r="AL15" s="94">
        <v>241</v>
      </c>
      <c r="AM15" s="54">
        <f t="shared" si="1"/>
        <v>1.6066666666666667</v>
      </c>
      <c r="AN15" t="s">
        <v>100</v>
      </c>
    </row>
    <row r="16" spans="1:40" ht="20.100000000000001" customHeight="1" x14ac:dyDescent="0.3">
      <c r="A16" s="88">
        <f t="shared" si="2"/>
        <v>4</v>
      </c>
      <c r="B16" s="123" t="s">
        <v>135</v>
      </c>
      <c r="C16" s="116"/>
      <c r="D16" s="116"/>
      <c r="E16" s="116"/>
      <c r="F16" s="116"/>
      <c r="G16" s="116"/>
      <c r="H16" s="116"/>
      <c r="I16" s="116"/>
      <c r="J16" s="118"/>
      <c r="K16" s="94"/>
      <c r="L16" s="94"/>
      <c r="M16" s="94" t="s">
        <v>247</v>
      </c>
      <c r="N16" s="94"/>
      <c r="O16" s="130"/>
      <c r="P16" s="94" t="s">
        <v>239</v>
      </c>
      <c r="Q16" s="94"/>
      <c r="R16" s="94" t="s">
        <v>236</v>
      </c>
      <c r="S16" s="94"/>
      <c r="T16" s="94" t="s">
        <v>241</v>
      </c>
      <c r="U16" s="94"/>
      <c r="V16" s="94" t="s">
        <v>240</v>
      </c>
      <c r="W16" s="94"/>
      <c r="X16" s="94" t="s">
        <v>236</v>
      </c>
      <c r="Y16" s="94"/>
      <c r="Z16" s="94" t="s">
        <v>239</v>
      </c>
      <c r="AA16" s="94"/>
      <c r="AB16" s="94" t="s">
        <v>238</v>
      </c>
      <c r="AC16" s="94"/>
      <c r="AD16" s="94"/>
      <c r="AE16" s="94"/>
      <c r="AF16" s="94"/>
      <c r="AG16" s="94"/>
      <c r="AH16" s="94"/>
      <c r="AI16" s="94"/>
      <c r="AJ16" s="94"/>
      <c r="AK16" s="50">
        <v>0</v>
      </c>
      <c r="AL16" s="94">
        <v>0</v>
      </c>
      <c r="AM16" s="54">
        <v>0</v>
      </c>
      <c r="AN16" t="s">
        <v>101</v>
      </c>
    </row>
    <row r="17" spans="1:40" ht="20.100000000000001" customHeight="1" x14ac:dyDescent="0.3">
      <c r="A17" s="88">
        <f t="shared" si="2"/>
        <v>5</v>
      </c>
      <c r="B17" s="66" t="s">
        <v>234</v>
      </c>
      <c r="C17" s="66"/>
      <c r="D17" s="66"/>
      <c r="E17" s="66"/>
      <c r="F17" s="66"/>
      <c r="G17" s="66"/>
      <c r="H17" s="115"/>
      <c r="I17" s="115"/>
      <c r="J17" s="121"/>
      <c r="K17" s="127">
        <v>120</v>
      </c>
      <c r="L17" s="94"/>
      <c r="M17" s="94"/>
      <c r="N17" s="94"/>
      <c r="O17" s="130"/>
      <c r="P17" s="94"/>
      <c r="Q17" s="128">
        <v>15</v>
      </c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129">
        <v>15</v>
      </c>
      <c r="AD17" s="94"/>
      <c r="AE17" s="94"/>
      <c r="AF17" s="94"/>
      <c r="AG17" s="94"/>
      <c r="AH17" s="94"/>
      <c r="AI17" s="94"/>
      <c r="AJ17" s="94"/>
      <c r="AK17" s="50">
        <f t="shared" si="0"/>
        <v>150</v>
      </c>
      <c r="AL17" s="131">
        <v>147</v>
      </c>
      <c r="AM17" s="54">
        <f t="shared" si="1"/>
        <v>1.2250000000000001</v>
      </c>
      <c r="AN17" t="s">
        <v>110</v>
      </c>
    </row>
    <row r="18" spans="1:40" ht="20.100000000000001" customHeight="1" x14ac:dyDescent="0.3">
      <c r="A18" s="88">
        <f t="shared" si="2"/>
        <v>6</v>
      </c>
      <c r="B18" s="119" t="s">
        <v>92</v>
      </c>
      <c r="C18" s="119"/>
      <c r="D18" s="119"/>
      <c r="E18" s="119"/>
      <c r="F18" s="119"/>
      <c r="G18" s="119"/>
      <c r="H18" s="119"/>
      <c r="I18" s="122"/>
      <c r="J18" s="124"/>
      <c r="K18" s="127">
        <v>120</v>
      </c>
      <c r="L18" s="94"/>
      <c r="M18" s="94"/>
      <c r="N18" s="94"/>
      <c r="O18" s="130"/>
      <c r="P18" s="94"/>
      <c r="Q18" s="128">
        <v>15</v>
      </c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129">
        <v>15</v>
      </c>
      <c r="AD18" s="94"/>
      <c r="AE18" s="94"/>
      <c r="AF18" s="94"/>
      <c r="AG18" s="94"/>
      <c r="AH18" s="94"/>
      <c r="AI18" s="94"/>
      <c r="AJ18" s="94"/>
      <c r="AK18" s="50">
        <f t="shared" si="0"/>
        <v>150</v>
      </c>
      <c r="AL18" s="131">
        <v>425</v>
      </c>
      <c r="AM18" s="54">
        <f t="shared" si="1"/>
        <v>3.5416666666666665</v>
      </c>
      <c r="AN18" t="s">
        <v>110</v>
      </c>
    </row>
    <row r="19" spans="1:40" ht="20.100000000000001" customHeight="1" x14ac:dyDescent="0.3">
      <c r="A19" s="88">
        <f t="shared" si="2"/>
        <v>7</v>
      </c>
      <c r="B19" s="119" t="s">
        <v>156</v>
      </c>
      <c r="C19" s="117"/>
      <c r="D19" s="117"/>
      <c r="E19" s="117"/>
      <c r="F19" s="117"/>
      <c r="G19" s="117"/>
      <c r="H19" s="117"/>
      <c r="I19" s="117"/>
      <c r="J19" s="120"/>
      <c r="K19" s="127">
        <v>120</v>
      </c>
      <c r="L19" s="94"/>
      <c r="M19" s="94"/>
      <c r="N19" s="94"/>
      <c r="O19" s="130"/>
      <c r="P19" s="94"/>
      <c r="Q19" s="128">
        <v>15</v>
      </c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129">
        <v>15</v>
      </c>
      <c r="AD19" s="94"/>
      <c r="AE19" s="94"/>
      <c r="AF19" s="94"/>
      <c r="AG19" s="94"/>
      <c r="AH19" s="94"/>
      <c r="AI19" s="94"/>
      <c r="AJ19" s="94"/>
      <c r="AK19" s="50">
        <f t="shared" si="0"/>
        <v>150</v>
      </c>
      <c r="AL19" s="125">
        <v>180</v>
      </c>
      <c r="AM19" s="54">
        <f t="shared" si="1"/>
        <v>1.5</v>
      </c>
      <c r="AN19" t="s">
        <v>114</v>
      </c>
    </row>
    <row r="20" spans="1:40" ht="20.100000000000001" customHeight="1" x14ac:dyDescent="0.3">
      <c r="A20" s="88">
        <f t="shared" si="2"/>
        <v>8</v>
      </c>
      <c r="B20" s="66" t="s">
        <v>173</v>
      </c>
      <c r="C20" s="67"/>
      <c r="D20" s="67"/>
      <c r="E20" s="67"/>
      <c r="F20" s="67"/>
      <c r="G20" s="67"/>
      <c r="H20" s="67"/>
      <c r="I20" s="67"/>
      <c r="J20" s="68"/>
      <c r="K20" s="127">
        <v>120</v>
      </c>
      <c r="L20" s="94"/>
      <c r="M20" s="94"/>
      <c r="N20" s="94"/>
      <c r="O20" s="130"/>
      <c r="P20" s="94"/>
      <c r="Q20" s="128">
        <v>15</v>
      </c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129">
        <v>15</v>
      </c>
      <c r="AD20" s="94"/>
      <c r="AE20" s="94"/>
      <c r="AF20" s="94"/>
      <c r="AG20" s="94"/>
      <c r="AH20" s="94"/>
      <c r="AI20" s="94"/>
      <c r="AJ20" s="94"/>
      <c r="AK20" s="50">
        <f t="shared" si="0"/>
        <v>150</v>
      </c>
      <c r="AL20" s="125">
        <v>205</v>
      </c>
      <c r="AM20" s="54">
        <f t="shared" si="1"/>
        <v>1.7083333333333333</v>
      </c>
      <c r="AN20" t="s">
        <v>175</v>
      </c>
    </row>
    <row r="21" spans="1:40" ht="20.100000000000001" customHeight="1" x14ac:dyDescent="0.3">
      <c r="A21" s="88">
        <f t="shared" si="2"/>
        <v>9</v>
      </c>
      <c r="B21" s="66" t="s">
        <v>174</v>
      </c>
      <c r="C21" s="67"/>
      <c r="D21" s="67"/>
      <c r="E21" s="67"/>
      <c r="F21" s="67"/>
      <c r="G21" s="67"/>
      <c r="H21" s="67"/>
      <c r="I21" s="67"/>
      <c r="J21" s="68"/>
      <c r="K21" s="127">
        <v>120</v>
      </c>
      <c r="L21" s="94"/>
      <c r="M21" s="94"/>
      <c r="N21" s="94"/>
      <c r="O21" s="130"/>
      <c r="P21" s="94"/>
      <c r="Q21" s="128">
        <v>15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129">
        <v>15</v>
      </c>
      <c r="AD21" s="94"/>
      <c r="AE21" s="94"/>
      <c r="AF21" s="94"/>
      <c r="AG21" s="94"/>
      <c r="AH21" s="94"/>
      <c r="AI21" s="94"/>
      <c r="AJ21" s="94"/>
      <c r="AK21" s="50">
        <f t="shared" si="0"/>
        <v>150</v>
      </c>
      <c r="AL21" s="125">
        <v>156</v>
      </c>
      <c r="AM21" s="54">
        <f t="shared" si="1"/>
        <v>1.3</v>
      </c>
      <c r="AN21" t="s">
        <v>176</v>
      </c>
    </row>
    <row r="22" spans="1:40" ht="20.100000000000001" customHeight="1" x14ac:dyDescent="0.3">
      <c r="A22" s="88">
        <f t="shared" si="2"/>
        <v>10</v>
      </c>
      <c r="B22" s="63" t="s">
        <v>164</v>
      </c>
      <c r="C22" s="64"/>
      <c r="D22" s="64"/>
      <c r="E22" s="64"/>
      <c r="F22" s="64"/>
      <c r="G22" s="64"/>
      <c r="H22" s="64"/>
      <c r="I22" s="64"/>
      <c r="J22" s="65"/>
      <c r="K22" s="130">
        <v>84</v>
      </c>
      <c r="L22" s="94"/>
      <c r="M22" s="94"/>
      <c r="N22" s="94"/>
      <c r="O22" s="130"/>
      <c r="P22" s="94"/>
      <c r="Q22" s="94">
        <v>60</v>
      </c>
      <c r="R22" s="94"/>
      <c r="S22" s="94"/>
      <c r="T22" s="94"/>
      <c r="U22" s="94"/>
      <c r="V22" s="94"/>
      <c r="W22" s="94">
        <v>6</v>
      </c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50">
        <f t="shared" si="0"/>
        <v>150</v>
      </c>
      <c r="AL22" s="125">
        <v>145</v>
      </c>
      <c r="AM22" s="54">
        <f t="shared" si="1"/>
        <v>1.7261904761904763</v>
      </c>
      <c r="AN22" t="s">
        <v>107</v>
      </c>
    </row>
    <row r="23" spans="1:40" ht="20.100000000000001" customHeight="1" x14ac:dyDescent="0.3">
      <c r="A23" s="88">
        <f t="shared" si="2"/>
        <v>11</v>
      </c>
      <c r="B23" s="63" t="s">
        <v>162</v>
      </c>
      <c r="C23" s="64"/>
      <c r="D23" s="64"/>
      <c r="E23" s="64"/>
      <c r="F23" s="64"/>
      <c r="G23" s="64"/>
      <c r="H23" s="64"/>
      <c r="I23" s="64"/>
      <c r="J23" s="65"/>
      <c r="K23" s="130">
        <v>144</v>
      </c>
      <c r="L23" s="94"/>
      <c r="M23" s="94"/>
      <c r="N23" s="94"/>
      <c r="O23" s="130"/>
      <c r="P23" s="94"/>
      <c r="Q23" s="94"/>
      <c r="R23" s="94"/>
      <c r="S23" s="94"/>
      <c r="T23" s="94"/>
      <c r="U23" s="94"/>
      <c r="V23" s="94"/>
      <c r="W23" s="94">
        <v>6</v>
      </c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50">
        <f t="shared" si="0"/>
        <v>150</v>
      </c>
      <c r="AL23" s="125">
        <v>249</v>
      </c>
      <c r="AM23" s="54">
        <f t="shared" si="1"/>
        <v>1.7291666666666667</v>
      </c>
      <c r="AN23" t="s">
        <v>107</v>
      </c>
    </row>
    <row r="24" spans="1:40" ht="20.100000000000001" customHeight="1" x14ac:dyDescent="0.3">
      <c r="A24" s="88">
        <f t="shared" si="2"/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94">
        <v>90</v>
      </c>
      <c r="L24" s="94"/>
      <c r="M24" s="94"/>
      <c r="N24" s="94"/>
      <c r="O24" s="130"/>
      <c r="P24" s="94"/>
      <c r="Q24" s="94">
        <v>60</v>
      </c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50">
        <f t="shared" si="0"/>
        <v>150</v>
      </c>
      <c r="AL24" s="94">
        <v>305</v>
      </c>
      <c r="AM24" s="54">
        <f>+AL24/K24</f>
        <v>3.3888888888888888</v>
      </c>
      <c r="AN24" t="s">
        <v>108</v>
      </c>
    </row>
    <row r="25" spans="1:40" ht="20.100000000000001" customHeight="1" x14ac:dyDescent="0.3">
      <c r="A25" s="88">
        <f t="shared" si="2"/>
        <v>13</v>
      </c>
      <c r="B25" s="72" t="s">
        <v>96</v>
      </c>
      <c r="C25" s="71"/>
      <c r="D25" s="69"/>
      <c r="E25" s="69"/>
      <c r="F25" s="69"/>
      <c r="G25" s="69"/>
      <c r="H25" s="69"/>
      <c r="I25" s="69"/>
      <c r="J25" s="70"/>
      <c r="K25" s="94">
        <v>72</v>
      </c>
      <c r="L25" s="94"/>
      <c r="M25" s="94"/>
      <c r="N25" s="94"/>
      <c r="O25" s="130"/>
      <c r="P25" s="94"/>
      <c r="Q25" s="94">
        <v>39</v>
      </c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>
        <v>39</v>
      </c>
      <c r="AD25" s="94"/>
      <c r="AE25" s="94"/>
      <c r="AF25" s="94"/>
      <c r="AG25" s="94"/>
      <c r="AH25" s="94"/>
      <c r="AI25" s="94"/>
      <c r="AJ25" s="94"/>
      <c r="AK25" s="50">
        <f t="shared" si="0"/>
        <v>150</v>
      </c>
      <c r="AL25" s="125">
        <v>251</v>
      </c>
      <c r="AM25" s="54">
        <f t="shared" si="1"/>
        <v>3.4861111111111112</v>
      </c>
      <c r="AN25" t="s">
        <v>109</v>
      </c>
    </row>
    <row r="26" spans="1:40" ht="20.100000000000001" customHeight="1" x14ac:dyDescent="0.3">
      <c r="A26" s="88">
        <f t="shared" si="2"/>
        <v>14</v>
      </c>
      <c r="B26" s="104" t="s">
        <v>95</v>
      </c>
      <c r="C26" s="102"/>
      <c r="D26" s="102"/>
      <c r="E26" s="102"/>
      <c r="F26" s="102"/>
      <c r="G26" s="102"/>
      <c r="H26" s="102"/>
      <c r="I26" s="102"/>
      <c r="J26" s="105"/>
      <c r="K26" s="94">
        <v>60</v>
      </c>
      <c r="L26" s="94"/>
      <c r="M26" s="94"/>
      <c r="N26" s="94"/>
      <c r="O26" s="130"/>
      <c r="P26" s="94"/>
      <c r="Q26" s="94">
        <v>45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>
        <v>45</v>
      </c>
      <c r="AD26" s="94"/>
      <c r="AE26" s="94"/>
      <c r="AF26" s="94"/>
      <c r="AG26" s="94"/>
      <c r="AH26" s="94"/>
      <c r="AI26" s="94"/>
      <c r="AJ26" s="94"/>
      <c r="AK26" s="50">
        <f t="shared" si="0"/>
        <v>150</v>
      </c>
      <c r="AL26" s="125">
        <v>125</v>
      </c>
      <c r="AM26" s="54">
        <f t="shared" si="1"/>
        <v>2.0833333333333335</v>
      </c>
      <c r="AN26" t="s">
        <v>109</v>
      </c>
    </row>
    <row r="27" spans="1:40" ht="20.100000000000001" customHeight="1" x14ac:dyDescent="0.3">
      <c r="A27" s="88">
        <f t="shared" si="2"/>
        <v>15</v>
      </c>
      <c r="B27" s="100" t="s">
        <v>249</v>
      </c>
      <c r="C27" s="101"/>
      <c r="D27" s="101"/>
      <c r="E27" s="101"/>
      <c r="F27" s="101"/>
      <c r="G27" s="101"/>
      <c r="H27" s="101"/>
      <c r="I27" s="101"/>
      <c r="J27" s="108"/>
      <c r="K27" s="94">
        <v>88</v>
      </c>
      <c r="L27" s="94"/>
      <c r="M27" s="94"/>
      <c r="N27" s="94"/>
      <c r="O27" s="130"/>
      <c r="P27" s="94"/>
      <c r="Q27" s="94">
        <v>36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>
        <v>36</v>
      </c>
      <c r="AD27" s="94"/>
      <c r="AE27" s="94"/>
      <c r="AF27" s="94"/>
      <c r="AG27" s="94"/>
      <c r="AH27" s="94"/>
      <c r="AI27" s="94"/>
      <c r="AJ27" s="94"/>
      <c r="AK27" s="50">
        <f t="shared" si="0"/>
        <v>160</v>
      </c>
      <c r="AL27" s="125">
        <v>144</v>
      </c>
      <c r="AM27" s="54">
        <f t="shared" si="1"/>
        <v>1.6363636363636365</v>
      </c>
      <c r="AN27" t="s">
        <v>186</v>
      </c>
    </row>
    <row r="28" spans="1:40" ht="20.100000000000001" customHeight="1" x14ac:dyDescent="0.3">
      <c r="A28" s="88">
        <f t="shared" si="2"/>
        <v>16</v>
      </c>
      <c r="B28" s="106" t="s">
        <v>166</v>
      </c>
      <c r="C28" s="103"/>
      <c r="D28" s="103"/>
      <c r="E28" s="103"/>
      <c r="F28" s="103"/>
      <c r="G28" s="103"/>
      <c r="H28" s="103"/>
      <c r="I28" s="103"/>
      <c r="J28" s="107"/>
      <c r="K28" s="94">
        <v>66</v>
      </c>
      <c r="L28" s="94"/>
      <c r="M28" s="94"/>
      <c r="N28" s="94"/>
      <c r="O28" s="130"/>
      <c r="P28" s="94"/>
      <c r="Q28" s="94">
        <v>42</v>
      </c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>
        <v>42</v>
      </c>
      <c r="AD28" s="94"/>
      <c r="AE28" s="94"/>
      <c r="AF28" s="94"/>
      <c r="AG28" s="94"/>
      <c r="AH28" s="94"/>
      <c r="AI28" s="94"/>
      <c r="AJ28" s="94"/>
      <c r="AK28" s="50">
        <f t="shared" si="0"/>
        <v>150</v>
      </c>
      <c r="AL28" s="125">
        <v>89</v>
      </c>
      <c r="AM28" s="54">
        <f t="shared" si="1"/>
        <v>1.3484848484848484</v>
      </c>
      <c r="AN28" t="s">
        <v>109</v>
      </c>
    </row>
    <row r="29" spans="1:40" ht="20.100000000000001" customHeight="1" x14ac:dyDescent="0.3">
      <c r="A29" s="88">
        <f t="shared" si="2"/>
        <v>17</v>
      </c>
      <c r="B29" s="73" t="s">
        <v>94</v>
      </c>
      <c r="C29" s="69"/>
      <c r="D29" s="69"/>
      <c r="E29" s="69"/>
      <c r="F29" s="69"/>
      <c r="G29" s="69"/>
      <c r="H29" s="69"/>
      <c r="I29" s="69"/>
      <c r="J29" s="70"/>
      <c r="K29" s="94">
        <v>66</v>
      </c>
      <c r="L29" s="94"/>
      <c r="M29" s="94"/>
      <c r="N29" s="94"/>
      <c r="O29" s="130"/>
      <c r="P29" s="94"/>
      <c r="Q29" s="94">
        <v>42</v>
      </c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>
        <v>42</v>
      </c>
      <c r="AD29" s="94"/>
      <c r="AE29" s="94"/>
      <c r="AF29" s="94"/>
      <c r="AG29" s="94"/>
      <c r="AH29" s="94"/>
      <c r="AI29" s="94"/>
      <c r="AJ29" s="94"/>
      <c r="AK29" s="50">
        <f t="shared" si="0"/>
        <v>150</v>
      </c>
      <c r="AL29" s="125">
        <v>116</v>
      </c>
      <c r="AM29" s="54">
        <f t="shared" si="1"/>
        <v>1.7575757575757576</v>
      </c>
      <c r="AN29" t="s">
        <v>109</v>
      </c>
    </row>
    <row r="30" spans="1:40" ht="20.100000000000001" customHeight="1" x14ac:dyDescent="0.3">
      <c r="A30" s="88">
        <f t="shared" si="2"/>
        <v>18</v>
      </c>
      <c r="B30" s="73" t="s">
        <v>184</v>
      </c>
      <c r="C30" s="69"/>
      <c r="D30" s="69"/>
      <c r="E30" s="69"/>
      <c r="F30" s="69"/>
      <c r="G30" s="69"/>
      <c r="H30" s="69"/>
      <c r="I30" s="69"/>
      <c r="J30" s="70"/>
      <c r="K30" s="94">
        <v>88</v>
      </c>
      <c r="L30" s="94"/>
      <c r="M30" s="94"/>
      <c r="N30" s="94"/>
      <c r="O30" s="130"/>
      <c r="P30" s="94"/>
      <c r="Q30" s="94">
        <v>36</v>
      </c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>
        <v>36</v>
      </c>
      <c r="AD30" s="94"/>
      <c r="AE30" s="94"/>
      <c r="AF30" s="94"/>
      <c r="AG30" s="94"/>
      <c r="AH30" s="94"/>
      <c r="AI30" s="94"/>
      <c r="AJ30" s="94"/>
      <c r="AK30" s="50">
        <f t="shared" si="0"/>
        <v>160</v>
      </c>
      <c r="AL30" s="125">
        <v>216</v>
      </c>
      <c r="AM30" s="54">
        <f t="shared" si="1"/>
        <v>2.4545454545454546</v>
      </c>
      <c r="AN30" t="s">
        <v>109</v>
      </c>
    </row>
    <row r="31" spans="1:40" ht="20.100000000000001" customHeight="1" x14ac:dyDescent="0.3">
      <c r="A31" s="88">
        <f t="shared" si="2"/>
        <v>19</v>
      </c>
      <c r="B31" s="73" t="s">
        <v>185</v>
      </c>
      <c r="C31" s="69"/>
      <c r="D31" s="69"/>
      <c r="E31" s="69"/>
      <c r="F31" s="69"/>
      <c r="G31" s="69"/>
      <c r="H31" s="69"/>
      <c r="I31" s="69"/>
      <c r="J31" s="70"/>
      <c r="K31" s="94">
        <v>66</v>
      </c>
      <c r="L31" s="94"/>
      <c r="M31" s="94"/>
      <c r="N31" s="94"/>
      <c r="O31" s="130"/>
      <c r="P31" s="94"/>
      <c r="Q31" s="94">
        <v>42</v>
      </c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>
        <v>42</v>
      </c>
      <c r="AD31" s="94"/>
      <c r="AE31" s="94"/>
      <c r="AF31" s="94"/>
      <c r="AG31" s="94"/>
      <c r="AH31" s="94"/>
      <c r="AI31" s="94"/>
      <c r="AJ31" s="94"/>
      <c r="AK31" s="50">
        <f t="shared" si="0"/>
        <v>150</v>
      </c>
      <c r="AL31" s="125">
        <v>114</v>
      </c>
      <c r="AM31" s="54">
        <f t="shared" si="1"/>
        <v>1.7272727272727273</v>
      </c>
      <c r="AN31" t="s">
        <v>109</v>
      </c>
    </row>
    <row r="32" spans="1:40" ht="20.100000000000001" customHeight="1" x14ac:dyDescent="0.3">
      <c r="A32" s="88">
        <f t="shared" si="2"/>
        <v>20</v>
      </c>
      <c r="B32" s="77" t="s">
        <v>138</v>
      </c>
      <c r="C32" s="78"/>
      <c r="D32" s="78"/>
      <c r="E32" s="78"/>
      <c r="F32" s="78"/>
      <c r="G32" s="78"/>
      <c r="H32" s="78"/>
      <c r="I32" s="78"/>
      <c r="J32" s="79"/>
      <c r="K32" s="130">
        <v>120</v>
      </c>
      <c r="L32" s="94"/>
      <c r="M32" s="94"/>
      <c r="N32" s="94"/>
      <c r="O32" s="130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>
        <v>30</v>
      </c>
      <c r="AC32" s="94"/>
      <c r="AD32" s="94"/>
      <c r="AE32" s="94"/>
      <c r="AF32" s="94"/>
      <c r="AG32" s="94"/>
      <c r="AH32" s="94"/>
      <c r="AI32" s="94"/>
      <c r="AJ32" s="94"/>
      <c r="AK32" s="50">
        <f t="shared" si="0"/>
        <v>150</v>
      </c>
      <c r="AL32" s="125">
        <v>196</v>
      </c>
      <c r="AM32" s="54">
        <f t="shared" si="1"/>
        <v>1.6333333333333333</v>
      </c>
      <c r="AN32" t="s">
        <v>103</v>
      </c>
    </row>
    <row r="33" spans="1:41" ht="20.100000000000001" customHeight="1" x14ac:dyDescent="0.3">
      <c r="A33" s="88">
        <f t="shared" si="2"/>
        <v>21</v>
      </c>
      <c r="B33" s="77" t="s">
        <v>167</v>
      </c>
      <c r="C33" s="78"/>
      <c r="D33" s="78"/>
      <c r="E33" s="78"/>
      <c r="F33" s="78"/>
      <c r="G33" s="78"/>
      <c r="H33" s="78"/>
      <c r="I33" s="78"/>
      <c r="J33" s="79"/>
      <c r="K33" s="130">
        <v>150</v>
      </c>
      <c r="L33" s="94"/>
      <c r="M33" s="94"/>
      <c r="N33" s="94"/>
      <c r="O33" s="130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50">
        <f t="shared" si="0"/>
        <v>150</v>
      </c>
      <c r="AL33" s="125">
        <v>323</v>
      </c>
      <c r="AM33" s="54">
        <f t="shared" si="1"/>
        <v>2.1533333333333333</v>
      </c>
      <c r="AN33" t="s">
        <v>103</v>
      </c>
    </row>
    <row r="34" spans="1:41" ht="20.100000000000001" customHeight="1" x14ac:dyDescent="0.3">
      <c r="A34" s="88">
        <f t="shared" si="2"/>
        <v>22</v>
      </c>
      <c r="B34" s="77" t="s">
        <v>188</v>
      </c>
      <c r="C34" s="78"/>
      <c r="D34" s="78"/>
      <c r="E34" s="78"/>
      <c r="F34" s="78"/>
      <c r="G34" s="78"/>
      <c r="H34" s="78"/>
      <c r="I34" s="78"/>
      <c r="J34" s="79"/>
      <c r="K34" s="130">
        <v>150</v>
      </c>
      <c r="L34" s="94"/>
      <c r="M34" s="94"/>
      <c r="N34" s="94"/>
      <c r="O34" s="130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50">
        <f t="shared" si="0"/>
        <v>150</v>
      </c>
      <c r="AL34" s="125">
        <v>439</v>
      </c>
      <c r="AM34" s="54">
        <f t="shared" si="1"/>
        <v>2.9266666666666667</v>
      </c>
      <c r="AN34" t="s">
        <v>103</v>
      </c>
    </row>
    <row r="35" spans="1:41" ht="20.100000000000001" customHeight="1" x14ac:dyDescent="0.3">
      <c r="A35" s="88">
        <f t="shared" si="2"/>
        <v>23</v>
      </c>
      <c r="B35" s="77" t="s">
        <v>250</v>
      </c>
      <c r="C35" s="78"/>
      <c r="D35" s="78"/>
      <c r="E35" s="78"/>
      <c r="F35" s="78"/>
      <c r="G35" s="78"/>
      <c r="H35" s="78"/>
      <c r="I35" s="78"/>
      <c r="J35" s="79"/>
      <c r="K35" s="130">
        <v>150</v>
      </c>
      <c r="L35" s="94"/>
      <c r="M35" s="94"/>
      <c r="N35" s="94"/>
      <c r="O35" s="130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50">
        <f t="shared" si="0"/>
        <v>150</v>
      </c>
      <c r="AL35" s="125">
        <v>386</v>
      </c>
      <c r="AM35" s="54">
        <f t="shared" si="1"/>
        <v>2.5733333333333333</v>
      </c>
      <c r="AN35" t="s">
        <v>103</v>
      </c>
    </row>
    <row r="36" spans="1:41" ht="20.100000000000001" customHeight="1" x14ac:dyDescent="0.3">
      <c r="A36" s="88">
        <f t="shared" si="2"/>
        <v>24</v>
      </c>
      <c r="B36" s="80" t="s">
        <v>117</v>
      </c>
      <c r="C36" s="81"/>
      <c r="D36" s="81"/>
      <c r="E36" s="81"/>
      <c r="F36" s="81"/>
      <c r="G36" s="81"/>
      <c r="H36" s="81"/>
      <c r="I36" s="81"/>
      <c r="J36" s="82"/>
      <c r="K36" s="94">
        <f>24+90</f>
        <v>114</v>
      </c>
      <c r="L36" s="94"/>
      <c r="M36" s="94"/>
      <c r="N36" s="94"/>
      <c r="O36" s="130"/>
      <c r="P36" s="94"/>
      <c r="Q36" s="94">
        <v>60</v>
      </c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50">
        <f t="shared" si="0"/>
        <v>174</v>
      </c>
      <c r="AL36" s="125">
        <v>155</v>
      </c>
      <c r="AM36" s="54">
        <f t="shared" si="1"/>
        <v>1.3596491228070176</v>
      </c>
      <c r="AN36" t="s">
        <v>104</v>
      </c>
    </row>
    <row r="37" spans="1:41" ht="20.100000000000001" customHeight="1" x14ac:dyDescent="0.3">
      <c r="A37" s="88">
        <f t="shared" si="2"/>
        <v>25</v>
      </c>
      <c r="B37" s="80" t="s">
        <v>168</v>
      </c>
      <c r="C37" s="81"/>
      <c r="D37" s="81"/>
      <c r="E37" s="81"/>
      <c r="F37" s="81"/>
      <c r="G37" s="81"/>
      <c r="H37" s="81"/>
      <c r="I37" s="81"/>
      <c r="J37" s="82"/>
      <c r="K37" s="94">
        <v>120</v>
      </c>
      <c r="L37" s="94"/>
      <c r="M37" s="94"/>
      <c r="N37" s="94"/>
      <c r="O37" s="130"/>
      <c r="P37" s="94"/>
      <c r="Q37" s="94">
        <v>30</v>
      </c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50">
        <f t="shared" si="0"/>
        <v>150</v>
      </c>
      <c r="AL37" s="125">
        <v>253</v>
      </c>
      <c r="AM37" s="54">
        <f t="shared" si="1"/>
        <v>2.1083333333333334</v>
      </c>
      <c r="AN37" t="s">
        <v>104</v>
      </c>
    </row>
    <row r="38" spans="1:41" ht="20.100000000000001" customHeight="1" x14ac:dyDescent="0.3">
      <c r="A38" s="88">
        <f t="shared" si="2"/>
        <v>26</v>
      </c>
      <c r="B38" s="74" t="s">
        <v>154</v>
      </c>
      <c r="C38" s="75"/>
      <c r="D38" s="75"/>
      <c r="E38" s="75"/>
      <c r="F38" s="75"/>
      <c r="G38" s="75"/>
      <c r="H38" s="75"/>
      <c r="I38" s="75"/>
      <c r="J38" s="76"/>
      <c r="K38" s="94"/>
      <c r="L38" s="94"/>
      <c r="M38" s="94"/>
      <c r="N38" s="94"/>
      <c r="O38" s="130"/>
      <c r="P38" s="94"/>
      <c r="Q38" s="94">
        <v>6</v>
      </c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>
        <v>108</v>
      </c>
      <c r="AG38" s="94"/>
      <c r="AH38" s="94">
        <v>36</v>
      </c>
      <c r="AI38" s="94"/>
      <c r="AJ38" s="94"/>
      <c r="AK38" s="50">
        <f t="shared" si="0"/>
        <v>150</v>
      </c>
      <c r="AL38" s="94">
        <v>0</v>
      </c>
      <c r="AM38" s="54">
        <v>0</v>
      </c>
      <c r="AN38" t="s">
        <v>133</v>
      </c>
    </row>
    <row r="39" spans="1:41" ht="20.100000000000001" customHeight="1" x14ac:dyDescent="0.3">
      <c r="A39" s="88">
        <f t="shared" si="2"/>
        <v>27</v>
      </c>
      <c r="B39" s="74" t="s">
        <v>251</v>
      </c>
      <c r="C39" s="75"/>
      <c r="D39" s="75"/>
      <c r="E39" s="75"/>
      <c r="F39" s="75"/>
      <c r="G39" s="75"/>
      <c r="H39" s="75"/>
      <c r="I39" s="75"/>
      <c r="J39" s="76"/>
      <c r="K39" s="94">
        <v>42</v>
      </c>
      <c r="L39" s="94"/>
      <c r="M39" s="94"/>
      <c r="N39" s="94">
        <v>6</v>
      </c>
      <c r="O39" s="130"/>
      <c r="P39" s="94"/>
      <c r="Q39" s="94">
        <v>6</v>
      </c>
      <c r="R39" s="94"/>
      <c r="S39" s="94"/>
      <c r="T39" s="94">
        <v>24</v>
      </c>
      <c r="U39" s="94"/>
      <c r="V39" s="94"/>
      <c r="W39" s="94"/>
      <c r="X39" s="94"/>
      <c r="Y39" s="94"/>
      <c r="Z39" s="94"/>
      <c r="AA39" s="94">
        <v>6</v>
      </c>
      <c r="AB39" s="94"/>
      <c r="AC39" s="94">
        <v>30</v>
      </c>
      <c r="AD39" s="94"/>
      <c r="AE39" s="94"/>
      <c r="AF39" s="94"/>
      <c r="AG39" s="94"/>
      <c r="AH39" s="94">
        <v>36</v>
      </c>
      <c r="AI39" s="94"/>
      <c r="AJ39" s="94"/>
      <c r="AK39" s="50">
        <f t="shared" si="0"/>
        <v>150</v>
      </c>
      <c r="AL39" s="94">
        <v>75</v>
      </c>
      <c r="AM39" s="54">
        <f t="shared" si="1"/>
        <v>1.7857142857142858</v>
      </c>
      <c r="AN39" t="s">
        <v>133</v>
      </c>
    </row>
    <row r="40" spans="1:41" ht="20.100000000000001" customHeight="1" x14ac:dyDescent="0.3">
      <c r="A40" s="88">
        <f t="shared" si="2"/>
        <v>28</v>
      </c>
      <c r="B40" s="74" t="s">
        <v>216</v>
      </c>
      <c r="C40" s="75"/>
      <c r="D40" s="75"/>
      <c r="E40" s="75"/>
      <c r="F40" s="75"/>
      <c r="G40" s="75"/>
      <c r="H40" s="75"/>
      <c r="I40" s="75"/>
      <c r="J40" s="76"/>
      <c r="K40" s="94"/>
      <c r="L40" s="94"/>
      <c r="M40" s="94"/>
      <c r="N40" s="94"/>
      <c r="O40" s="130"/>
      <c r="P40" s="94"/>
      <c r="Q40" s="94"/>
      <c r="R40" s="94"/>
      <c r="S40" s="94">
        <v>90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>
        <v>60</v>
      </c>
      <c r="AI40" s="94"/>
      <c r="AJ40" s="94"/>
      <c r="AK40" s="50">
        <f t="shared" si="0"/>
        <v>150</v>
      </c>
      <c r="AL40" s="94">
        <v>0</v>
      </c>
      <c r="AM40" s="54">
        <v>0</v>
      </c>
      <c r="AN40" t="s">
        <v>133</v>
      </c>
    </row>
    <row r="41" spans="1:41" ht="20.100000000000001" customHeight="1" x14ac:dyDescent="0.3">
      <c r="A41" s="88">
        <f t="shared" si="2"/>
        <v>29</v>
      </c>
      <c r="B41" s="74" t="s">
        <v>134</v>
      </c>
      <c r="C41" s="75"/>
      <c r="D41" s="75"/>
      <c r="E41" s="75"/>
      <c r="F41" s="75"/>
      <c r="G41" s="75"/>
      <c r="H41" s="75"/>
      <c r="I41" s="75"/>
      <c r="J41" s="76"/>
      <c r="K41" s="94"/>
      <c r="L41" s="94"/>
      <c r="M41" s="94"/>
      <c r="N41" s="94"/>
      <c r="O41" s="130"/>
      <c r="P41" s="94"/>
      <c r="Q41" s="94">
        <v>6</v>
      </c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>
        <v>96</v>
      </c>
      <c r="AG41" s="94"/>
      <c r="AH41" s="94">
        <v>48</v>
      </c>
      <c r="AI41" s="94"/>
      <c r="AJ41" s="94"/>
      <c r="AK41" s="50">
        <f t="shared" si="0"/>
        <v>150</v>
      </c>
      <c r="AL41" s="95">
        <v>0</v>
      </c>
      <c r="AM41" s="54">
        <v>0</v>
      </c>
      <c r="AN41" t="s">
        <v>133</v>
      </c>
    </row>
    <row r="42" spans="1:41" ht="20.100000000000001" customHeight="1" x14ac:dyDescent="0.3">
      <c r="A42" s="88">
        <f t="shared" si="2"/>
        <v>30</v>
      </c>
      <c r="B42" s="74" t="s">
        <v>180</v>
      </c>
      <c r="C42" s="75"/>
      <c r="D42" s="75"/>
      <c r="E42" s="75"/>
      <c r="F42" s="75"/>
      <c r="G42" s="75"/>
      <c r="H42" s="75"/>
      <c r="I42" s="75"/>
      <c r="J42" s="76"/>
      <c r="K42" s="94"/>
      <c r="L42" s="94"/>
      <c r="M42" s="94"/>
      <c r="N42" s="94"/>
      <c r="O42" s="130"/>
      <c r="P42" s="94"/>
      <c r="Q42" s="94">
        <v>6</v>
      </c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>
        <v>132</v>
      </c>
      <c r="AG42" s="94"/>
      <c r="AH42" s="94">
        <v>12</v>
      </c>
      <c r="AI42" s="94"/>
      <c r="AJ42" s="94"/>
      <c r="AK42" s="50">
        <f t="shared" si="0"/>
        <v>150</v>
      </c>
      <c r="AL42" s="94">
        <v>0</v>
      </c>
      <c r="AM42" s="54">
        <v>0</v>
      </c>
      <c r="AN42" t="s">
        <v>133</v>
      </c>
    </row>
    <row r="43" spans="1:41" ht="20.100000000000001" customHeight="1" x14ac:dyDescent="0.3">
      <c r="A43" s="88">
        <f t="shared" si="2"/>
        <v>31</v>
      </c>
      <c r="B43" s="74" t="s">
        <v>127</v>
      </c>
      <c r="C43" s="75"/>
      <c r="D43" s="75"/>
      <c r="E43" s="75"/>
      <c r="F43" s="75"/>
      <c r="G43" s="75"/>
      <c r="H43" s="75"/>
      <c r="I43" s="75"/>
      <c r="J43" s="76"/>
      <c r="K43" s="94">
        <v>24</v>
      </c>
      <c r="L43" s="94"/>
      <c r="M43" s="94"/>
      <c r="N43" s="94"/>
      <c r="O43" s="130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>
        <v>54</v>
      </c>
      <c r="AD43" s="94"/>
      <c r="AE43" s="94"/>
      <c r="AF43" s="94"/>
      <c r="AG43" s="94"/>
      <c r="AH43" s="94">
        <v>72</v>
      </c>
      <c r="AI43" s="94"/>
      <c r="AJ43" s="94"/>
      <c r="AK43" s="50">
        <f t="shared" si="0"/>
        <v>150</v>
      </c>
      <c r="AL43" s="94">
        <v>58</v>
      </c>
      <c r="AM43" s="54">
        <f t="shared" si="1"/>
        <v>2.4166666666666665</v>
      </c>
      <c r="AN43" t="s">
        <v>133</v>
      </c>
    </row>
    <row r="44" spans="1:41" ht="20.100000000000001" customHeight="1" x14ac:dyDescent="0.3">
      <c r="A44" s="88">
        <f t="shared" si="2"/>
        <v>32</v>
      </c>
      <c r="B44" s="74" t="s">
        <v>131</v>
      </c>
      <c r="C44" s="75"/>
      <c r="D44" s="75"/>
      <c r="E44" s="75"/>
      <c r="F44" s="75"/>
      <c r="G44" s="75"/>
      <c r="H44" s="75"/>
      <c r="I44" s="75"/>
      <c r="J44" s="76"/>
      <c r="K44" s="94"/>
      <c r="L44" s="94"/>
      <c r="M44" s="94"/>
      <c r="N44" s="94">
        <v>18</v>
      </c>
      <c r="O44" s="130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>
        <v>60</v>
      </c>
      <c r="AG44" s="94"/>
      <c r="AH44" s="94">
        <v>72</v>
      </c>
      <c r="AI44" s="94"/>
      <c r="AJ44" s="94"/>
      <c r="AK44" s="50">
        <f t="shared" si="0"/>
        <v>150</v>
      </c>
      <c r="AL44" s="94">
        <v>0</v>
      </c>
      <c r="AM44" s="54">
        <v>0</v>
      </c>
      <c r="AN44" t="s">
        <v>133</v>
      </c>
    </row>
    <row r="45" spans="1:41" ht="20.100000000000001" customHeight="1" x14ac:dyDescent="0.3">
      <c r="A45" s="88">
        <f>+A44+1</f>
        <v>33</v>
      </c>
      <c r="B45" s="74" t="s">
        <v>179</v>
      </c>
      <c r="C45" s="75"/>
      <c r="D45" s="75"/>
      <c r="E45" s="75"/>
      <c r="F45" s="75"/>
      <c r="G45" s="75"/>
      <c r="H45" s="75"/>
      <c r="I45" s="75"/>
      <c r="J45" s="76"/>
      <c r="K45" s="94"/>
      <c r="L45" s="94"/>
      <c r="M45" s="94"/>
      <c r="N45" s="94"/>
      <c r="O45" s="130"/>
      <c r="P45" s="94"/>
      <c r="Q45" s="94">
        <v>24</v>
      </c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>
        <v>24</v>
      </c>
      <c r="AG45" s="94">
        <v>6</v>
      </c>
      <c r="AH45" s="94">
        <v>96</v>
      </c>
      <c r="AI45" s="94"/>
      <c r="AJ45" s="94"/>
      <c r="AK45" s="50">
        <f t="shared" si="0"/>
        <v>150</v>
      </c>
      <c r="AL45" s="94">
        <v>0</v>
      </c>
      <c r="AM45" s="54">
        <v>0</v>
      </c>
      <c r="AN45" t="s">
        <v>133</v>
      </c>
    </row>
    <row r="46" spans="1:41" ht="20.100000000000001" customHeight="1" x14ac:dyDescent="0.3">
      <c r="A46" s="88">
        <f t="shared" si="2"/>
        <v>34</v>
      </c>
      <c r="B46" s="74" t="s">
        <v>146</v>
      </c>
      <c r="C46" s="75"/>
      <c r="D46" s="75"/>
      <c r="E46" s="75"/>
      <c r="F46" s="75"/>
      <c r="G46" s="75"/>
      <c r="H46" s="75"/>
      <c r="I46" s="75"/>
      <c r="J46" s="76"/>
      <c r="K46" s="93">
        <v>24</v>
      </c>
      <c r="L46" s="93"/>
      <c r="M46" s="93"/>
      <c r="N46" s="93"/>
      <c r="O46" s="93">
        <v>24</v>
      </c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>
        <v>30</v>
      </c>
      <c r="AD46" s="93"/>
      <c r="AE46" s="93"/>
      <c r="AF46" s="93"/>
      <c r="AG46" s="93"/>
      <c r="AH46" s="93">
        <v>72</v>
      </c>
      <c r="AI46" s="93"/>
      <c r="AJ46" s="93"/>
      <c r="AK46" s="50">
        <f t="shared" si="0"/>
        <v>150</v>
      </c>
      <c r="AL46" s="94">
        <v>25</v>
      </c>
      <c r="AM46" s="54">
        <f t="shared" si="1"/>
        <v>1.0416666666666667</v>
      </c>
      <c r="AN46" t="s">
        <v>133</v>
      </c>
      <c r="AO46" t="s">
        <v>137</v>
      </c>
    </row>
    <row r="47" spans="1:41" ht="20.100000000000001" customHeight="1" x14ac:dyDescent="0.3">
      <c r="A47" s="88">
        <f t="shared" si="2"/>
        <v>35</v>
      </c>
      <c r="B47" s="74" t="s">
        <v>125</v>
      </c>
      <c r="C47" s="75"/>
      <c r="D47" s="75"/>
      <c r="E47" s="75"/>
      <c r="F47" s="75"/>
      <c r="G47" s="75"/>
      <c r="H47" s="75"/>
      <c r="I47" s="75"/>
      <c r="J47" s="76"/>
      <c r="K47" s="94">
        <v>18</v>
      </c>
      <c r="L47" s="94"/>
      <c r="M47" s="94"/>
      <c r="N47" s="94">
        <v>24</v>
      </c>
      <c r="O47" s="130"/>
      <c r="P47" s="94"/>
      <c r="Q47" s="94"/>
      <c r="R47" s="94"/>
      <c r="S47" s="94"/>
      <c r="T47" s="94"/>
      <c r="U47" s="94"/>
      <c r="V47" s="94">
        <v>6</v>
      </c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>
        <v>6</v>
      </c>
      <c r="AH47" s="94">
        <v>96</v>
      </c>
      <c r="AI47" s="94"/>
      <c r="AJ47" s="94"/>
      <c r="AK47" s="50">
        <f t="shared" si="0"/>
        <v>150</v>
      </c>
      <c r="AL47" s="94">
        <v>55</v>
      </c>
      <c r="AM47" s="54">
        <f t="shared" si="1"/>
        <v>3.0555555555555554</v>
      </c>
      <c r="AN47" t="s">
        <v>133</v>
      </c>
    </row>
    <row r="48" spans="1:41" ht="20.100000000000001" customHeight="1" x14ac:dyDescent="0.3">
      <c r="A48" s="88">
        <f t="shared" si="2"/>
        <v>36</v>
      </c>
      <c r="B48" s="74" t="s">
        <v>252</v>
      </c>
      <c r="C48" s="75"/>
      <c r="D48" s="75"/>
      <c r="E48" s="75"/>
      <c r="F48" s="75"/>
      <c r="G48" s="75"/>
      <c r="H48" s="75"/>
      <c r="I48" s="75"/>
      <c r="J48" s="76"/>
      <c r="K48" s="94">
        <v>18</v>
      </c>
      <c r="L48" s="94"/>
      <c r="M48" s="94"/>
      <c r="N48" s="94"/>
      <c r="O48" s="130"/>
      <c r="P48" s="94"/>
      <c r="Q48" s="94"/>
      <c r="R48" s="94"/>
      <c r="S48" s="94"/>
      <c r="T48" s="94"/>
      <c r="U48" s="94"/>
      <c r="V48" s="94"/>
      <c r="W48" s="94"/>
      <c r="X48" s="94">
        <v>12</v>
      </c>
      <c r="Y48" s="94"/>
      <c r="Z48" s="94"/>
      <c r="AA48" s="94"/>
      <c r="AB48" s="94"/>
      <c r="AC48" s="94"/>
      <c r="AD48" s="94"/>
      <c r="AE48" s="94"/>
      <c r="AF48" s="94">
        <v>108</v>
      </c>
      <c r="AG48" s="94"/>
      <c r="AH48" s="94">
        <v>12</v>
      </c>
      <c r="AI48" s="94"/>
      <c r="AJ48" s="94"/>
      <c r="AK48" s="50">
        <f t="shared" si="0"/>
        <v>150</v>
      </c>
      <c r="AL48" s="94">
        <v>59</v>
      </c>
      <c r="AM48" s="54">
        <f t="shared" si="1"/>
        <v>3.2777777777777777</v>
      </c>
      <c r="AN48" t="s">
        <v>133</v>
      </c>
    </row>
    <row r="49" spans="1:42" ht="20.100000000000001" customHeight="1" x14ac:dyDescent="0.3">
      <c r="A49" s="88">
        <f t="shared" si="2"/>
        <v>37</v>
      </c>
      <c r="B49" s="74" t="s">
        <v>140</v>
      </c>
      <c r="C49" s="75"/>
      <c r="D49" s="75"/>
      <c r="E49" s="75"/>
      <c r="F49" s="75"/>
      <c r="G49" s="75"/>
      <c r="H49" s="75"/>
      <c r="I49" s="75"/>
      <c r="J49" s="76"/>
      <c r="K49" s="94">
        <v>84</v>
      </c>
      <c r="L49" s="94">
        <v>24</v>
      </c>
      <c r="M49" s="94"/>
      <c r="N49" s="94">
        <v>42</v>
      </c>
      <c r="O49" s="130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50">
        <f t="shared" si="0"/>
        <v>150</v>
      </c>
      <c r="AL49" s="94">
        <v>295</v>
      </c>
      <c r="AM49" s="54">
        <f t="shared" si="1"/>
        <v>3.5119047619047619</v>
      </c>
      <c r="AN49" t="s">
        <v>133</v>
      </c>
    </row>
    <row r="50" spans="1:42" ht="20.100000000000001" customHeight="1" x14ac:dyDescent="0.3">
      <c r="A50" s="88">
        <f t="shared" si="2"/>
        <v>38</v>
      </c>
      <c r="B50" s="74" t="s">
        <v>151</v>
      </c>
      <c r="C50" s="75"/>
      <c r="D50" s="75"/>
      <c r="E50" s="75"/>
      <c r="F50" s="75"/>
      <c r="G50" s="75"/>
      <c r="H50" s="75"/>
      <c r="I50" s="75"/>
      <c r="J50" s="76"/>
      <c r="K50" s="94"/>
      <c r="L50" s="94"/>
      <c r="M50" s="94"/>
      <c r="N50" s="94"/>
      <c r="O50" s="130"/>
      <c r="P50" s="94"/>
      <c r="Q50" s="94">
        <v>6</v>
      </c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>
        <v>108</v>
      </c>
      <c r="AG50" s="94"/>
      <c r="AH50" s="94">
        <v>36</v>
      </c>
      <c r="AI50" s="94"/>
      <c r="AJ50" s="94"/>
      <c r="AK50" s="50">
        <f t="shared" si="0"/>
        <v>150</v>
      </c>
      <c r="AL50" s="94">
        <v>0</v>
      </c>
      <c r="AM50" s="54">
        <v>0</v>
      </c>
      <c r="AN50" t="s">
        <v>133</v>
      </c>
    </row>
    <row r="51" spans="1:42" ht="20.100000000000001" customHeight="1" x14ac:dyDescent="0.3">
      <c r="A51" s="88">
        <f t="shared" si="2"/>
        <v>39</v>
      </c>
      <c r="B51" s="74" t="s">
        <v>253</v>
      </c>
      <c r="C51" s="75"/>
      <c r="D51" s="75"/>
      <c r="E51" s="75"/>
      <c r="F51" s="75"/>
      <c r="G51" s="75"/>
      <c r="H51" s="75"/>
      <c r="I51" s="75"/>
      <c r="J51" s="76"/>
      <c r="K51" s="94">
        <v>60</v>
      </c>
      <c r="L51" s="94"/>
      <c r="M51" s="94"/>
      <c r="N51" s="94"/>
      <c r="O51" s="130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>
        <v>54</v>
      </c>
      <c r="AD51" s="94"/>
      <c r="AE51" s="94"/>
      <c r="AF51" s="94">
        <v>24</v>
      </c>
      <c r="AG51" s="94"/>
      <c r="AH51" s="94">
        <v>12</v>
      </c>
      <c r="AI51" s="94"/>
      <c r="AJ51" s="94"/>
      <c r="AK51" s="50">
        <f t="shared" si="0"/>
        <v>150</v>
      </c>
      <c r="AL51" s="94">
        <v>130</v>
      </c>
      <c r="AM51" s="54">
        <f t="shared" si="1"/>
        <v>2.1666666666666665</v>
      </c>
      <c r="AN51" t="s">
        <v>133</v>
      </c>
    </row>
    <row r="52" spans="1:42" ht="20.100000000000001" customHeight="1" x14ac:dyDescent="0.3">
      <c r="A52" s="88">
        <f t="shared" si="2"/>
        <v>40</v>
      </c>
      <c r="B52" s="74" t="s">
        <v>141</v>
      </c>
      <c r="C52" s="75"/>
      <c r="D52" s="75"/>
      <c r="E52" s="75"/>
      <c r="F52" s="75"/>
      <c r="G52" s="75"/>
      <c r="H52" s="75"/>
      <c r="I52" s="75"/>
      <c r="J52" s="76"/>
      <c r="K52" s="94">
        <v>72</v>
      </c>
      <c r="L52" s="94"/>
      <c r="M52" s="94"/>
      <c r="N52" s="94">
        <v>78</v>
      </c>
      <c r="O52" s="130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50">
        <f t="shared" si="0"/>
        <v>150</v>
      </c>
      <c r="AL52" s="94">
        <v>181</v>
      </c>
      <c r="AM52" s="54">
        <f t="shared" si="1"/>
        <v>2.5138888888888888</v>
      </c>
      <c r="AN52" t="s">
        <v>133</v>
      </c>
      <c r="AP52" t="s">
        <v>187</v>
      </c>
    </row>
    <row r="53" spans="1:42" ht="20.100000000000001" customHeight="1" x14ac:dyDescent="0.3">
      <c r="A53" s="88">
        <f t="shared" si="2"/>
        <v>41</v>
      </c>
      <c r="B53" s="74" t="s">
        <v>139</v>
      </c>
      <c r="C53" s="75"/>
      <c r="D53" s="75"/>
      <c r="E53" s="75"/>
      <c r="F53" s="75"/>
      <c r="G53" s="75"/>
      <c r="H53" s="75"/>
      <c r="I53" s="75"/>
      <c r="J53" s="76"/>
      <c r="K53" s="94">
        <v>6</v>
      </c>
      <c r="L53" s="94"/>
      <c r="M53" s="94"/>
      <c r="N53" s="94"/>
      <c r="O53" s="130"/>
      <c r="P53" s="94"/>
      <c r="Q53" s="94">
        <v>60</v>
      </c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>
        <v>36</v>
      </c>
      <c r="AG53" s="94"/>
      <c r="AH53" s="94">
        <v>48</v>
      </c>
      <c r="AI53" s="94"/>
      <c r="AJ53" s="94"/>
      <c r="AK53" s="50">
        <f t="shared" si="0"/>
        <v>150</v>
      </c>
      <c r="AL53" s="94">
        <v>0</v>
      </c>
      <c r="AM53" s="54">
        <f t="shared" si="1"/>
        <v>0</v>
      </c>
      <c r="AN53" t="s">
        <v>133</v>
      </c>
    </row>
    <row r="54" spans="1:42" ht="20.100000000000001" customHeight="1" x14ac:dyDescent="0.3">
      <c r="A54" s="88">
        <f t="shared" si="2"/>
        <v>42</v>
      </c>
      <c r="B54" s="74" t="s">
        <v>206</v>
      </c>
      <c r="C54" s="75"/>
      <c r="D54" s="75"/>
      <c r="E54" s="75"/>
      <c r="F54" s="75"/>
      <c r="G54" s="75"/>
      <c r="H54" s="75"/>
      <c r="I54" s="75"/>
      <c r="J54" s="76"/>
      <c r="K54" s="94">
        <v>36</v>
      </c>
      <c r="L54" s="94"/>
      <c r="M54" s="94"/>
      <c r="N54" s="94"/>
      <c r="O54" s="130"/>
      <c r="P54" s="94"/>
      <c r="Q54" s="94"/>
      <c r="R54" s="94"/>
      <c r="S54" s="94"/>
      <c r="T54" s="94"/>
      <c r="U54" s="94"/>
      <c r="V54" s="94"/>
      <c r="W54" s="94"/>
      <c r="X54" s="94">
        <v>6</v>
      </c>
      <c r="Y54" s="94"/>
      <c r="Z54" s="94"/>
      <c r="AA54" s="94"/>
      <c r="AB54" s="94"/>
      <c r="AC54" s="94">
        <v>84</v>
      </c>
      <c r="AD54" s="94"/>
      <c r="AE54" s="94"/>
      <c r="AF54" s="94"/>
      <c r="AG54" s="94"/>
      <c r="AH54" s="94">
        <v>24</v>
      </c>
      <c r="AI54" s="94"/>
      <c r="AJ54" s="94"/>
      <c r="AK54" s="50">
        <f t="shared" si="0"/>
        <v>150</v>
      </c>
      <c r="AL54" s="94">
        <v>0</v>
      </c>
      <c r="AM54" s="54">
        <f t="shared" si="1"/>
        <v>0</v>
      </c>
      <c r="AN54" t="s">
        <v>133</v>
      </c>
    </row>
    <row r="55" spans="1:42" ht="20.100000000000001" customHeight="1" x14ac:dyDescent="0.3">
      <c r="A55" s="88">
        <f t="shared" si="2"/>
        <v>43</v>
      </c>
      <c r="B55" s="74" t="s">
        <v>254</v>
      </c>
      <c r="C55" s="75"/>
      <c r="D55" s="75"/>
      <c r="E55" s="75"/>
      <c r="F55" s="75"/>
      <c r="G55" s="75"/>
      <c r="H55" s="75"/>
      <c r="I55" s="75"/>
      <c r="J55" s="76"/>
      <c r="K55" s="94">
        <v>66</v>
      </c>
      <c r="L55" s="94"/>
      <c r="M55" s="94"/>
      <c r="N55" s="94">
        <v>36</v>
      </c>
      <c r="O55" s="130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>
        <v>36</v>
      </c>
      <c r="AD55" s="94"/>
      <c r="AE55" s="94"/>
      <c r="AF55" s="94"/>
      <c r="AG55" s="94"/>
      <c r="AH55" s="94">
        <v>12</v>
      </c>
      <c r="AI55" s="94"/>
      <c r="AJ55" s="94"/>
      <c r="AK55" s="50">
        <f t="shared" si="0"/>
        <v>150</v>
      </c>
      <c r="AL55" s="94">
        <v>80</v>
      </c>
      <c r="AM55" s="54">
        <f t="shared" si="1"/>
        <v>1.2121212121212122</v>
      </c>
      <c r="AN55" t="s">
        <v>133</v>
      </c>
    </row>
    <row r="56" spans="1:42" ht="20.100000000000001" customHeight="1" x14ac:dyDescent="0.3">
      <c r="A56" s="88">
        <f t="shared" si="2"/>
        <v>44</v>
      </c>
      <c r="B56" s="74" t="s">
        <v>213</v>
      </c>
      <c r="C56" s="75"/>
      <c r="D56" s="75"/>
      <c r="E56" s="75"/>
      <c r="F56" s="75"/>
      <c r="G56" s="75"/>
      <c r="H56" s="75"/>
      <c r="I56" s="75"/>
      <c r="J56" s="76"/>
      <c r="K56" s="94"/>
      <c r="L56" s="94"/>
      <c r="M56" s="94"/>
      <c r="N56" s="94">
        <v>18</v>
      </c>
      <c r="O56" s="130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>
        <v>60</v>
      </c>
      <c r="AG56" s="94"/>
      <c r="AH56" s="94">
        <v>72</v>
      </c>
      <c r="AI56" s="94"/>
      <c r="AJ56" s="94"/>
      <c r="AK56" s="50">
        <f t="shared" si="0"/>
        <v>150</v>
      </c>
      <c r="AL56" s="94">
        <v>0</v>
      </c>
      <c r="AM56" s="54">
        <v>0</v>
      </c>
      <c r="AN56" t="s">
        <v>133</v>
      </c>
    </row>
    <row r="57" spans="1:42" ht="20.100000000000001" customHeight="1" x14ac:dyDescent="0.3">
      <c r="A57" s="88">
        <f t="shared" si="2"/>
        <v>45</v>
      </c>
      <c r="B57" s="74" t="s">
        <v>255</v>
      </c>
      <c r="C57" s="75"/>
      <c r="D57" s="75"/>
      <c r="E57" s="75"/>
      <c r="F57" s="75"/>
      <c r="G57" s="75"/>
      <c r="H57" s="75"/>
      <c r="I57" s="75"/>
      <c r="J57" s="76"/>
      <c r="K57" s="94">
        <v>54</v>
      </c>
      <c r="L57" s="94"/>
      <c r="M57" s="94"/>
      <c r="N57" s="94"/>
      <c r="O57" s="130"/>
      <c r="P57" s="94"/>
      <c r="Q57" s="94"/>
      <c r="R57" s="94"/>
      <c r="S57" s="94"/>
      <c r="T57" s="94">
        <v>18</v>
      </c>
      <c r="U57" s="94"/>
      <c r="V57" s="94"/>
      <c r="W57" s="94"/>
      <c r="X57" s="94"/>
      <c r="Y57" s="94"/>
      <c r="Z57" s="94"/>
      <c r="AA57" s="94"/>
      <c r="AB57" s="94"/>
      <c r="AC57" s="94">
        <v>6</v>
      </c>
      <c r="AD57" s="94"/>
      <c r="AE57" s="94"/>
      <c r="AF57" s="94">
        <v>72</v>
      </c>
      <c r="AG57" s="94"/>
      <c r="AH57" s="94"/>
      <c r="AI57" s="94"/>
      <c r="AJ57" s="94"/>
      <c r="AK57" s="50">
        <f t="shared" si="0"/>
        <v>150</v>
      </c>
      <c r="AL57" s="94">
        <v>134</v>
      </c>
      <c r="AM57" s="54"/>
      <c r="AN57" t="s">
        <v>133</v>
      </c>
    </row>
    <row r="58" spans="1:42" ht="20.100000000000001" customHeight="1" x14ac:dyDescent="0.3">
      <c r="A58" s="88">
        <f t="shared" si="2"/>
        <v>46</v>
      </c>
      <c r="B58" s="74" t="s">
        <v>129</v>
      </c>
      <c r="C58" s="75"/>
      <c r="D58" s="75"/>
      <c r="E58" s="75"/>
      <c r="F58" s="75"/>
      <c r="G58" s="75"/>
      <c r="H58" s="75"/>
      <c r="I58" s="75"/>
      <c r="J58" s="76"/>
      <c r="K58" s="94"/>
      <c r="L58" s="94"/>
      <c r="M58" s="94"/>
      <c r="N58" s="94"/>
      <c r="O58" s="130"/>
      <c r="P58" s="94">
        <v>12</v>
      </c>
      <c r="Q58" s="94"/>
      <c r="R58" s="94"/>
      <c r="S58" s="94"/>
      <c r="T58" s="94"/>
      <c r="U58" s="94"/>
      <c r="V58" s="94"/>
      <c r="W58" s="94"/>
      <c r="X58" s="94">
        <v>78</v>
      </c>
      <c r="Y58" s="94"/>
      <c r="Z58" s="94"/>
      <c r="AA58" s="94"/>
      <c r="AB58" s="94"/>
      <c r="AC58" s="94"/>
      <c r="AD58" s="94"/>
      <c r="AE58" s="94"/>
      <c r="AF58" s="94"/>
      <c r="AG58" s="94"/>
      <c r="AH58" s="94">
        <v>60</v>
      </c>
      <c r="AI58" s="94"/>
      <c r="AJ58" s="94"/>
      <c r="AK58" s="50">
        <f t="shared" si="0"/>
        <v>150</v>
      </c>
      <c r="AL58" s="94">
        <v>216</v>
      </c>
      <c r="AM58" s="54">
        <v>0</v>
      </c>
      <c r="AN58" t="s">
        <v>133</v>
      </c>
    </row>
    <row r="59" spans="1:42" ht="20.100000000000001" customHeight="1" x14ac:dyDescent="0.3">
      <c r="A59" s="88">
        <f t="shared" si="2"/>
        <v>47</v>
      </c>
      <c r="B59" s="74" t="s">
        <v>256</v>
      </c>
      <c r="C59" s="75"/>
      <c r="D59" s="75"/>
      <c r="E59" s="75"/>
      <c r="F59" s="75"/>
      <c r="G59" s="75"/>
      <c r="H59" s="75"/>
      <c r="I59" s="75"/>
      <c r="J59" s="76"/>
      <c r="K59" s="94">
        <v>114</v>
      </c>
      <c r="L59" s="94"/>
      <c r="M59" s="94">
        <v>18</v>
      </c>
      <c r="N59" s="94"/>
      <c r="O59" s="130"/>
      <c r="P59" s="94"/>
      <c r="Q59" s="94"/>
      <c r="R59" s="94"/>
      <c r="S59" s="94"/>
      <c r="T59" s="94">
        <v>18</v>
      </c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0">
        <f t="shared" si="0"/>
        <v>150</v>
      </c>
      <c r="AL59" s="94">
        <v>73</v>
      </c>
      <c r="AM59" s="54">
        <f t="shared" si="1"/>
        <v>0.64035087719298245</v>
      </c>
      <c r="AN59" t="s">
        <v>133</v>
      </c>
    </row>
    <row r="60" spans="1:42" ht="20.100000000000001" customHeight="1" x14ac:dyDescent="0.3">
      <c r="A60" s="88">
        <f t="shared" si="2"/>
        <v>48</v>
      </c>
      <c r="B60" s="74" t="s">
        <v>143</v>
      </c>
      <c r="C60" s="75"/>
      <c r="D60" s="75"/>
      <c r="E60" s="75"/>
      <c r="F60" s="75"/>
      <c r="G60" s="75"/>
      <c r="H60" s="75"/>
      <c r="I60" s="75"/>
      <c r="J60" s="76"/>
      <c r="K60" s="94">
        <v>78</v>
      </c>
      <c r="L60" s="94"/>
      <c r="M60" s="94">
        <v>24</v>
      </c>
      <c r="N60" s="94"/>
      <c r="O60" s="130"/>
      <c r="P60" s="94"/>
      <c r="Q60" s="94"/>
      <c r="R60" s="94"/>
      <c r="S60" s="94"/>
      <c r="T60" s="94">
        <v>12</v>
      </c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>
        <v>36</v>
      </c>
      <c r="AI60" s="94"/>
      <c r="AJ60" s="94"/>
      <c r="AK60" s="50">
        <f t="shared" si="0"/>
        <v>150</v>
      </c>
      <c r="AL60" s="94">
        <v>68</v>
      </c>
      <c r="AM60" s="54">
        <f t="shared" si="1"/>
        <v>0.87179487179487181</v>
      </c>
      <c r="AN60" t="s">
        <v>133</v>
      </c>
    </row>
    <row r="61" spans="1:42" ht="20.100000000000001" customHeight="1" x14ac:dyDescent="0.3">
      <c r="A61" s="88">
        <f t="shared" si="2"/>
        <v>49</v>
      </c>
      <c r="B61" s="74" t="s">
        <v>170</v>
      </c>
      <c r="C61" s="75"/>
      <c r="D61" s="75"/>
      <c r="E61" s="75"/>
      <c r="F61" s="75"/>
      <c r="G61" s="75"/>
      <c r="H61" s="75"/>
      <c r="I61" s="75"/>
      <c r="J61" s="76"/>
      <c r="K61" s="94"/>
      <c r="L61" s="94"/>
      <c r="M61" s="94"/>
      <c r="N61" s="94">
        <v>18</v>
      </c>
      <c r="O61" s="130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>
        <v>60</v>
      </c>
      <c r="AG61" s="94"/>
      <c r="AH61" s="94">
        <v>72</v>
      </c>
      <c r="AI61" s="94"/>
      <c r="AJ61" s="94"/>
      <c r="AK61" s="50">
        <f t="shared" si="0"/>
        <v>150</v>
      </c>
      <c r="AL61" s="94">
        <v>0</v>
      </c>
      <c r="AM61" s="54">
        <v>0</v>
      </c>
      <c r="AN61" t="s">
        <v>133</v>
      </c>
    </row>
    <row r="62" spans="1:42" ht="20.100000000000001" customHeight="1" x14ac:dyDescent="0.3">
      <c r="A62" s="88">
        <f t="shared" si="2"/>
        <v>50</v>
      </c>
      <c r="B62" s="74" t="s">
        <v>150</v>
      </c>
      <c r="C62" s="75"/>
      <c r="D62" s="75"/>
      <c r="E62" s="75"/>
      <c r="F62" s="75"/>
      <c r="G62" s="75"/>
      <c r="H62" s="75"/>
      <c r="I62" s="75"/>
      <c r="J62" s="76"/>
      <c r="K62" s="94">
        <v>24</v>
      </c>
      <c r="L62" s="94"/>
      <c r="M62" s="94"/>
      <c r="N62" s="94">
        <v>12</v>
      </c>
      <c r="O62" s="130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>
        <v>30</v>
      </c>
      <c r="AD62" s="94"/>
      <c r="AE62" s="94"/>
      <c r="AF62" s="94">
        <v>36</v>
      </c>
      <c r="AG62" s="94"/>
      <c r="AH62" s="94">
        <v>24</v>
      </c>
      <c r="AI62" s="94"/>
      <c r="AJ62" s="94"/>
      <c r="AK62" s="50">
        <f t="shared" si="0"/>
        <v>126</v>
      </c>
      <c r="AL62" s="94">
        <v>48</v>
      </c>
      <c r="AM62" s="54">
        <f t="shared" si="1"/>
        <v>2</v>
      </c>
      <c r="AN62" t="s">
        <v>133</v>
      </c>
    </row>
    <row r="63" spans="1:42" ht="20.100000000000001" customHeight="1" x14ac:dyDescent="0.3">
      <c r="A63" s="88">
        <f t="shared" si="2"/>
        <v>51</v>
      </c>
      <c r="B63" s="74" t="s">
        <v>152</v>
      </c>
      <c r="C63" s="75"/>
      <c r="D63" s="75"/>
      <c r="E63" s="75"/>
      <c r="F63" s="75"/>
      <c r="G63" s="75"/>
      <c r="H63" s="75"/>
      <c r="I63" s="75"/>
      <c r="J63" s="76"/>
      <c r="K63" s="94">
        <v>36</v>
      </c>
      <c r="L63" s="94"/>
      <c r="M63" s="94"/>
      <c r="N63" s="94"/>
      <c r="O63" s="130"/>
      <c r="P63" s="94"/>
      <c r="Q63" s="94"/>
      <c r="R63" s="94"/>
      <c r="S63" s="94"/>
      <c r="T63" s="94">
        <v>12</v>
      </c>
      <c r="U63" s="94"/>
      <c r="V63" s="94"/>
      <c r="W63" s="94"/>
      <c r="X63" s="94"/>
      <c r="Y63" s="94"/>
      <c r="Z63" s="94"/>
      <c r="AA63" s="94"/>
      <c r="AB63" s="94"/>
      <c r="AC63" s="94">
        <v>30</v>
      </c>
      <c r="AD63" s="94"/>
      <c r="AE63" s="94"/>
      <c r="AF63" s="94">
        <v>48</v>
      </c>
      <c r="AG63" s="94"/>
      <c r="AH63" s="94">
        <v>24</v>
      </c>
      <c r="AI63" s="94"/>
      <c r="AJ63" s="94"/>
      <c r="AK63" s="50">
        <f t="shared" si="0"/>
        <v>150</v>
      </c>
      <c r="AL63" s="94">
        <v>118</v>
      </c>
      <c r="AM63" s="54">
        <f t="shared" si="1"/>
        <v>3.2777777777777777</v>
      </c>
      <c r="AN63" t="s">
        <v>133</v>
      </c>
    </row>
    <row r="64" spans="1:42" ht="20.100000000000001" customHeight="1" x14ac:dyDescent="0.3">
      <c r="A64" s="88">
        <f t="shared" si="2"/>
        <v>52</v>
      </c>
      <c r="B64" s="74" t="s">
        <v>211</v>
      </c>
      <c r="C64" s="75"/>
      <c r="D64" s="75"/>
      <c r="E64" s="75"/>
      <c r="F64" s="75"/>
      <c r="G64" s="75"/>
      <c r="H64" s="75"/>
      <c r="I64" s="75"/>
      <c r="J64" s="76"/>
      <c r="K64" s="94"/>
      <c r="L64" s="94"/>
      <c r="M64" s="94"/>
      <c r="N64" s="94">
        <v>18</v>
      </c>
      <c r="O64" s="130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>
        <v>60</v>
      </c>
      <c r="AG64" s="94"/>
      <c r="AH64" s="94">
        <v>72</v>
      </c>
      <c r="AI64" s="94"/>
      <c r="AJ64" s="94"/>
      <c r="AK64" s="50">
        <f t="shared" si="0"/>
        <v>150</v>
      </c>
      <c r="AL64" s="94">
        <v>0</v>
      </c>
      <c r="AM64" s="54">
        <v>0</v>
      </c>
      <c r="AN64" t="s">
        <v>133</v>
      </c>
    </row>
    <row r="65" spans="1:40" ht="20.100000000000001" customHeight="1" x14ac:dyDescent="0.3">
      <c r="A65" s="88">
        <f t="shared" si="2"/>
        <v>53</v>
      </c>
      <c r="B65" s="74" t="s">
        <v>257</v>
      </c>
      <c r="C65" s="75"/>
      <c r="D65" s="75"/>
      <c r="E65" s="75"/>
      <c r="F65" s="75"/>
      <c r="G65" s="75"/>
      <c r="H65" s="75"/>
      <c r="I65" s="75"/>
      <c r="J65" s="76"/>
      <c r="K65" s="94">
        <v>18</v>
      </c>
      <c r="L65" s="94"/>
      <c r="M65" s="94"/>
      <c r="N65" s="94"/>
      <c r="O65" s="130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>
        <v>96</v>
      </c>
      <c r="AD65" s="94"/>
      <c r="AE65" s="94"/>
      <c r="AF65" s="94">
        <v>12</v>
      </c>
      <c r="AG65" s="94"/>
      <c r="AH65" s="94">
        <v>24</v>
      </c>
      <c r="AI65" s="94"/>
      <c r="AJ65" s="94"/>
      <c r="AK65" s="50">
        <f t="shared" si="0"/>
        <v>150</v>
      </c>
      <c r="AL65" s="94">
        <v>17</v>
      </c>
      <c r="AM65" s="54">
        <f t="shared" si="1"/>
        <v>0.94444444444444442</v>
      </c>
      <c r="AN65" t="s">
        <v>133</v>
      </c>
    </row>
    <row r="66" spans="1:40" ht="20.100000000000001" customHeight="1" x14ac:dyDescent="0.3">
      <c r="A66" s="88">
        <f t="shared" si="2"/>
        <v>54</v>
      </c>
      <c r="B66" s="74" t="s">
        <v>153</v>
      </c>
      <c r="C66" s="75"/>
      <c r="D66" s="75"/>
      <c r="E66" s="75"/>
      <c r="F66" s="75"/>
      <c r="G66" s="75"/>
      <c r="H66" s="75"/>
      <c r="I66" s="75"/>
      <c r="J66" s="76"/>
      <c r="K66" s="94"/>
      <c r="L66" s="94"/>
      <c r="M66" s="94"/>
      <c r="N66" s="94"/>
      <c r="O66" s="130"/>
      <c r="P66" s="94"/>
      <c r="Q66" s="94">
        <v>6</v>
      </c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>
        <v>108</v>
      </c>
      <c r="AG66" s="94"/>
      <c r="AH66" s="94">
        <v>36</v>
      </c>
      <c r="AI66" s="94"/>
      <c r="AJ66" s="94"/>
      <c r="AK66" s="50">
        <f t="shared" si="0"/>
        <v>150</v>
      </c>
      <c r="AL66" s="94">
        <v>0</v>
      </c>
      <c r="AM66" s="54">
        <v>0</v>
      </c>
      <c r="AN66" t="s">
        <v>133</v>
      </c>
    </row>
    <row r="67" spans="1:40" ht="20.100000000000001" customHeight="1" x14ac:dyDescent="0.3">
      <c r="A67" s="88">
        <f t="shared" si="2"/>
        <v>55</v>
      </c>
      <c r="B67" s="74" t="s">
        <v>258</v>
      </c>
      <c r="C67" s="75"/>
      <c r="D67" s="75"/>
      <c r="E67" s="75"/>
      <c r="F67" s="75"/>
      <c r="G67" s="75"/>
      <c r="H67" s="75"/>
      <c r="I67" s="75"/>
      <c r="J67" s="76"/>
      <c r="K67" s="94"/>
      <c r="L67" s="94"/>
      <c r="M67" s="94" t="s">
        <v>237</v>
      </c>
      <c r="N67" s="94"/>
      <c r="O67" s="130" t="s">
        <v>238</v>
      </c>
      <c r="P67" s="94"/>
      <c r="Q67" s="94" t="s">
        <v>236</v>
      </c>
      <c r="R67" s="94"/>
      <c r="S67" s="94" t="s">
        <v>238</v>
      </c>
      <c r="T67" s="94"/>
      <c r="U67" s="94" t="s">
        <v>236</v>
      </c>
      <c r="V67" s="94"/>
      <c r="W67" s="94" t="s">
        <v>239</v>
      </c>
      <c r="X67" s="94"/>
      <c r="Y67" s="94" t="s">
        <v>119</v>
      </c>
      <c r="Z67" s="94"/>
      <c r="AA67" s="94" t="s">
        <v>240</v>
      </c>
      <c r="AB67" s="94"/>
      <c r="AC67" s="94" t="s">
        <v>241</v>
      </c>
      <c r="AD67" s="94"/>
      <c r="AE67" s="94" t="s">
        <v>242</v>
      </c>
      <c r="AF67" s="94"/>
      <c r="AG67" s="94"/>
      <c r="AH67" s="94"/>
      <c r="AI67" s="94"/>
      <c r="AJ67" s="94"/>
      <c r="AK67" s="50">
        <f t="shared" si="0"/>
        <v>0</v>
      </c>
      <c r="AL67" s="94">
        <v>0</v>
      </c>
      <c r="AM67" s="54">
        <v>0</v>
      </c>
      <c r="AN67" t="s">
        <v>133</v>
      </c>
    </row>
    <row r="68" spans="1:40" ht="20.100000000000001" customHeight="1" x14ac:dyDescent="0.3">
      <c r="A68" s="88">
        <f t="shared" si="2"/>
        <v>56</v>
      </c>
      <c r="B68" s="74" t="s">
        <v>122</v>
      </c>
      <c r="C68" s="75"/>
      <c r="D68" s="75"/>
      <c r="E68" s="75"/>
      <c r="F68" s="75"/>
      <c r="G68" s="75"/>
      <c r="H68" s="75"/>
      <c r="I68" s="75"/>
      <c r="J68" s="76"/>
      <c r="K68" s="94">
        <v>12</v>
      </c>
      <c r="L68" s="94"/>
      <c r="M68" s="94"/>
      <c r="N68" s="94"/>
      <c r="O68" s="130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>
        <v>60</v>
      </c>
      <c r="AI68" s="94"/>
      <c r="AJ68" s="94"/>
      <c r="AK68" s="50">
        <f t="shared" si="0"/>
        <v>72</v>
      </c>
      <c r="AL68" s="94">
        <v>0</v>
      </c>
      <c r="AM68" s="54">
        <f t="shared" si="1"/>
        <v>0</v>
      </c>
      <c r="AN68" t="s">
        <v>133</v>
      </c>
    </row>
    <row r="69" spans="1:40" ht="20.100000000000001" customHeight="1" x14ac:dyDescent="0.3">
      <c r="A69" s="88">
        <f t="shared" si="2"/>
        <v>57</v>
      </c>
      <c r="B69" s="74" t="s">
        <v>259</v>
      </c>
      <c r="C69" s="75"/>
      <c r="D69" s="75"/>
      <c r="E69" s="75"/>
      <c r="F69" s="75"/>
      <c r="G69" s="75"/>
      <c r="H69" s="75"/>
      <c r="I69" s="75"/>
      <c r="J69" s="76"/>
      <c r="K69" s="94">
        <v>60</v>
      </c>
      <c r="L69" s="94"/>
      <c r="M69" s="94"/>
      <c r="N69" s="94"/>
      <c r="O69" s="130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>
        <v>18</v>
      </c>
      <c r="AD69" s="94"/>
      <c r="AE69" s="94"/>
      <c r="AF69" s="94"/>
      <c r="AG69" s="94"/>
      <c r="AH69" s="94">
        <v>72</v>
      </c>
      <c r="AI69" s="94"/>
      <c r="AJ69" s="94"/>
      <c r="AK69" s="50">
        <f t="shared" si="0"/>
        <v>150</v>
      </c>
      <c r="AL69" s="94">
        <v>138</v>
      </c>
      <c r="AM69" s="54">
        <f t="shared" si="1"/>
        <v>2.2999999999999998</v>
      </c>
      <c r="AN69" t="s">
        <v>133</v>
      </c>
    </row>
    <row r="70" spans="1:40" ht="20.100000000000001" customHeight="1" x14ac:dyDescent="0.3">
      <c r="A70" s="88">
        <f t="shared" si="2"/>
        <v>58</v>
      </c>
      <c r="B70" s="74" t="s">
        <v>260</v>
      </c>
      <c r="C70" s="75"/>
      <c r="D70" s="75"/>
      <c r="E70" s="75"/>
      <c r="F70" s="75"/>
      <c r="G70" s="75"/>
      <c r="H70" s="75"/>
      <c r="I70" s="75"/>
      <c r="J70" s="76"/>
      <c r="K70" s="94">
        <v>48</v>
      </c>
      <c r="L70" s="94"/>
      <c r="M70" s="94"/>
      <c r="N70" s="94"/>
      <c r="O70" s="130"/>
      <c r="P70" s="94"/>
      <c r="Q70" s="94">
        <v>6</v>
      </c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>
        <v>60</v>
      </c>
      <c r="AG70" s="94"/>
      <c r="AH70" s="94">
        <v>36</v>
      </c>
      <c r="AI70" s="94"/>
      <c r="AJ70" s="94"/>
      <c r="AK70" s="50">
        <f t="shared" si="0"/>
        <v>150</v>
      </c>
      <c r="AL70" s="94">
        <v>108</v>
      </c>
      <c r="AM70" s="54">
        <f t="shared" si="1"/>
        <v>2.25</v>
      </c>
      <c r="AN70" t="s">
        <v>133</v>
      </c>
    </row>
    <row r="71" spans="1:40" ht="20.100000000000001" customHeight="1" x14ac:dyDescent="0.3">
      <c r="A71" s="88">
        <f t="shared" si="2"/>
        <v>59</v>
      </c>
      <c r="B71" s="74" t="s">
        <v>261</v>
      </c>
      <c r="C71" s="75"/>
      <c r="D71" s="75"/>
      <c r="E71" s="75"/>
      <c r="F71" s="75"/>
      <c r="G71" s="75"/>
      <c r="H71" s="75"/>
      <c r="I71" s="75"/>
      <c r="J71" s="76"/>
      <c r="K71" s="94">
        <v>30</v>
      </c>
      <c r="L71" s="94"/>
      <c r="M71" s="94">
        <v>30</v>
      </c>
      <c r="N71" s="94">
        <v>30</v>
      </c>
      <c r="O71" s="130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>
        <v>60</v>
      </c>
      <c r="AI71" s="94"/>
      <c r="AJ71" s="94"/>
      <c r="AK71" s="50">
        <f t="shared" si="0"/>
        <v>150</v>
      </c>
      <c r="AL71" s="94">
        <v>121</v>
      </c>
      <c r="AM71" s="54">
        <f t="shared" si="1"/>
        <v>4.0333333333333332</v>
      </c>
      <c r="AN71" t="s">
        <v>133</v>
      </c>
    </row>
    <row r="72" spans="1:40" ht="20.100000000000001" customHeight="1" x14ac:dyDescent="0.3">
      <c r="A72" s="88">
        <f t="shared" si="2"/>
        <v>60</v>
      </c>
      <c r="B72" s="74" t="s">
        <v>194</v>
      </c>
      <c r="C72" s="75"/>
      <c r="D72" s="75"/>
      <c r="E72" s="75"/>
      <c r="F72" s="75"/>
      <c r="G72" s="75"/>
      <c r="H72" s="75"/>
      <c r="I72" s="75"/>
      <c r="J72" s="76"/>
      <c r="K72" s="94">
        <v>36</v>
      </c>
      <c r="L72" s="94"/>
      <c r="M72" s="94">
        <v>30</v>
      </c>
      <c r="N72" s="94">
        <v>24</v>
      </c>
      <c r="O72" s="130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>
        <v>60</v>
      </c>
      <c r="AI72" s="94"/>
      <c r="AJ72" s="94"/>
      <c r="AK72" s="50">
        <f t="shared" si="0"/>
        <v>150</v>
      </c>
      <c r="AL72" s="94">
        <v>0</v>
      </c>
      <c r="AM72" s="54">
        <f t="shared" si="1"/>
        <v>0</v>
      </c>
      <c r="AN72" t="s">
        <v>133</v>
      </c>
    </row>
    <row r="73" spans="1:40" ht="20.100000000000001" customHeight="1" x14ac:dyDescent="0.3">
      <c r="A73" s="88">
        <f>+A72+1</f>
        <v>61</v>
      </c>
      <c r="B73" s="74" t="s">
        <v>197</v>
      </c>
      <c r="C73" s="75"/>
      <c r="D73" s="75"/>
      <c r="E73" s="75"/>
      <c r="F73" s="75"/>
      <c r="G73" s="75"/>
      <c r="H73" s="75"/>
      <c r="I73" s="75"/>
      <c r="J73" s="76"/>
      <c r="K73" s="94"/>
      <c r="L73" s="94"/>
      <c r="M73" s="94"/>
      <c r="N73" s="94"/>
      <c r="O73" s="130"/>
      <c r="P73" s="94"/>
      <c r="Q73" s="94">
        <v>6</v>
      </c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>
        <v>96</v>
      </c>
      <c r="AG73" s="94"/>
      <c r="AH73" s="94">
        <v>48</v>
      </c>
      <c r="AI73" s="94"/>
      <c r="AJ73" s="94"/>
      <c r="AK73" s="50">
        <f t="shared" si="0"/>
        <v>150</v>
      </c>
      <c r="AL73" s="94">
        <v>0</v>
      </c>
      <c r="AM73" s="54">
        <v>0</v>
      </c>
      <c r="AN73" t="s">
        <v>133</v>
      </c>
    </row>
    <row r="74" spans="1:40" ht="20.100000000000001" customHeight="1" x14ac:dyDescent="0.3">
      <c r="A74" s="88">
        <f t="shared" si="2"/>
        <v>62</v>
      </c>
      <c r="B74" s="74" t="s">
        <v>145</v>
      </c>
      <c r="C74" s="75"/>
      <c r="D74" s="75"/>
      <c r="E74" s="75"/>
      <c r="F74" s="75"/>
      <c r="G74" s="75"/>
      <c r="H74" s="75"/>
      <c r="I74" s="75"/>
      <c r="J74" s="76"/>
      <c r="K74" s="93">
        <v>90</v>
      </c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>
        <v>60</v>
      </c>
      <c r="AI74" s="93"/>
      <c r="AJ74" s="93"/>
      <c r="AK74" s="50">
        <f t="shared" si="0"/>
        <v>150</v>
      </c>
      <c r="AL74" s="94">
        <v>35</v>
      </c>
      <c r="AM74" s="54">
        <f t="shared" si="1"/>
        <v>0.3888888888888889</v>
      </c>
      <c r="AN74" t="s">
        <v>133</v>
      </c>
    </row>
    <row r="75" spans="1:40" ht="20.100000000000001" customHeight="1" x14ac:dyDescent="0.3">
      <c r="A75" s="88">
        <f t="shared" si="2"/>
        <v>63</v>
      </c>
      <c r="B75" s="74" t="s">
        <v>126</v>
      </c>
      <c r="C75" s="75"/>
      <c r="D75" s="75"/>
      <c r="E75" s="75"/>
      <c r="F75" s="75"/>
      <c r="G75" s="75"/>
      <c r="H75" s="75"/>
      <c r="I75" s="75"/>
      <c r="J75" s="76"/>
      <c r="K75" s="94">
        <v>24</v>
      </c>
      <c r="L75" s="94"/>
      <c r="M75" s="94"/>
      <c r="N75" s="94">
        <v>18</v>
      </c>
      <c r="O75" s="130"/>
      <c r="P75" s="94"/>
      <c r="Q75" s="94"/>
      <c r="R75" s="94"/>
      <c r="S75" s="94"/>
      <c r="T75" s="94"/>
      <c r="U75" s="94"/>
      <c r="V75" s="94"/>
      <c r="W75" s="94"/>
      <c r="X75" s="94">
        <v>12</v>
      </c>
      <c r="Y75" s="94"/>
      <c r="Z75" s="94"/>
      <c r="AA75" s="94"/>
      <c r="AB75" s="94"/>
      <c r="AC75" s="94"/>
      <c r="AD75" s="94"/>
      <c r="AE75" s="94"/>
      <c r="AF75" s="94"/>
      <c r="AG75" s="94"/>
      <c r="AH75" s="94">
        <v>96</v>
      </c>
      <c r="AI75" s="94"/>
      <c r="AJ75" s="94"/>
      <c r="AK75" s="50">
        <f t="shared" si="0"/>
        <v>150</v>
      </c>
      <c r="AL75" s="94">
        <v>117</v>
      </c>
      <c r="AM75" s="54">
        <f t="shared" si="1"/>
        <v>4.875</v>
      </c>
      <c r="AN75" t="s">
        <v>133</v>
      </c>
    </row>
    <row r="76" spans="1:40" ht="20.100000000000001" customHeight="1" x14ac:dyDescent="0.3">
      <c r="A76" s="88">
        <f t="shared" si="2"/>
        <v>64</v>
      </c>
      <c r="B76" s="74" t="s">
        <v>262</v>
      </c>
      <c r="C76" s="75"/>
      <c r="D76" s="75"/>
      <c r="E76" s="75"/>
      <c r="F76" s="75"/>
      <c r="G76" s="75"/>
      <c r="H76" s="75"/>
      <c r="I76" s="75"/>
      <c r="J76" s="76"/>
      <c r="K76" s="94">
        <v>48</v>
      </c>
      <c r="L76" s="94"/>
      <c r="M76" s="94"/>
      <c r="N76" s="94"/>
      <c r="O76" s="130"/>
      <c r="P76" s="94"/>
      <c r="Q76" s="94">
        <v>6</v>
      </c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>
        <v>84</v>
      </c>
      <c r="AD76" s="94"/>
      <c r="AE76" s="94"/>
      <c r="AF76" s="94">
        <v>12</v>
      </c>
      <c r="AG76" s="94"/>
      <c r="AH76" s="94"/>
      <c r="AI76" s="94"/>
      <c r="AJ76" s="94"/>
      <c r="AK76" s="50">
        <f t="shared" si="0"/>
        <v>150</v>
      </c>
      <c r="AL76" s="94">
        <v>126</v>
      </c>
      <c r="AM76" s="54">
        <f t="shared" si="1"/>
        <v>2.625</v>
      </c>
      <c r="AN76" t="s">
        <v>133</v>
      </c>
    </row>
    <row r="77" spans="1:40" ht="20.100000000000001" customHeight="1" x14ac:dyDescent="0.3">
      <c r="A77" s="88">
        <f t="shared" si="2"/>
        <v>65</v>
      </c>
      <c r="B77" s="74" t="s">
        <v>149</v>
      </c>
      <c r="C77" s="75"/>
      <c r="D77" s="75"/>
      <c r="E77" s="75"/>
      <c r="F77" s="75"/>
      <c r="G77" s="75"/>
      <c r="H77" s="75"/>
      <c r="I77" s="75"/>
      <c r="J77" s="76"/>
      <c r="K77" s="94">
        <v>30</v>
      </c>
      <c r="L77" s="94"/>
      <c r="M77" s="94"/>
      <c r="N77" s="94"/>
      <c r="O77" s="130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>
        <v>120</v>
      </c>
      <c r="AD77" s="94"/>
      <c r="AE77" s="94"/>
      <c r="AF77" s="94"/>
      <c r="AG77" s="94"/>
      <c r="AH77" s="94"/>
      <c r="AI77" s="94"/>
      <c r="AJ77" s="94"/>
      <c r="AK77" s="50">
        <f t="shared" si="0"/>
        <v>150</v>
      </c>
      <c r="AL77" s="94">
        <v>80</v>
      </c>
      <c r="AM77" s="54">
        <f t="shared" si="1"/>
        <v>2.6666666666666665</v>
      </c>
      <c r="AN77" t="s">
        <v>133</v>
      </c>
    </row>
    <row r="78" spans="1:40" ht="20.100000000000001" customHeight="1" x14ac:dyDescent="0.3">
      <c r="A78" s="88">
        <f t="shared" si="2"/>
        <v>66</v>
      </c>
      <c r="B78" s="74" t="s">
        <v>263</v>
      </c>
      <c r="C78" s="75"/>
      <c r="D78" s="75"/>
      <c r="E78" s="75"/>
      <c r="F78" s="75"/>
      <c r="G78" s="75"/>
      <c r="H78" s="75"/>
      <c r="I78" s="75"/>
      <c r="J78" s="76"/>
      <c r="K78" s="246" t="s">
        <v>272</v>
      </c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8"/>
      <c r="AK78" s="50">
        <f t="shared" si="0"/>
        <v>0</v>
      </c>
      <c r="AL78" s="94">
        <v>0</v>
      </c>
      <c r="AM78" s="54">
        <v>0</v>
      </c>
      <c r="AN78" t="s">
        <v>133</v>
      </c>
    </row>
    <row r="79" spans="1:40" ht="20.100000000000001" customHeight="1" x14ac:dyDescent="0.3">
      <c r="A79" s="88">
        <f t="shared" ref="A79:A84" si="3">+A78+1</f>
        <v>67</v>
      </c>
      <c r="B79" s="74" t="s">
        <v>243</v>
      </c>
      <c r="C79" s="75"/>
      <c r="D79" s="75"/>
      <c r="E79" s="75"/>
      <c r="F79" s="75"/>
      <c r="G79" s="75"/>
      <c r="H79" s="75"/>
      <c r="I79" s="75"/>
      <c r="J79" s="76"/>
      <c r="K79" s="94">
        <v>42</v>
      </c>
      <c r="L79" s="94"/>
      <c r="M79" s="94"/>
      <c r="N79" s="94">
        <v>18</v>
      </c>
      <c r="O79" s="130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>
        <v>18</v>
      </c>
      <c r="AD79" s="94"/>
      <c r="AE79" s="94"/>
      <c r="AF79" s="94"/>
      <c r="AG79" s="94"/>
      <c r="AH79" s="94">
        <v>72</v>
      </c>
      <c r="AI79" s="94"/>
      <c r="AJ79" s="94"/>
      <c r="AK79" s="50">
        <f t="shared" si="0"/>
        <v>150</v>
      </c>
      <c r="AL79" s="94">
        <v>55</v>
      </c>
      <c r="AM79" s="54">
        <f t="shared" si="1"/>
        <v>1.3095238095238095</v>
      </c>
      <c r="AN79" t="s">
        <v>133</v>
      </c>
    </row>
    <row r="80" spans="1:40" ht="20.100000000000001" customHeight="1" x14ac:dyDescent="0.3">
      <c r="A80" s="88">
        <f t="shared" si="3"/>
        <v>68</v>
      </c>
      <c r="B80" s="74" t="s">
        <v>147</v>
      </c>
      <c r="C80" s="75"/>
      <c r="D80" s="75"/>
      <c r="E80" s="75"/>
      <c r="F80" s="75"/>
      <c r="G80" s="75"/>
      <c r="H80" s="75"/>
      <c r="I80" s="75"/>
      <c r="J80" s="76"/>
      <c r="K80" s="94"/>
      <c r="L80" s="94"/>
      <c r="M80" s="94"/>
      <c r="N80" s="94"/>
      <c r="O80" s="130"/>
      <c r="P80" s="94"/>
      <c r="Q80" s="94"/>
      <c r="R80" s="93"/>
      <c r="S80" s="93"/>
      <c r="T80" s="93"/>
      <c r="U80" s="93"/>
      <c r="V80" s="93">
        <v>12</v>
      </c>
      <c r="W80" s="93"/>
      <c r="X80" s="93">
        <v>78</v>
      </c>
      <c r="Y80" s="93"/>
      <c r="Z80" s="93"/>
      <c r="AA80" s="93"/>
      <c r="AB80" s="93"/>
      <c r="AC80" s="94"/>
      <c r="AD80" s="94"/>
      <c r="AE80" s="94"/>
      <c r="AF80" s="94"/>
      <c r="AG80" s="94"/>
      <c r="AH80" s="94">
        <v>60</v>
      </c>
      <c r="AI80" s="94"/>
      <c r="AJ80" s="94"/>
      <c r="AK80" s="50">
        <f t="shared" si="0"/>
        <v>150</v>
      </c>
      <c r="AL80" s="94">
        <v>165</v>
      </c>
      <c r="AM80" s="54">
        <v>0</v>
      </c>
      <c r="AN80" t="s">
        <v>133</v>
      </c>
    </row>
    <row r="81" spans="1:40" ht="20.100000000000001" customHeight="1" x14ac:dyDescent="0.3">
      <c r="A81" s="88">
        <f t="shared" si="3"/>
        <v>69</v>
      </c>
      <c r="B81" s="74" t="s">
        <v>264</v>
      </c>
      <c r="C81" s="75"/>
      <c r="D81" s="75"/>
      <c r="E81" s="75"/>
      <c r="F81" s="75"/>
      <c r="G81" s="75"/>
      <c r="H81" s="75"/>
      <c r="I81" s="75"/>
      <c r="J81" s="76"/>
      <c r="K81" s="94">
        <v>60</v>
      </c>
      <c r="L81" s="94"/>
      <c r="M81" s="94">
        <v>18</v>
      </c>
      <c r="N81" s="94">
        <v>12</v>
      </c>
      <c r="O81" s="130"/>
      <c r="P81" s="94"/>
      <c r="Q81" s="94"/>
      <c r="R81" s="93"/>
      <c r="S81" s="93"/>
      <c r="T81" s="93">
        <v>18</v>
      </c>
      <c r="U81" s="93"/>
      <c r="V81" s="93"/>
      <c r="W81" s="93"/>
      <c r="X81" s="93"/>
      <c r="Y81" s="93"/>
      <c r="Z81" s="93"/>
      <c r="AA81" s="93">
        <v>30</v>
      </c>
      <c r="AB81" s="93"/>
      <c r="AC81" s="94"/>
      <c r="AD81" s="94"/>
      <c r="AE81" s="94"/>
      <c r="AF81" s="94"/>
      <c r="AG81" s="94"/>
      <c r="AH81" s="94">
        <v>12</v>
      </c>
      <c r="AI81" s="94"/>
      <c r="AJ81" s="94"/>
      <c r="AK81" s="50">
        <f t="shared" si="0"/>
        <v>150</v>
      </c>
      <c r="AL81" s="94">
        <v>125</v>
      </c>
      <c r="AM81" s="54">
        <f t="shared" si="1"/>
        <v>2.0833333333333335</v>
      </c>
      <c r="AN81" t="s">
        <v>133</v>
      </c>
    </row>
    <row r="82" spans="1:40" ht="20.100000000000001" customHeight="1" x14ac:dyDescent="0.3">
      <c r="A82" s="88">
        <f t="shared" si="3"/>
        <v>70</v>
      </c>
      <c r="B82" s="74" t="s">
        <v>265</v>
      </c>
      <c r="C82" s="75"/>
      <c r="D82" s="75"/>
      <c r="E82" s="75"/>
      <c r="F82" s="75"/>
      <c r="G82" s="75"/>
      <c r="H82" s="75"/>
      <c r="I82" s="75"/>
      <c r="J82" s="76"/>
      <c r="K82" s="94">
        <v>6</v>
      </c>
      <c r="L82" s="94"/>
      <c r="M82" s="94"/>
      <c r="N82" s="94"/>
      <c r="O82" s="130"/>
      <c r="P82" s="94"/>
      <c r="Q82" s="94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4">
        <v>144</v>
      </c>
      <c r="AD82" s="94"/>
      <c r="AE82" s="94"/>
      <c r="AF82" s="94"/>
      <c r="AG82" s="94"/>
      <c r="AH82" s="94"/>
      <c r="AI82" s="94"/>
      <c r="AJ82" s="94"/>
      <c r="AK82" s="50">
        <f t="shared" si="0"/>
        <v>150</v>
      </c>
      <c r="AL82" s="94">
        <v>84</v>
      </c>
      <c r="AM82" s="54">
        <f t="shared" si="1"/>
        <v>14</v>
      </c>
      <c r="AN82" t="s">
        <v>133</v>
      </c>
    </row>
    <row r="83" spans="1:40" ht="20.100000000000001" customHeight="1" x14ac:dyDescent="0.3">
      <c r="A83" s="88">
        <f t="shared" si="3"/>
        <v>71</v>
      </c>
      <c r="B83" s="74" t="s">
        <v>130</v>
      </c>
      <c r="C83" s="75"/>
      <c r="D83" s="75"/>
      <c r="E83" s="75"/>
      <c r="F83" s="75"/>
      <c r="G83" s="75"/>
      <c r="H83" s="75"/>
      <c r="I83" s="75"/>
      <c r="J83" s="76"/>
      <c r="K83" s="94">
        <v>66</v>
      </c>
      <c r="L83" s="94"/>
      <c r="M83" s="94">
        <v>12</v>
      </c>
      <c r="N83" s="94"/>
      <c r="O83" s="130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>
        <v>12</v>
      </c>
      <c r="AD83" s="94"/>
      <c r="AE83" s="94"/>
      <c r="AF83" s="94"/>
      <c r="AG83" s="94"/>
      <c r="AH83" s="94">
        <v>60</v>
      </c>
      <c r="AI83" s="94"/>
      <c r="AJ83" s="94"/>
      <c r="AK83" s="50">
        <f t="shared" si="0"/>
        <v>150</v>
      </c>
      <c r="AL83" s="94">
        <v>102</v>
      </c>
      <c r="AM83" s="54">
        <f t="shared" si="1"/>
        <v>1.5454545454545454</v>
      </c>
      <c r="AN83" t="s">
        <v>133</v>
      </c>
    </row>
    <row r="84" spans="1:40" ht="20.100000000000001" customHeight="1" x14ac:dyDescent="0.3">
      <c r="A84" s="88">
        <f t="shared" si="3"/>
        <v>72</v>
      </c>
      <c r="B84" s="74" t="s">
        <v>266</v>
      </c>
      <c r="C84" s="75"/>
      <c r="D84" s="75"/>
      <c r="E84" s="75"/>
      <c r="F84" s="75"/>
      <c r="G84" s="75"/>
      <c r="H84" s="75"/>
      <c r="I84" s="75"/>
      <c r="J84" s="76"/>
      <c r="K84" s="94">
        <v>24</v>
      </c>
      <c r="L84" s="94"/>
      <c r="M84" s="94"/>
      <c r="N84" s="94"/>
      <c r="O84" s="130"/>
      <c r="P84" s="94"/>
      <c r="Q84" s="94">
        <v>30</v>
      </c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>
        <v>24</v>
      </c>
      <c r="AG84" s="94"/>
      <c r="AH84" s="94">
        <v>72</v>
      </c>
      <c r="AI84" s="94"/>
      <c r="AJ84" s="94"/>
      <c r="AK84" s="50">
        <f t="shared" si="0"/>
        <v>150</v>
      </c>
      <c r="AL84" s="94">
        <v>0</v>
      </c>
      <c r="AM84" s="54">
        <f t="shared" si="1"/>
        <v>0</v>
      </c>
      <c r="AN84" t="s">
        <v>133</v>
      </c>
    </row>
    <row r="85" spans="1:40" ht="20.100000000000001" customHeight="1" x14ac:dyDescent="0.3">
      <c r="A85" s="88">
        <f>+A84+1</f>
        <v>73</v>
      </c>
      <c r="B85" s="74" t="s">
        <v>144</v>
      </c>
      <c r="C85" s="75"/>
      <c r="D85" s="75"/>
      <c r="E85" s="75"/>
      <c r="F85" s="75"/>
      <c r="G85" s="75"/>
      <c r="H85" s="75"/>
      <c r="I85" s="75"/>
      <c r="J85" s="76"/>
      <c r="K85" s="94">
        <v>60</v>
      </c>
      <c r="L85" s="94"/>
      <c r="M85" s="94"/>
      <c r="N85" s="94"/>
      <c r="O85" s="130"/>
      <c r="P85" s="94"/>
      <c r="Q85" s="94"/>
      <c r="R85" s="94"/>
      <c r="S85" s="94"/>
      <c r="T85" s="94">
        <v>6</v>
      </c>
      <c r="U85" s="94"/>
      <c r="V85" s="94">
        <v>12</v>
      </c>
      <c r="W85" s="94"/>
      <c r="X85" s="94"/>
      <c r="Y85" s="94"/>
      <c r="Z85" s="94"/>
      <c r="AA85" s="94"/>
      <c r="AB85" s="94"/>
      <c r="AC85" s="94">
        <v>6</v>
      </c>
      <c r="AD85" s="94"/>
      <c r="AE85" s="94"/>
      <c r="AF85" s="94"/>
      <c r="AG85" s="94">
        <v>6</v>
      </c>
      <c r="AH85" s="94">
        <v>60</v>
      </c>
      <c r="AI85" s="94"/>
      <c r="AJ85" s="94"/>
      <c r="AK85" s="50">
        <f t="shared" si="0"/>
        <v>150</v>
      </c>
      <c r="AL85" s="94">
        <v>139</v>
      </c>
      <c r="AM85" s="54">
        <f t="shared" si="1"/>
        <v>2.3166666666666669</v>
      </c>
      <c r="AN85" t="s">
        <v>133</v>
      </c>
    </row>
    <row r="86" spans="1:40" ht="20.100000000000001" customHeight="1" x14ac:dyDescent="0.3">
      <c r="A86" s="88">
        <f t="shared" ref="A86:A96" si="4">+A85+1</f>
        <v>74</v>
      </c>
      <c r="B86" s="74" t="s">
        <v>267</v>
      </c>
      <c r="C86" s="75"/>
      <c r="D86" s="75"/>
      <c r="E86" s="75"/>
      <c r="F86" s="75"/>
      <c r="G86" s="75"/>
      <c r="H86" s="75"/>
      <c r="I86" s="75"/>
      <c r="J86" s="76"/>
      <c r="K86" s="94"/>
      <c r="L86" s="94"/>
      <c r="M86" s="94"/>
      <c r="N86" s="94"/>
      <c r="O86" s="130"/>
      <c r="P86" s="94"/>
      <c r="Q86" s="94">
        <v>30</v>
      </c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>
        <v>48</v>
      </c>
      <c r="AG86" s="94"/>
      <c r="AH86" s="94">
        <v>72</v>
      </c>
      <c r="AI86" s="94"/>
      <c r="AJ86" s="94"/>
      <c r="AK86" s="50">
        <f t="shared" si="0"/>
        <v>150</v>
      </c>
      <c r="AL86" s="94">
        <v>0</v>
      </c>
      <c r="AM86" s="54">
        <v>0</v>
      </c>
      <c r="AN86" t="s">
        <v>133</v>
      </c>
    </row>
    <row r="87" spans="1:40" ht="20.100000000000001" customHeight="1" x14ac:dyDescent="0.3">
      <c r="A87" s="88">
        <f t="shared" si="4"/>
        <v>75</v>
      </c>
      <c r="B87" s="74" t="s">
        <v>268</v>
      </c>
      <c r="C87" s="75"/>
      <c r="D87" s="75"/>
      <c r="E87" s="75"/>
      <c r="F87" s="75"/>
      <c r="G87" s="75"/>
      <c r="H87" s="75"/>
      <c r="I87" s="75"/>
      <c r="J87" s="76"/>
      <c r="K87" s="94">
        <v>42</v>
      </c>
      <c r="L87" s="94"/>
      <c r="M87" s="94"/>
      <c r="N87" s="94"/>
      <c r="O87" s="130"/>
      <c r="P87" s="94"/>
      <c r="Q87" s="94"/>
      <c r="R87" s="94"/>
      <c r="S87" s="94"/>
      <c r="T87" s="94">
        <v>6</v>
      </c>
      <c r="U87" s="94"/>
      <c r="V87" s="94"/>
      <c r="W87" s="94"/>
      <c r="X87" s="94"/>
      <c r="Y87" s="94"/>
      <c r="Z87" s="94"/>
      <c r="AA87" s="94"/>
      <c r="AB87" s="94"/>
      <c r="AC87" s="94">
        <v>18</v>
      </c>
      <c r="AD87" s="94"/>
      <c r="AE87" s="94"/>
      <c r="AF87" s="94">
        <v>48</v>
      </c>
      <c r="AG87" s="94"/>
      <c r="AH87" s="94">
        <v>36</v>
      </c>
      <c r="AI87" s="94"/>
      <c r="AJ87" s="94"/>
      <c r="AK87" s="50">
        <f t="shared" si="0"/>
        <v>150</v>
      </c>
      <c r="AL87" s="94">
        <v>108</v>
      </c>
      <c r="AM87" s="54">
        <f t="shared" si="1"/>
        <v>2.5714285714285716</v>
      </c>
      <c r="AN87" t="s">
        <v>133</v>
      </c>
    </row>
    <row r="88" spans="1:40" ht="20.100000000000001" customHeight="1" x14ac:dyDescent="0.3">
      <c r="A88" s="88">
        <f t="shared" si="4"/>
        <v>76</v>
      </c>
      <c r="B88" s="74" t="s">
        <v>269</v>
      </c>
      <c r="C88" s="75"/>
      <c r="D88" s="75"/>
      <c r="E88" s="75"/>
      <c r="F88" s="75"/>
      <c r="G88" s="75"/>
      <c r="H88" s="75"/>
      <c r="I88" s="75"/>
      <c r="J88" s="76"/>
      <c r="K88" s="94">
        <v>120</v>
      </c>
      <c r="L88" s="94"/>
      <c r="M88" s="94">
        <v>12</v>
      </c>
      <c r="N88" s="94"/>
      <c r="O88" s="130"/>
      <c r="P88" s="94"/>
      <c r="Q88" s="94"/>
      <c r="R88" s="94"/>
      <c r="S88" s="94"/>
      <c r="T88" s="94">
        <v>18</v>
      </c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50">
        <f t="shared" si="0"/>
        <v>150</v>
      </c>
      <c r="AL88" s="94">
        <v>261</v>
      </c>
      <c r="AM88" s="54">
        <f t="shared" si="1"/>
        <v>2.1749999999999998</v>
      </c>
      <c r="AN88" t="s">
        <v>133</v>
      </c>
    </row>
    <row r="89" spans="1:40" ht="20.100000000000001" customHeight="1" x14ac:dyDescent="0.3">
      <c r="A89" s="88">
        <f t="shared" si="4"/>
        <v>77</v>
      </c>
      <c r="B89" s="74" t="s">
        <v>196</v>
      </c>
      <c r="C89" s="75"/>
      <c r="D89" s="75"/>
      <c r="E89" s="75"/>
      <c r="F89" s="75"/>
      <c r="G89" s="75"/>
      <c r="H89" s="75"/>
      <c r="I89" s="75"/>
      <c r="J89" s="76"/>
      <c r="K89" s="94"/>
      <c r="L89" s="94"/>
      <c r="M89" s="94"/>
      <c r="N89" s="94"/>
      <c r="O89" s="130"/>
      <c r="P89" s="94"/>
      <c r="Q89" s="94">
        <v>6</v>
      </c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>
        <v>120</v>
      </c>
      <c r="AG89" s="94"/>
      <c r="AH89" s="94">
        <v>24</v>
      </c>
      <c r="AI89" s="94"/>
      <c r="AJ89" s="94"/>
      <c r="AK89" s="50">
        <f t="shared" ref="AK89:AK95" si="5">SUM(K89:AJ89)</f>
        <v>150</v>
      </c>
      <c r="AL89" s="94">
        <v>0</v>
      </c>
      <c r="AM89" s="54">
        <v>0</v>
      </c>
      <c r="AN89" t="s">
        <v>133</v>
      </c>
    </row>
    <row r="90" spans="1:40" ht="20.100000000000001" customHeight="1" x14ac:dyDescent="0.3">
      <c r="A90" s="88">
        <f t="shared" si="4"/>
        <v>78</v>
      </c>
      <c r="B90" s="74" t="s">
        <v>132</v>
      </c>
      <c r="C90" s="75"/>
      <c r="D90" s="75"/>
      <c r="E90" s="75"/>
      <c r="F90" s="75"/>
      <c r="G90" s="75"/>
      <c r="H90" s="75"/>
      <c r="I90" s="75"/>
      <c r="J90" s="76"/>
      <c r="K90" s="94"/>
      <c r="L90" s="94"/>
      <c r="M90" s="94"/>
      <c r="N90" s="94"/>
      <c r="O90" s="130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50">
        <f t="shared" si="5"/>
        <v>0</v>
      </c>
      <c r="AL90" s="94">
        <v>0</v>
      </c>
      <c r="AM90" s="54">
        <v>0</v>
      </c>
      <c r="AN90" t="s">
        <v>133</v>
      </c>
    </row>
    <row r="91" spans="1:40" ht="20.100000000000001" customHeight="1" x14ac:dyDescent="0.3">
      <c r="A91" s="88">
        <f t="shared" si="4"/>
        <v>79</v>
      </c>
      <c r="B91" s="74" t="s">
        <v>148</v>
      </c>
      <c r="C91" s="75"/>
      <c r="D91" s="75"/>
      <c r="E91" s="75"/>
      <c r="F91" s="75"/>
      <c r="G91" s="75"/>
      <c r="H91" s="75"/>
      <c r="I91" s="75"/>
      <c r="J91" s="76"/>
      <c r="K91" s="94">
        <v>24</v>
      </c>
      <c r="L91" s="94"/>
      <c r="M91" s="94"/>
      <c r="N91" s="94">
        <v>30</v>
      </c>
      <c r="O91" s="130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>
        <v>24</v>
      </c>
      <c r="AD91" s="94"/>
      <c r="AE91" s="94"/>
      <c r="AF91" s="94"/>
      <c r="AG91" s="94"/>
      <c r="AH91" s="94">
        <v>72</v>
      </c>
      <c r="AI91" s="94"/>
      <c r="AJ91" s="94"/>
      <c r="AK91" s="50">
        <f t="shared" si="5"/>
        <v>150</v>
      </c>
      <c r="AL91" s="94">
        <v>75</v>
      </c>
      <c r="AM91" s="54">
        <f t="shared" si="1"/>
        <v>3.125</v>
      </c>
      <c r="AN91" t="s">
        <v>133</v>
      </c>
    </row>
    <row r="92" spans="1:40" ht="20.100000000000001" customHeight="1" x14ac:dyDescent="0.3">
      <c r="A92" s="88">
        <f t="shared" si="4"/>
        <v>80</v>
      </c>
      <c r="B92" s="74" t="s">
        <v>171</v>
      </c>
      <c r="C92" s="75"/>
      <c r="D92" s="75"/>
      <c r="E92" s="75"/>
      <c r="F92" s="75"/>
      <c r="G92" s="75"/>
      <c r="H92" s="75"/>
      <c r="I92" s="75"/>
      <c r="J92" s="76"/>
      <c r="K92" s="94"/>
      <c r="L92" s="94"/>
      <c r="M92" s="94"/>
      <c r="N92" s="94"/>
      <c r="O92" s="130"/>
      <c r="P92" s="94"/>
      <c r="Q92" s="94">
        <v>6</v>
      </c>
      <c r="R92" s="94"/>
      <c r="S92" s="94"/>
      <c r="T92" s="94"/>
      <c r="U92" s="94"/>
      <c r="V92" s="94"/>
      <c r="W92" s="94"/>
      <c r="X92" s="94"/>
      <c r="Y92" s="94"/>
      <c r="Z92" s="94"/>
      <c r="AA92" s="84"/>
      <c r="AB92" s="94"/>
      <c r="AC92" s="94"/>
      <c r="AD92" s="94"/>
      <c r="AE92" s="94"/>
      <c r="AF92" s="94">
        <v>120</v>
      </c>
      <c r="AG92" s="94"/>
      <c r="AH92" s="94">
        <v>24</v>
      </c>
      <c r="AI92" s="94"/>
      <c r="AJ92" s="94"/>
      <c r="AK92" s="50">
        <f t="shared" si="5"/>
        <v>150</v>
      </c>
      <c r="AL92" s="94">
        <v>0</v>
      </c>
      <c r="AM92" s="54">
        <v>0</v>
      </c>
      <c r="AN92" t="s">
        <v>133</v>
      </c>
    </row>
    <row r="93" spans="1:40" ht="20.100000000000001" customHeight="1" x14ac:dyDescent="0.3">
      <c r="A93" s="88">
        <f t="shared" si="4"/>
        <v>81</v>
      </c>
      <c r="B93" s="74" t="s">
        <v>178</v>
      </c>
      <c r="C93" s="75"/>
      <c r="D93" s="75"/>
      <c r="E93" s="75"/>
      <c r="F93" s="75"/>
      <c r="G93" s="75"/>
      <c r="H93" s="75"/>
      <c r="I93" s="75"/>
      <c r="J93" s="76"/>
      <c r="K93" s="94"/>
      <c r="L93" s="94"/>
      <c r="M93" s="94" t="s">
        <v>237</v>
      </c>
      <c r="N93" s="94"/>
      <c r="O93" s="130"/>
      <c r="P93" s="94" t="s">
        <v>238</v>
      </c>
      <c r="Q93" s="94"/>
      <c r="R93" s="94" t="s">
        <v>236</v>
      </c>
      <c r="S93" s="94"/>
      <c r="T93" s="94" t="s">
        <v>238</v>
      </c>
      <c r="U93" s="94"/>
      <c r="V93" s="94" t="s">
        <v>236</v>
      </c>
      <c r="W93" s="94"/>
      <c r="X93" s="94" t="s">
        <v>239</v>
      </c>
      <c r="Y93" s="94"/>
      <c r="Z93" s="94" t="s">
        <v>119</v>
      </c>
      <c r="AA93" s="84"/>
      <c r="AB93" s="94" t="s">
        <v>240</v>
      </c>
      <c r="AC93" s="94"/>
      <c r="AD93" s="94" t="s">
        <v>241</v>
      </c>
      <c r="AE93" s="94"/>
      <c r="AF93" s="94" t="s">
        <v>242</v>
      </c>
      <c r="AG93" s="94"/>
      <c r="AH93" s="94"/>
      <c r="AI93" s="94"/>
      <c r="AJ93" s="94"/>
      <c r="AK93" s="50">
        <f t="shared" si="5"/>
        <v>0</v>
      </c>
      <c r="AL93" s="94">
        <v>0</v>
      </c>
      <c r="AM93" s="54">
        <v>0</v>
      </c>
      <c r="AN93" t="s">
        <v>133</v>
      </c>
    </row>
    <row r="94" spans="1:40" ht="20.100000000000001" customHeight="1" x14ac:dyDescent="0.3">
      <c r="A94" s="88">
        <f t="shared" si="4"/>
        <v>82</v>
      </c>
      <c r="B94" s="74" t="s">
        <v>270</v>
      </c>
      <c r="C94" s="75"/>
      <c r="D94" s="75"/>
      <c r="E94" s="75"/>
      <c r="F94" s="75"/>
      <c r="G94" s="75"/>
      <c r="H94" s="75"/>
      <c r="I94" s="75"/>
      <c r="J94" s="76"/>
      <c r="K94" s="94">
        <v>30</v>
      </c>
      <c r="L94" s="94"/>
      <c r="M94" s="94"/>
      <c r="N94" s="94"/>
      <c r="O94" s="130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84"/>
      <c r="AB94" s="94"/>
      <c r="AC94" s="94"/>
      <c r="AD94" s="94"/>
      <c r="AE94" s="94"/>
      <c r="AF94" s="94">
        <v>60</v>
      </c>
      <c r="AG94" s="94"/>
      <c r="AH94" s="94">
        <v>60</v>
      </c>
      <c r="AI94" s="94"/>
      <c r="AJ94" s="94"/>
      <c r="AK94" s="50">
        <f t="shared" si="5"/>
        <v>150</v>
      </c>
      <c r="AL94" s="94">
        <v>19</v>
      </c>
      <c r="AM94" s="54">
        <f t="shared" si="1"/>
        <v>0.6333333333333333</v>
      </c>
      <c r="AN94" t="s">
        <v>133</v>
      </c>
    </row>
    <row r="95" spans="1:40" ht="20.100000000000001" customHeight="1" x14ac:dyDescent="0.3">
      <c r="A95" s="88">
        <f t="shared" si="4"/>
        <v>83</v>
      </c>
      <c r="B95" s="74" t="s">
        <v>124</v>
      </c>
      <c r="C95" s="75"/>
      <c r="D95" s="75"/>
      <c r="E95" s="75"/>
      <c r="F95" s="75"/>
      <c r="G95" s="75"/>
      <c r="H95" s="75"/>
      <c r="I95" s="75"/>
      <c r="J95" s="76"/>
      <c r="K95" s="94"/>
      <c r="L95" s="94"/>
      <c r="M95" s="94"/>
      <c r="N95" s="94"/>
      <c r="O95" s="130"/>
      <c r="P95" s="94"/>
      <c r="Q95" s="94">
        <v>30</v>
      </c>
      <c r="R95" s="94"/>
      <c r="S95" s="94"/>
      <c r="T95" s="94"/>
      <c r="U95" s="94"/>
      <c r="V95" s="94"/>
      <c r="W95" s="94"/>
      <c r="X95" s="94"/>
      <c r="Y95" s="94"/>
      <c r="Z95" s="94"/>
      <c r="AA95" s="84"/>
      <c r="AB95" s="94"/>
      <c r="AC95" s="94"/>
      <c r="AD95" s="94"/>
      <c r="AE95" s="94"/>
      <c r="AF95" s="94">
        <v>24</v>
      </c>
      <c r="AG95" s="94"/>
      <c r="AH95" s="94">
        <v>96</v>
      </c>
      <c r="AI95" s="94"/>
      <c r="AJ95" s="94"/>
      <c r="AK95" s="50">
        <f t="shared" si="5"/>
        <v>150</v>
      </c>
      <c r="AL95" s="95">
        <v>0</v>
      </c>
      <c r="AM95" s="54">
        <v>0</v>
      </c>
      <c r="AN95" t="s">
        <v>133</v>
      </c>
    </row>
    <row r="96" spans="1:40" ht="20.100000000000001" customHeight="1" x14ac:dyDescent="0.3">
      <c r="A96" s="88">
        <f t="shared" si="4"/>
        <v>84</v>
      </c>
      <c r="B96" s="74" t="s">
        <v>142</v>
      </c>
      <c r="C96" s="75"/>
      <c r="D96" s="75"/>
      <c r="E96" s="75"/>
      <c r="F96" s="75"/>
      <c r="G96" s="75"/>
      <c r="H96" s="75"/>
      <c r="I96" s="75"/>
      <c r="J96" s="76"/>
      <c r="K96" s="94"/>
      <c r="L96" s="94"/>
      <c r="M96" s="94"/>
      <c r="N96" s="94"/>
      <c r="O96" s="130"/>
      <c r="P96" s="94"/>
      <c r="Q96" s="94">
        <v>6</v>
      </c>
      <c r="R96" s="94"/>
      <c r="S96" s="94"/>
      <c r="T96" s="94"/>
      <c r="U96" s="94"/>
      <c r="V96" s="94"/>
      <c r="W96" s="94"/>
      <c r="X96" s="94"/>
      <c r="Y96" s="94"/>
      <c r="Z96" s="94"/>
      <c r="AA96" s="84"/>
      <c r="AB96" s="94"/>
      <c r="AC96" s="94"/>
      <c r="AD96" s="94"/>
      <c r="AE96" s="94"/>
      <c r="AF96" s="94">
        <v>120</v>
      </c>
      <c r="AG96" s="94"/>
      <c r="AH96" s="94">
        <v>24</v>
      </c>
      <c r="AI96" s="94"/>
      <c r="AJ96" s="94"/>
      <c r="AK96" s="50">
        <f>SUM(K96:AJ96)</f>
        <v>150</v>
      </c>
      <c r="AL96" s="94">
        <v>0</v>
      </c>
      <c r="AM96" s="54">
        <v>0</v>
      </c>
      <c r="AN96" t="s">
        <v>133</v>
      </c>
    </row>
    <row r="97" spans="1:39" ht="20.100000000000001" customHeight="1" thickBot="1" x14ac:dyDescent="0.35">
      <c r="A97" s="89"/>
      <c r="B97" s="15" t="s">
        <v>4</v>
      </c>
      <c r="C97" s="16"/>
      <c r="D97" s="16"/>
      <c r="E97" s="16"/>
      <c r="F97" s="16"/>
      <c r="G97" s="16"/>
      <c r="H97" s="16"/>
      <c r="I97" s="16"/>
      <c r="J97" s="17"/>
      <c r="K97" s="46">
        <f t="shared" ref="K97:AK97" si="6">SUM(K13:K96)</f>
        <v>4124</v>
      </c>
      <c r="L97" s="46">
        <f t="shared" si="6"/>
        <v>24</v>
      </c>
      <c r="M97" s="46">
        <f t="shared" si="6"/>
        <v>144</v>
      </c>
      <c r="N97" s="46">
        <f t="shared" si="6"/>
        <v>402</v>
      </c>
      <c r="O97" s="46"/>
      <c r="P97" s="46">
        <f t="shared" si="6"/>
        <v>12</v>
      </c>
      <c r="Q97" s="46">
        <f t="shared" si="6"/>
        <v>873</v>
      </c>
      <c r="R97" s="46">
        <f t="shared" si="6"/>
        <v>0</v>
      </c>
      <c r="S97" s="46">
        <f t="shared" si="6"/>
        <v>90</v>
      </c>
      <c r="T97" s="46"/>
      <c r="U97" s="46">
        <f t="shared" si="6"/>
        <v>0</v>
      </c>
      <c r="V97" s="46">
        <f t="shared" si="6"/>
        <v>30</v>
      </c>
      <c r="W97" s="46">
        <f t="shared" si="6"/>
        <v>12</v>
      </c>
      <c r="X97" s="46">
        <f t="shared" si="6"/>
        <v>186</v>
      </c>
      <c r="Y97" s="46">
        <f t="shared" si="6"/>
        <v>0</v>
      </c>
      <c r="Z97" s="46">
        <f t="shared" si="6"/>
        <v>0</v>
      </c>
      <c r="AA97" s="46">
        <f t="shared" si="6"/>
        <v>36</v>
      </c>
      <c r="AB97" s="46">
        <f t="shared" si="6"/>
        <v>30</v>
      </c>
      <c r="AC97" s="46">
        <f t="shared" si="6"/>
        <v>1251</v>
      </c>
      <c r="AD97" s="46">
        <f t="shared" si="6"/>
        <v>0</v>
      </c>
      <c r="AE97" s="46">
        <f t="shared" si="6"/>
        <v>0</v>
      </c>
      <c r="AF97" s="46">
        <f t="shared" si="6"/>
        <v>1884</v>
      </c>
      <c r="AG97" s="46">
        <f t="shared" si="6"/>
        <v>18</v>
      </c>
      <c r="AH97" s="46">
        <f t="shared" si="6"/>
        <v>2400</v>
      </c>
      <c r="AI97" s="46">
        <f t="shared" si="6"/>
        <v>0</v>
      </c>
      <c r="AJ97" s="46">
        <f t="shared" si="6"/>
        <v>0</v>
      </c>
      <c r="AK97" s="51">
        <f t="shared" si="6"/>
        <v>11672</v>
      </c>
      <c r="AL97" s="96">
        <f>SUM(AL13:AL96)</f>
        <v>8543</v>
      </c>
      <c r="AM97" s="55">
        <f t="shared" si="1"/>
        <v>2.0715324927255092</v>
      </c>
    </row>
    <row r="99" spans="1:39" x14ac:dyDescent="0.3">
      <c r="B99" s="2" t="s">
        <v>19</v>
      </c>
    </row>
    <row r="103" spans="1:39" x14ac:dyDescent="0.3">
      <c r="A103" s="90"/>
      <c r="B103" s="4"/>
      <c r="C103" s="4"/>
      <c r="D103" s="4"/>
      <c r="E103" s="4"/>
      <c r="F103" s="4"/>
      <c r="L103" s="4"/>
      <c r="M103" s="4"/>
      <c r="N103" s="4"/>
      <c r="O103" s="4"/>
      <c r="P103" s="4"/>
      <c r="Q103" s="4"/>
      <c r="R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9" x14ac:dyDescent="0.3">
      <c r="A104" s="86" t="s">
        <v>7</v>
      </c>
      <c r="B104" s="6"/>
      <c r="C104" s="6"/>
      <c r="D104" s="6"/>
      <c r="E104" s="6"/>
      <c r="F104" s="6"/>
      <c r="L104" s="6" t="s">
        <v>8</v>
      </c>
      <c r="M104" s="6"/>
      <c r="N104" s="6"/>
      <c r="O104" s="6"/>
      <c r="P104" s="6"/>
      <c r="Q104" s="6"/>
      <c r="R104" s="6"/>
      <c r="Y104" s="6" t="s">
        <v>9</v>
      </c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8" spans="1:39" x14ac:dyDescent="0.3">
      <c r="A108" s="90"/>
      <c r="B108" s="4"/>
      <c r="C108" s="4"/>
      <c r="D108" s="4"/>
      <c r="E108" s="4"/>
      <c r="F108" s="4"/>
    </row>
    <row r="109" spans="1:39" x14ac:dyDescent="0.3">
      <c r="A109" s="86" t="s">
        <v>6</v>
      </c>
      <c r="B109" s="6"/>
      <c r="C109" s="6"/>
      <c r="D109" s="6"/>
      <c r="E109" s="6"/>
      <c r="F109" s="6"/>
    </row>
    <row r="111" spans="1:39" x14ac:dyDescent="0.3">
      <c r="C111" s="14" t="s">
        <v>20</v>
      </c>
      <c r="D111" s="14" t="s">
        <v>28</v>
      </c>
      <c r="E111" s="14"/>
      <c r="F111" s="14"/>
      <c r="G111" s="14"/>
      <c r="H111" s="14"/>
      <c r="I111" s="14"/>
      <c r="J111" s="14"/>
      <c r="K111" s="14"/>
      <c r="L111" s="14"/>
      <c r="M111" s="14" t="s">
        <v>37</v>
      </c>
      <c r="N111" s="14" t="s">
        <v>43</v>
      </c>
      <c r="O111" s="14"/>
      <c r="P111" s="14"/>
      <c r="Q111" s="14"/>
      <c r="R111" s="14"/>
      <c r="S111" s="14"/>
      <c r="T111" s="14"/>
      <c r="V111" s="14" t="s">
        <v>294</v>
      </c>
      <c r="W111" s="14" t="s">
        <v>295</v>
      </c>
    </row>
    <row r="112" spans="1:39" x14ac:dyDescent="0.3">
      <c r="C112" s="14" t="s">
        <v>273</v>
      </c>
      <c r="D112" s="14" t="s">
        <v>274</v>
      </c>
      <c r="K112" s="14"/>
      <c r="L112" s="14"/>
      <c r="M112" s="14" t="s">
        <v>285</v>
      </c>
      <c r="N112" s="14" t="s">
        <v>286</v>
      </c>
      <c r="O112" s="14"/>
      <c r="P112" s="14"/>
      <c r="V112" s="14" t="s">
        <v>161</v>
      </c>
      <c r="W112" t="s">
        <v>158</v>
      </c>
      <c r="X112" s="14"/>
    </row>
    <row r="113" spans="3:27" x14ac:dyDescent="0.3">
      <c r="C113" s="14" t="s">
        <v>22</v>
      </c>
      <c r="D113" s="14" t="s">
        <v>30</v>
      </c>
      <c r="E113" s="14"/>
      <c r="F113" s="14"/>
      <c r="G113" s="14"/>
      <c r="H113" s="14"/>
      <c r="I113" s="14"/>
      <c r="J113" s="14"/>
      <c r="K113" s="14"/>
      <c r="L113" s="14"/>
      <c r="M113" s="14" t="s">
        <v>45</v>
      </c>
      <c r="N113" s="14"/>
      <c r="O113" s="14"/>
      <c r="P113" s="14"/>
      <c r="Q113" s="14"/>
      <c r="R113" s="14"/>
      <c r="S113" s="14"/>
      <c r="T113" s="14"/>
      <c r="V113" s="14" t="s">
        <v>155</v>
      </c>
      <c r="W113" s="14" t="s">
        <v>159</v>
      </c>
      <c r="X113" s="14"/>
      <c r="Y113" s="14"/>
      <c r="Z113" s="14"/>
      <c r="AA113" s="14"/>
    </row>
    <row r="114" spans="3:27" x14ac:dyDescent="0.3">
      <c r="C114" s="14" t="s">
        <v>23</v>
      </c>
      <c r="D114" s="14" t="s">
        <v>31</v>
      </c>
      <c r="E114" s="14"/>
      <c r="F114" s="14"/>
      <c r="G114" s="14"/>
      <c r="H114" s="14"/>
      <c r="I114" s="14"/>
      <c r="J114" s="14"/>
      <c r="K114" s="14"/>
      <c r="L114" s="14"/>
      <c r="M114" s="14" t="s">
        <v>39</v>
      </c>
      <c r="N114" s="14" t="s">
        <v>46</v>
      </c>
      <c r="O114" s="14"/>
      <c r="P114" s="14"/>
      <c r="Q114" s="14"/>
      <c r="R114" s="14"/>
      <c r="S114" s="14"/>
      <c r="T114" s="14"/>
      <c r="V114" s="14"/>
      <c r="W114" s="14"/>
      <c r="X114" s="14"/>
      <c r="Y114" s="14"/>
      <c r="Z114" s="14"/>
      <c r="AA114" s="14"/>
    </row>
    <row r="115" spans="3:27" x14ac:dyDescent="0.3">
      <c r="C115" s="14" t="s">
        <v>24</v>
      </c>
      <c r="D115" s="14" t="s">
        <v>32</v>
      </c>
      <c r="E115" s="14"/>
      <c r="F115" s="14"/>
      <c r="G115" s="14"/>
      <c r="H115" s="14"/>
      <c r="I115" s="14"/>
      <c r="J115" s="14"/>
      <c r="K115" s="14"/>
      <c r="L115" s="14"/>
      <c r="M115" s="14" t="s">
        <v>287</v>
      </c>
      <c r="N115" s="14" t="s">
        <v>288</v>
      </c>
      <c r="O115" s="14"/>
      <c r="P115" s="14"/>
      <c r="Q115" s="14"/>
      <c r="R115" s="14"/>
      <c r="S115" s="14"/>
      <c r="T115" s="14"/>
      <c r="U115" s="14"/>
    </row>
    <row r="116" spans="3:27" x14ac:dyDescent="0.3">
      <c r="C116" s="14" t="s">
        <v>275</v>
      </c>
      <c r="D116" s="14" t="s">
        <v>276</v>
      </c>
      <c r="E116" s="14"/>
      <c r="F116" s="14"/>
      <c r="G116" s="14"/>
      <c r="H116" s="14"/>
      <c r="I116" s="14"/>
      <c r="J116" s="14"/>
      <c r="K116" s="14"/>
      <c r="L116" s="14"/>
      <c r="M116" s="14" t="s">
        <v>41</v>
      </c>
      <c r="N116" s="14" t="s">
        <v>48</v>
      </c>
      <c r="O116" s="14"/>
      <c r="P116" s="14"/>
      <c r="Q116" s="14"/>
      <c r="R116" s="14"/>
      <c r="S116" s="14"/>
      <c r="T116" s="14"/>
      <c r="U116" s="14"/>
    </row>
    <row r="117" spans="3:27" x14ac:dyDescent="0.3">
      <c r="C117" s="14" t="s">
        <v>54</v>
      </c>
      <c r="D117" s="14" t="s">
        <v>55</v>
      </c>
      <c r="H117" s="14"/>
      <c r="I117" s="14"/>
      <c r="J117" s="14"/>
      <c r="K117" s="14"/>
      <c r="L117" s="14"/>
      <c r="M117" s="14" t="s">
        <v>78</v>
      </c>
      <c r="N117" s="14" t="s">
        <v>79</v>
      </c>
      <c r="O117" s="14"/>
      <c r="P117" s="14"/>
      <c r="Q117" s="14"/>
      <c r="R117" s="14"/>
      <c r="S117" s="14"/>
      <c r="T117" s="14"/>
      <c r="U117" s="14"/>
    </row>
    <row r="118" spans="3:27" x14ac:dyDescent="0.3">
      <c r="C118" s="14" t="s">
        <v>277</v>
      </c>
      <c r="D118" s="14" t="s">
        <v>278</v>
      </c>
      <c r="G118" s="14"/>
      <c r="H118" s="14"/>
      <c r="I118" s="14"/>
      <c r="J118" s="14"/>
      <c r="K118" s="14"/>
      <c r="L118" s="14"/>
      <c r="M118" s="14" t="s">
        <v>49</v>
      </c>
      <c r="N118" s="14" t="s">
        <v>53</v>
      </c>
      <c r="O118" s="14"/>
      <c r="P118" s="14"/>
      <c r="Q118" s="14"/>
      <c r="R118" s="14"/>
      <c r="S118" s="14"/>
      <c r="T118" s="14"/>
      <c r="U118" s="14"/>
    </row>
    <row r="119" spans="3:27" x14ac:dyDescent="0.3">
      <c r="C119" s="14" t="s">
        <v>279</v>
      </c>
      <c r="D119" s="14" t="s">
        <v>280</v>
      </c>
      <c r="F119" s="14"/>
      <c r="G119" s="14"/>
      <c r="H119" s="14"/>
      <c r="M119" s="14" t="s">
        <v>52</v>
      </c>
      <c r="N119" s="14"/>
      <c r="O119" s="14"/>
      <c r="P119" s="14"/>
      <c r="Q119" s="14"/>
      <c r="R119" s="14"/>
    </row>
    <row r="120" spans="3:27" x14ac:dyDescent="0.3">
      <c r="C120" s="14" t="s">
        <v>281</v>
      </c>
      <c r="D120" s="14" t="s">
        <v>282</v>
      </c>
      <c r="F120" s="14"/>
      <c r="G120" s="14"/>
      <c r="M120" s="14" t="s">
        <v>289</v>
      </c>
      <c r="N120" s="14" t="s">
        <v>290</v>
      </c>
    </row>
    <row r="121" spans="3:27" x14ac:dyDescent="0.3">
      <c r="C121" s="14" t="s">
        <v>27</v>
      </c>
      <c r="D121" s="14" t="s">
        <v>35</v>
      </c>
      <c r="E121" s="14"/>
      <c r="I121" s="14"/>
      <c r="J121" s="14"/>
      <c r="M121" s="14" t="s">
        <v>291</v>
      </c>
      <c r="N121" s="14" t="s">
        <v>292</v>
      </c>
    </row>
    <row r="122" spans="3:27" x14ac:dyDescent="0.3">
      <c r="C122" s="14" t="s">
        <v>283</v>
      </c>
      <c r="D122" s="14" t="s">
        <v>284</v>
      </c>
      <c r="F122" s="14"/>
      <c r="G122" s="14"/>
      <c r="H122" s="14"/>
      <c r="M122" s="14" t="s">
        <v>293</v>
      </c>
      <c r="N122" s="14" t="s">
        <v>296</v>
      </c>
    </row>
  </sheetData>
  <mergeCells count="2">
    <mergeCell ref="B12:J12"/>
    <mergeCell ref="K78:AJ78"/>
  </mergeCells>
  <conditionalFormatting sqref="B24">
    <cfRule type="duplicateValues" dxfId="72" priority="4"/>
  </conditionalFormatting>
  <conditionalFormatting sqref="C27:J27">
    <cfRule type="duplicateValues" dxfId="71" priority="3"/>
  </conditionalFormatting>
  <conditionalFormatting sqref="C18:J18">
    <cfRule type="duplicateValues" dxfId="70" priority="2"/>
  </conditionalFormatting>
  <conditionalFormatting sqref="C17:J17">
    <cfRule type="duplicateValues" dxfId="69" priority="1"/>
  </conditionalFormatting>
  <conditionalFormatting sqref="B25:B96 B13:B23">
    <cfRule type="duplicateValues" dxfId="68" priority="20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24"/>
  <sheetViews>
    <sheetView showGridLines="0" topLeftCell="A6" zoomScale="90" zoomScaleNormal="90" workbookViewId="0">
      <pane xSplit="10" ySplit="7" topLeftCell="K13" activePane="bottomRight" state="frozen"/>
      <selection activeCell="A6" sqref="A6"/>
      <selection pane="topRight" activeCell="K6" sqref="K6"/>
      <selection pane="bottomLeft" activeCell="A13" sqref="A13"/>
      <selection pane="bottomRight" activeCell="F30" sqref="F30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36" width="5.33203125" customWidth="1"/>
    <col min="37" max="37" width="9.5546875" customWidth="1"/>
    <col min="38" max="39" width="9.44140625" customWidth="1"/>
  </cols>
  <sheetData>
    <row r="2" spans="1:40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5" spans="1:40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</row>
    <row r="6" spans="1:40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</row>
    <row r="7" spans="1:40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</row>
    <row r="8" spans="1:40" x14ac:dyDescent="0.3">
      <c r="A8" s="85"/>
      <c r="P8" s="20"/>
      <c r="Q8" s="5"/>
      <c r="R8" s="5"/>
      <c r="S8" s="5"/>
      <c r="T8" s="5"/>
    </row>
    <row r="9" spans="1:40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 t="s">
        <v>297</v>
      </c>
      <c r="V9" s="9"/>
      <c r="W9" s="9"/>
      <c r="X9" s="9"/>
      <c r="Y9" s="8"/>
    </row>
    <row r="11" spans="1:40" ht="5.25" customHeight="1" thickBot="1" x14ac:dyDescent="0.35"/>
    <row r="12" spans="1:40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82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155</v>
      </c>
      <c r="AK12" s="49" t="s">
        <v>76</v>
      </c>
      <c r="AL12" s="52" t="s">
        <v>63</v>
      </c>
      <c r="AM12" s="53" t="s">
        <v>77</v>
      </c>
    </row>
    <row r="13" spans="1:40" ht="20.100000000000001" customHeight="1" x14ac:dyDescent="0.3">
      <c r="A13" s="88">
        <v>1</v>
      </c>
      <c r="B13" s="60" t="s">
        <v>163</v>
      </c>
      <c r="C13" s="61"/>
      <c r="D13" s="61"/>
      <c r="E13" s="61"/>
      <c r="F13" s="61"/>
      <c r="G13" s="61"/>
      <c r="H13" s="61"/>
      <c r="I13" s="61"/>
      <c r="J13" s="62"/>
      <c r="K13" s="130">
        <v>84</v>
      </c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>
        <v>12</v>
      </c>
      <c r="AC13" s="130"/>
      <c r="AD13" s="130"/>
      <c r="AE13" s="130"/>
      <c r="AF13" s="130"/>
      <c r="AG13" s="130"/>
      <c r="AH13" s="130"/>
      <c r="AI13" s="130"/>
      <c r="AJ13" s="130"/>
      <c r="AK13" s="50">
        <f>SUM(K13:AJ13)</f>
        <v>96</v>
      </c>
      <c r="AL13" s="130">
        <v>189</v>
      </c>
      <c r="AM13" s="54">
        <v>0</v>
      </c>
      <c r="AN13" t="s">
        <v>99</v>
      </c>
    </row>
    <row r="14" spans="1:40" ht="20.100000000000001" customHeight="1" x14ac:dyDescent="0.3">
      <c r="A14" s="88">
        <f>+A13+1</f>
        <v>2</v>
      </c>
      <c r="B14" s="60" t="s">
        <v>298</v>
      </c>
      <c r="C14" s="61"/>
      <c r="D14" s="61"/>
      <c r="E14" s="61"/>
      <c r="F14" s="61"/>
      <c r="G14" s="61"/>
      <c r="H14" s="61"/>
      <c r="I14" s="61"/>
      <c r="J14" s="62"/>
      <c r="K14" s="130">
        <v>36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>
        <v>6</v>
      </c>
      <c r="AC14" s="130"/>
      <c r="AD14" s="130"/>
      <c r="AE14" s="130"/>
      <c r="AF14" s="130"/>
      <c r="AG14" s="130"/>
      <c r="AH14" s="130"/>
      <c r="AI14" s="130"/>
      <c r="AJ14" s="130"/>
      <c r="AK14" s="50">
        <f>SUM(K14:AJ14)</f>
        <v>42</v>
      </c>
      <c r="AL14" s="130">
        <v>70</v>
      </c>
      <c r="AM14" s="54">
        <f t="shared" ref="AM14:AM99" si="0">+AL14/K14</f>
        <v>1.9444444444444444</v>
      </c>
      <c r="AN14" t="s">
        <v>99</v>
      </c>
    </row>
    <row r="15" spans="1:40" ht="20.100000000000001" customHeight="1" x14ac:dyDescent="0.3">
      <c r="A15" s="88">
        <f t="shared" ref="A15:A80" si="1">+A14+1</f>
        <v>3</v>
      </c>
      <c r="B15" s="57" t="s">
        <v>157</v>
      </c>
      <c r="C15" s="58"/>
      <c r="D15" s="58"/>
      <c r="E15" s="58"/>
      <c r="F15" s="58"/>
      <c r="G15" s="58"/>
      <c r="H15" s="58"/>
      <c r="I15" s="58"/>
      <c r="J15" s="59"/>
      <c r="K15" s="130">
        <v>120</v>
      </c>
      <c r="L15" s="130"/>
      <c r="M15" s="130"/>
      <c r="N15" s="130"/>
      <c r="O15" s="130"/>
      <c r="P15" s="130"/>
      <c r="Q15" s="130">
        <v>30</v>
      </c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50">
        <f t="shared" ref="AK15:AK80" si="2">SUM(K15:AJ15)</f>
        <v>150</v>
      </c>
      <c r="AL15" s="130">
        <v>170</v>
      </c>
      <c r="AM15" s="54">
        <f t="shared" si="0"/>
        <v>1.4166666666666667</v>
      </c>
      <c r="AN15" t="s">
        <v>100</v>
      </c>
    </row>
    <row r="16" spans="1:40" ht="20.100000000000001" customHeight="1" x14ac:dyDescent="0.3">
      <c r="A16" s="88">
        <f t="shared" si="1"/>
        <v>4</v>
      </c>
      <c r="B16" s="123" t="s">
        <v>135</v>
      </c>
      <c r="C16" s="116"/>
      <c r="D16" s="116"/>
      <c r="E16" s="116"/>
      <c r="F16" s="116"/>
      <c r="G16" s="116"/>
      <c r="H16" s="116"/>
      <c r="I16" s="116"/>
      <c r="J16" s="118"/>
      <c r="K16" s="130">
        <v>102</v>
      </c>
      <c r="L16" s="130"/>
      <c r="M16" s="130"/>
      <c r="N16" s="130"/>
      <c r="O16" s="130"/>
      <c r="P16" s="130"/>
      <c r="Q16" s="130">
        <v>48</v>
      </c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50">
        <f t="shared" si="2"/>
        <v>150</v>
      </c>
      <c r="AL16" s="130">
        <v>311</v>
      </c>
      <c r="AM16" s="54">
        <v>0</v>
      </c>
      <c r="AN16" t="s">
        <v>101</v>
      </c>
    </row>
    <row r="17" spans="1:40" ht="20.100000000000001" customHeight="1" x14ac:dyDescent="0.3">
      <c r="A17" s="88">
        <f t="shared" si="1"/>
        <v>5</v>
      </c>
      <c r="B17" s="66" t="s">
        <v>234</v>
      </c>
      <c r="C17" s="66"/>
      <c r="D17" s="66"/>
      <c r="E17" s="66"/>
      <c r="F17" s="66"/>
      <c r="G17" s="66"/>
      <c r="H17" s="115"/>
      <c r="I17" s="115"/>
      <c r="J17" s="121"/>
      <c r="K17" s="130">
        <v>120</v>
      </c>
      <c r="L17" s="130"/>
      <c r="M17" s="130"/>
      <c r="N17" s="130"/>
      <c r="O17" s="130"/>
      <c r="P17" s="130"/>
      <c r="Q17" s="130">
        <v>15</v>
      </c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>
        <v>15</v>
      </c>
      <c r="AD17" s="130"/>
      <c r="AE17" s="130"/>
      <c r="AF17" s="130"/>
      <c r="AG17" s="130"/>
      <c r="AH17" s="130"/>
      <c r="AI17" s="130"/>
      <c r="AJ17" s="130"/>
      <c r="AK17" s="50">
        <f t="shared" si="2"/>
        <v>150</v>
      </c>
      <c r="AL17" s="131">
        <v>98</v>
      </c>
      <c r="AM17" s="54">
        <f t="shared" si="0"/>
        <v>0.81666666666666665</v>
      </c>
      <c r="AN17" t="s">
        <v>110</v>
      </c>
    </row>
    <row r="18" spans="1:40" ht="20.100000000000001" customHeight="1" x14ac:dyDescent="0.3">
      <c r="A18" s="88">
        <f t="shared" si="1"/>
        <v>6</v>
      </c>
      <c r="B18" s="119" t="s">
        <v>92</v>
      </c>
      <c r="C18" s="119"/>
      <c r="D18" s="119"/>
      <c r="E18" s="119"/>
      <c r="F18" s="119"/>
      <c r="G18" s="119"/>
      <c r="H18" s="119"/>
      <c r="I18" s="122"/>
      <c r="J18" s="124"/>
      <c r="K18" s="130">
        <v>120</v>
      </c>
      <c r="L18" s="130"/>
      <c r="M18" s="130"/>
      <c r="N18" s="130"/>
      <c r="O18" s="130"/>
      <c r="P18" s="130"/>
      <c r="Q18" s="130">
        <v>15</v>
      </c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>
        <v>15</v>
      </c>
      <c r="AD18" s="130"/>
      <c r="AE18" s="130"/>
      <c r="AF18" s="130"/>
      <c r="AG18" s="130"/>
      <c r="AH18" s="130"/>
      <c r="AI18" s="130"/>
      <c r="AJ18" s="130"/>
      <c r="AK18" s="50">
        <f t="shared" si="2"/>
        <v>150</v>
      </c>
      <c r="AL18" s="131">
        <v>222</v>
      </c>
      <c r="AM18" s="54">
        <f t="shared" si="0"/>
        <v>1.85</v>
      </c>
      <c r="AN18" t="s">
        <v>110</v>
      </c>
    </row>
    <row r="19" spans="1:40" ht="20.100000000000001" customHeight="1" x14ac:dyDescent="0.3">
      <c r="A19" s="88">
        <f t="shared" si="1"/>
        <v>7</v>
      </c>
      <c r="B19" s="119" t="s">
        <v>156</v>
      </c>
      <c r="C19" s="117"/>
      <c r="D19" s="117"/>
      <c r="E19" s="117"/>
      <c r="F19" s="117"/>
      <c r="G19" s="117"/>
      <c r="H19" s="117"/>
      <c r="I19" s="117"/>
      <c r="J19" s="120"/>
      <c r="K19" s="130">
        <v>120</v>
      </c>
      <c r="L19" s="130"/>
      <c r="M19" s="130"/>
      <c r="N19" s="130"/>
      <c r="O19" s="130"/>
      <c r="P19" s="130"/>
      <c r="Q19" s="130">
        <v>15</v>
      </c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>
        <v>15</v>
      </c>
      <c r="AD19" s="130"/>
      <c r="AE19" s="130"/>
      <c r="AF19" s="130"/>
      <c r="AG19" s="130"/>
      <c r="AH19" s="130"/>
      <c r="AI19" s="130"/>
      <c r="AJ19" s="130"/>
      <c r="AK19" s="50">
        <f t="shared" si="2"/>
        <v>150</v>
      </c>
      <c r="AL19" s="131">
        <v>205</v>
      </c>
      <c r="AM19" s="54">
        <f t="shared" si="0"/>
        <v>1.7083333333333333</v>
      </c>
      <c r="AN19" t="s">
        <v>114</v>
      </c>
    </row>
    <row r="20" spans="1:40" ht="20.100000000000001" customHeight="1" x14ac:dyDescent="0.3">
      <c r="A20" s="88">
        <f t="shared" si="1"/>
        <v>8</v>
      </c>
      <c r="B20" s="66" t="s">
        <v>173</v>
      </c>
      <c r="C20" s="67"/>
      <c r="D20" s="67"/>
      <c r="E20" s="67"/>
      <c r="F20" s="67"/>
      <c r="G20" s="67"/>
      <c r="H20" s="67"/>
      <c r="I20" s="67"/>
      <c r="J20" s="68"/>
      <c r="K20" s="130">
        <v>120</v>
      </c>
      <c r="L20" s="130"/>
      <c r="M20" s="130"/>
      <c r="N20" s="130"/>
      <c r="O20" s="130"/>
      <c r="P20" s="130"/>
      <c r="Q20" s="130">
        <v>15</v>
      </c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>
        <v>15</v>
      </c>
      <c r="AD20" s="130"/>
      <c r="AE20" s="130"/>
      <c r="AF20" s="130"/>
      <c r="AG20" s="130"/>
      <c r="AH20" s="130"/>
      <c r="AI20" s="130"/>
      <c r="AJ20" s="130"/>
      <c r="AK20" s="50">
        <f t="shared" si="2"/>
        <v>150</v>
      </c>
      <c r="AL20" s="131">
        <v>162</v>
      </c>
      <c r="AM20" s="54">
        <f t="shared" si="0"/>
        <v>1.35</v>
      </c>
      <c r="AN20" t="s">
        <v>175</v>
      </c>
    </row>
    <row r="21" spans="1:40" ht="20.100000000000001" customHeight="1" x14ac:dyDescent="0.3">
      <c r="A21" s="88">
        <f t="shared" si="1"/>
        <v>9</v>
      </c>
      <c r="B21" s="66" t="s">
        <v>174</v>
      </c>
      <c r="C21" s="67"/>
      <c r="D21" s="67"/>
      <c r="E21" s="67"/>
      <c r="F21" s="67"/>
      <c r="G21" s="67"/>
      <c r="H21" s="67"/>
      <c r="I21" s="67"/>
      <c r="J21" s="68"/>
      <c r="K21" s="130">
        <v>120</v>
      </c>
      <c r="L21" s="130"/>
      <c r="M21" s="130"/>
      <c r="N21" s="130"/>
      <c r="O21" s="130"/>
      <c r="P21" s="130"/>
      <c r="Q21" s="130">
        <v>15</v>
      </c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>
        <v>15</v>
      </c>
      <c r="AD21" s="130"/>
      <c r="AE21" s="130"/>
      <c r="AF21" s="130"/>
      <c r="AG21" s="130"/>
      <c r="AH21" s="130"/>
      <c r="AI21" s="130"/>
      <c r="AJ21" s="130"/>
      <c r="AK21" s="50">
        <f t="shared" si="2"/>
        <v>150</v>
      </c>
      <c r="AL21" s="131">
        <v>179</v>
      </c>
      <c r="AM21" s="54">
        <f t="shared" si="0"/>
        <v>1.4916666666666667</v>
      </c>
      <c r="AN21" t="s">
        <v>176</v>
      </c>
    </row>
    <row r="22" spans="1:40" ht="20.100000000000001" customHeight="1" x14ac:dyDescent="0.3">
      <c r="A22" s="88">
        <f t="shared" si="1"/>
        <v>10</v>
      </c>
      <c r="B22" s="63" t="s">
        <v>164</v>
      </c>
      <c r="C22" s="64"/>
      <c r="D22" s="64"/>
      <c r="E22" s="64"/>
      <c r="F22" s="64"/>
      <c r="G22" s="64"/>
      <c r="H22" s="64"/>
      <c r="I22" s="64"/>
      <c r="J22" s="65"/>
      <c r="K22" s="130">
        <v>78</v>
      </c>
      <c r="L22" s="130"/>
      <c r="M22" s="130"/>
      <c r="N22" s="130"/>
      <c r="O22" s="130"/>
      <c r="P22" s="130"/>
      <c r="Q22" s="130">
        <v>60</v>
      </c>
      <c r="R22" s="130"/>
      <c r="S22" s="130"/>
      <c r="T22" s="130"/>
      <c r="U22" s="130"/>
      <c r="V22" s="130"/>
      <c r="W22" s="130">
        <v>6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50">
        <f t="shared" si="2"/>
        <v>144</v>
      </c>
      <c r="AL22" s="131">
        <v>112</v>
      </c>
      <c r="AM22" s="54">
        <f t="shared" si="0"/>
        <v>1.4358974358974359</v>
      </c>
      <c r="AN22" t="s">
        <v>107</v>
      </c>
    </row>
    <row r="23" spans="1:40" ht="20.100000000000001" customHeight="1" x14ac:dyDescent="0.3">
      <c r="A23" s="88">
        <f t="shared" si="1"/>
        <v>11</v>
      </c>
      <c r="B23" s="63" t="s">
        <v>162</v>
      </c>
      <c r="C23" s="64"/>
      <c r="D23" s="64"/>
      <c r="E23" s="64"/>
      <c r="F23" s="64"/>
      <c r="G23" s="64"/>
      <c r="H23" s="64"/>
      <c r="I23" s="64"/>
      <c r="J23" s="65"/>
      <c r="K23" s="130">
        <v>132</v>
      </c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>
        <v>6</v>
      </c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50">
        <f t="shared" si="2"/>
        <v>138</v>
      </c>
      <c r="AL23" s="131">
        <v>240</v>
      </c>
      <c r="AM23" s="54">
        <f t="shared" si="0"/>
        <v>1.8181818181818181</v>
      </c>
      <c r="AN23" t="s">
        <v>107</v>
      </c>
    </row>
    <row r="24" spans="1:40" ht="20.100000000000001" customHeight="1" x14ac:dyDescent="0.3">
      <c r="A24" s="88"/>
      <c r="B24" s="97" t="s">
        <v>165</v>
      </c>
      <c r="C24" s="98"/>
      <c r="D24" s="98"/>
      <c r="E24" s="98"/>
      <c r="F24" s="98"/>
      <c r="G24" s="98"/>
      <c r="H24" s="98"/>
      <c r="I24" s="98"/>
      <c r="J24" s="99"/>
      <c r="K24" s="130">
        <v>90</v>
      </c>
      <c r="L24" s="130"/>
      <c r="M24" s="130"/>
      <c r="N24" s="130"/>
      <c r="O24" s="130"/>
      <c r="P24" s="130"/>
      <c r="Q24" s="130">
        <v>60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50">
        <f t="shared" si="2"/>
        <v>150</v>
      </c>
      <c r="AL24" s="132">
        <v>235</v>
      </c>
      <c r="AM24" s="54">
        <f t="shared" si="0"/>
        <v>2.6111111111111112</v>
      </c>
      <c r="AN24" t="s">
        <v>108</v>
      </c>
    </row>
    <row r="25" spans="1:40" ht="20.100000000000001" customHeight="1" x14ac:dyDescent="0.3">
      <c r="A25" s="88">
        <f>+A23+1</f>
        <v>12</v>
      </c>
      <c r="B25" s="97" t="s">
        <v>248</v>
      </c>
      <c r="C25" s="98"/>
      <c r="D25" s="98"/>
      <c r="E25" s="98"/>
      <c r="F25" s="98"/>
      <c r="G25" s="98"/>
      <c r="H25" s="98"/>
      <c r="I25" s="98"/>
      <c r="J25" s="99"/>
      <c r="K25" s="130">
        <v>90</v>
      </c>
      <c r="L25" s="130"/>
      <c r="M25" s="130"/>
      <c r="N25" s="130"/>
      <c r="O25" s="130"/>
      <c r="P25" s="130"/>
      <c r="Q25" s="130">
        <v>60</v>
      </c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50">
        <f t="shared" si="2"/>
        <v>150</v>
      </c>
      <c r="AL25" s="130">
        <v>176</v>
      </c>
      <c r="AM25" s="54">
        <f t="shared" si="0"/>
        <v>1.9555555555555555</v>
      </c>
      <c r="AN25" t="s">
        <v>108</v>
      </c>
    </row>
    <row r="26" spans="1:40" ht="20.100000000000001" customHeight="1" x14ac:dyDescent="0.3">
      <c r="A26" s="88">
        <f t="shared" si="1"/>
        <v>13</v>
      </c>
      <c r="B26" s="72" t="s">
        <v>96</v>
      </c>
      <c r="C26" s="71"/>
      <c r="D26" s="69"/>
      <c r="E26" s="69"/>
      <c r="F26" s="69"/>
      <c r="G26" s="69"/>
      <c r="H26" s="69"/>
      <c r="I26" s="69"/>
      <c r="J26" s="70"/>
      <c r="K26" s="130">
        <v>84</v>
      </c>
      <c r="L26" s="130"/>
      <c r="M26" s="130"/>
      <c r="N26" s="130"/>
      <c r="O26" s="130"/>
      <c r="P26" s="130"/>
      <c r="Q26" s="130">
        <v>33</v>
      </c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>
        <v>33</v>
      </c>
      <c r="AD26" s="130"/>
      <c r="AE26" s="130"/>
      <c r="AF26" s="130"/>
      <c r="AG26" s="130"/>
      <c r="AH26" s="130"/>
      <c r="AI26" s="130"/>
      <c r="AJ26" s="130"/>
      <c r="AK26" s="50">
        <f t="shared" si="2"/>
        <v>150</v>
      </c>
      <c r="AL26" s="131">
        <v>328</v>
      </c>
      <c r="AM26" s="54">
        <f t="shared" si="0"/>
        <v>3.9047619047619047</v>
      </c>
      <c r="AN26" t="s">
        <v>109</v>
      </c>
    </row>
    <row r="27" spans="1:40" ht="20.100000000000001" customHeight="1" x14ac:dyDescent="0.3">
      <c r="A27" s="88">
        <f t="shared" si="1"/>
        <v>14</v>
      </c>
      <c r="B27" s="104" t="s">
        <v>95</v>
      </c>
      <c r="C27" s="102"/>
      <c r="D27" s="102"/>
      <c r="E27" s="102"/>
      <c r="F27" s="102"/>
      <c r="G27" s="102"/>
      <c r="H27" s="102"/>
      <c r="I27" s="102"/>
      <c r="J27" s="105"/>
      <c r="K27" s="130">
        <v>60</v>
      </c>
      <c r="L27" s="130"/>
      <c r="M27" s="130"/>
      <c r="N27" s="130"/>
      <c r="O27" s="130"/>
      <c r="P27" s="130"/>
      <c r="Q27" s="130">
        <v>45</v>
      </c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>
        <v>45</v>
      </c>
      <c r="AD27" s="130"/>
      <c r="AE27" s="130"/>
      <c r="AF27" s="130"/>
      <c r="AG27" s="130"/>
      <c r="AH27" s="130"/>
      <c r="AI27" s="130"/>
      <c r="AJ27" s="130"/>
      <c r="AK27" s="50">
        <f t="shared" si="2"/>
        <v>150</v>
      </c>
      <c r="AL27" s="131">
        <v>60</v>
      </c>
      <c r="AM27" s="54">
        <f t="shared" si="0"/>
        <v>1</v>
      </c>
      <c r="AN27" t="s">
        <v>109</v>
      </c>
    </row>
    <row r="28" spans="1:40" ht="20.100000000000001" customHeight="1" x14ac:dyDescent="0.3">
      <c r="A28" s="88">
        <f t="shared" si="1"/>
        <v>15</v>
      </c>
      <c r="B28" s="100" t="s">
        <v>249</v>
      </c>
      <c r="C28" s="101"/>
      <c r="D28" s="101"/>
      <c r="E28" s="101"/>
      <c r="F28" s="101"/>
      <c r="G28" s="101"/>
      <c r="H28" s="101"/>
      <c r="I28" s="101"/>
      <c r="J28" s="108"/>
      <c r="K28" s="130">
        <v>102</v>
      </c>
      <c r="L28" s="130"/>
      <c r="M28" s="130"/>
      <c r="N28" s="130"/>
      <c r="O28" s="130"/>
      <c r="P28" s="130"/>
      <c r="Q28" s="130">
        <v>24</v>
      </c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>
        <v>24</v>
      </c>
      <c r="AD28" s="130"/>
      <c r="AE28" s="130"/>
      <c r="AF28" s="130"/>
      <c r="AG28" s="130"/>
      <c r="AH28" s="130"/>
      <c r="AI28" s="130"/>
      <c r="AJ28" s="130"/>
      <c r="AK28" s="50">
        <f t="shared" si="2"/>
        <v>150</v>
      </c>
      <c r="AL28" s="131">
        <v>185</v>
      </c>
      <c r="AM28" s="54">
        <f t="shared" si="0"/>
        <v>1.8137254901960784</v>
      </c>
      <c r="AN28" t="s">
        <v>186</v>
      </c>
    </row>
    <row r="29" spans="1:40" ht="20.100000000000001" customHeight="1" x14ac:dyDescent="0.3">
      <c r="A29" s="88">
        <f t="shared" si="1"/>
        <v>16</v>
      </c>
      <c r="B29" s="106" t="s">
        <v>166</v>
      </c>
      <c r="C29" s="103"/>
      <c r="D29" s="103"/>
      <c r="E29" s="103"/>
      <c r="F29" s="103"/>
      <c r="G29" s="103"/>
      <c r="H29" s="103"/>
      <c r="I29" s="103"/>
      <c r="J29" s="107"/>
      <c r="K29" s="130">
        <v>78</v>
      </c>
      <c r="L29" s="130"/>
      <c r="M29" s="130"/>
      <c r="N29" s="130"/>
      <c r="O29" s="130"/>
      <c r="P29" s="130"/>
      <c r="Q29" s="130">
        <v>36</v>
      </c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>
        <v>36</v>
      </c>
      <c r="AD29" s="130"/>
      <c r="AE29" s="130"/>
      <c r="AF29" s="130"/>
      <c r="AG29" s="130"/>
      <c r="AH29" s="130"/>
      <c r="AI29" s="130"/>
      <c r="AJ29" s="130"/>
      <c r="AK29" s="50">
        <f t="shared" si="2"/>
        <v>150</v>
      </c>
      <c r="AL29" s="131">
        <v>202</v>
      </c>
      <c r="AM29" s="54">
        <f t="shared" si="0"/>
        <v>2.5897435897435899</v>
      </c>
      <c r="AN29" t="s">
        <v>109</v>
      </c>
    </row>
    <row r="30" spans="1:40" ht="20.100000000000001" customHeight="1" x14ac:dyDescent="0.3">
      <c r="A30" s="88">
        <f t="shared" si="1"/>
        <v>17</v>
      </c>
      <c r="B30" s="73" t="s">
        <v>94</v>
      </c>
      <c r="C30" s="69"/>
      <c r="D30" s="69"/>
      <c r="E30" s="69"/>
      <c r="F30" s="69"/>
      <c r="G30" s="69"/>
      <c r="H30" s="69"/>
      <c r="I30" s="69"/>
      <c r="J30" s="70"/>
      <c r="K30" s="130">
        <v>54</v>
      </c>
      <c r="L30" s="130"/>
      <c r="M30" s="130"/>
      <c r="N30" s="130"/>
      <c r="O30" s="130"/>
      <c r="P30" s="130"/>
      <c r="Q30" s="130">
        <v>48</v>
      </c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>
        <v>48</v>
      </c>
      <c r="AD30" s="130"/>
      <c r="AE30" s="130"/>
      <c r="AF30" s="130"/>
      <c r="AG30" s="130"/>
      <c r="AH30" s="130"/>
      <c r="AI30" s="130"/>
      <c r="AJ30" s="130"/>
      <c r="AK30" s="50">
        <f t="shared" si="2"/>
        <v>150</v>
      </c>
      <c r="AL30" s="131">
        <v>157</v>
      </c>
      <c r="AM30" s="54">
        <f t="shared" si="0"/>
        <v>2.9074074074074074</v>
      </c>
      <c r="AN30" t="s">
        <v>109</v>
      </c>
    </row>
    <row r="31" spans="1:40" ht="20.100000000000001" customHeight="1" x14ac:dyDescent="0.3">
      <c r="A31" s="88">
        <f t="shared" si="1"/>
        <v>18</v>
      </c>
      <c r="B31" s="73" t="s">
        <v>184</v>
      </c>
      <c r="C31" s="69"/>
      <c r="D31" s="69"/>
      <c r="E31" s="69"/>
      <c r="F31" s="69"/>
      <c r="G31" s="69"/>
      <c r="H31" s="69"/>
      <c r="I31" s="69"/>
      <c r="J31" s="70"/>
      <c r="K31" s="130">
        <v>102</v>
      </c>
      <c r="L31" s="130"/>
      <c r="M31" s="130"/>
      <c r="N31" s="130"/>
      <c r="O31" s="130"/>
      <c r="P31" s="130"/>
      <c r="Q31" s="130">
        <v>24</v>
      </c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>
        <v>24</v>
      </c>
      <c r="AD31" s="130"/>
      <c r="AE31" s="130"/>
      <c r="AF31" s="130"/>
      <c r="AG31" s="130"/>
      <c r="AH31" s="130"/>
      <c r="AI31" s="130"/>
      <c r="AJ31" s="130"/>
      <c r="AK31" s="50">
        <f t="shared" si="2"/>
        <v>150</v>
      </c>
      <c r="AL31" s="131">
        <v>212</v>
      </c>
      <c r="AM31" s="54">
        <f t="shared" si="0"/>
        <v>2.0784313725490198</v>
      </c>
      <c r="AN31" t="s">
        <v>109</v>
      </c>
    </row>
    <row r="32" spans="1:40" ht="20.100000000000001" customHeight="1" x14ac:dyDescent="0.3">
      <c r="A32" s="88">
        <f t="shared" si="1"/>
        <v>19</v>
      </c>
      <c r="B32" s="73" t="s">
        <v>185</v>
      </c>
      <c r="C32" s="69"/>
      <c r="D32" s="69"/>
      <c r="E32" s="69"/>
      <c r="F32" s="69"/>
      <c r="G32" s="69"/>
      <c r="H32" s="69"/>
      <c r="I32" s="69"/>
      <c r="J32" s="70"/>
      <c r="K32" s="130">
        <v>66</v>
      </c>
      <c r="L32" s="130"/>
      <c r="M32" s="130"/>
      <c r="N32" s="130"/>
      <c r="O32" s="130"/>
      <c r="P32" s="130"/>
      <c r="Q32" s="130">
        <v>42</v>
      </c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>
        <v>42</v>
      </c>
      <c r="AD32" s="130"/>
      <c r="AE32" s="130"/>
      <c r="AF32" s="130"/>
      <c r="AG32" s="130"/>
      <c r="AH32" s="130"/>
      <c r="AI32" s="130"/>
      <c r="AJ32" s="130"/>
      <c r="AK32" s="50">
        <f t="shared" si="2"/>
        <v>150</v>
      </c>
      <c r="AL32" s="131">
        <v>209</v>
      </c>
      <c r="AM32" s="54">
        <f t="shared" si="0"/>
        <v>3.1666666666666665</v>
      </c>
      <c r="AN32" t="s">
        <v>109</v>
      </c>
    </row>
    <row r="33" spans="1:40" ht="20.100000000000001" customHeight="1" x14ac:dyDescent="0.3">
      <c r="A33" s="88">
        <f t="shared" si="1"/>
        <v>20</v>
      </c>
      <c r="B33" s="77" t="s">
        <v>138</v>
      </c>
      <c r="C33" s="78"/>
      <c r="D33" s="78"/>
      <c r="E33" s="78"/>
      <c r="F33" s="78"/>
      <c r="G33" s="78"/>
      <c r="H33" s="78"/>
      <c r="I33" s="78"/>
      <c r="J33" s="79"/>
      <c r="K33" s="130">
        <v>120</v>
      </c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>
        <v>30</v>
      </c>
      <c r="AC33" s="130"/>
      <c r="AD33" s="130"/>
      <c r="AE33" s="130"/>
      <c r="AF33" s="130"/>
      <c r="AG33" s="130"/>
      <c r="AH33" s="130"/>
      <c r="AI33" s="130"/>
      <c r="AJ33" s="130"/>
      <c r="AK33" s="50">
        <f t="shared" si="2"/>
        <v>150</v>
      </c>
      <c r="AL33" s="131">
        <v>212</v>
      </c>
      <c r="AM33" s="54">
        <f t="shared" si="0"/>
        <v>1.7666666666666666</v>
      </c>
      <c r="AN33" t="s">
        <v>103</v>
      </c>
    </row>
    <row r="34" spans="1:40" ht="20.100000000000001" customHeight="1" x14ac:dyDescent="0.3">
      <c r="A34" s="88">
        <f t="shared" si="1"/>
        <v>21</v>
      </c>
      <c r="B34" s="77" t="s">
        <v>167</v>
      </c>
      <c r="C34" s="78"/>
      <c r="D34" s="78"/>
      <c r="E34" s="78"/>
      <c r="F34" s="78"/>
      <c r="G34" s="78"/>
      <c r="H34" s="78"/>
      <c r="I34" s="78"/>
      <c r="J34" s="79"/>
      <c r="K34" s="130">
        <v>150</v>
      </c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50">
        <f t="shared" si="2"/>
        <v>150</v>
      </c>
      <c r="AL34" s="131">
        <v>19</v>
      </c>
      <c r="AM34" s="54">
        <f t="shared" si="0"/>
        <v>0.12666666666666668</v>
      </c>
      <c r="AN34" t="s">
        <v>103</v>
      </c>
    </row>
    <row r="35" spans="1:40" ht="20.100000000000001" customHeight="1" x14ac:dyDescent="0.3">
      <c r="A35" s="88">
        <f t="shared" si="1"/>
        <v>22</v>
      </c>
      <c r="B35" s="77" t="s">
        <v>188</v>
      </c>
      <c r="C35" s="78"/>
      <c r="D35" s="78"/>
      <c r="E35" s="78"/>
      <c r="F35" s="78"/>
      <c r="G35" s="78"/>
      <c r="H35" s="78"/>
      <c r="I35" s="78"/>
      <c r="J35" s="79"/>
      <c r="K35" s="130">
        <v>150</v>
      </c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50">
        <f t="shared" si="2"/>
        <v>150</v>
      </c>
      <c r="AL35" s="131">
        <v>368</v>
      </c>
      <c r="AM35" s="54">
        <f t="shared" si="0"/>
        <v>2.4533333333333331</v>
      </c>
      <c r="AN35" t="s">
        <v>103</v>
      </c>
    </row>
    <row r="36" spans="1:40" ht="20.100000000000001" customHeight="1" x14ac:dyDescent="0.3">
      <c r="A36" s="88">
        <f t="shared" si="1"/>
        <v>23</v>
      </c>
      <c r="B36" s="77" t="s">
        <v>250</v>
      </c>
      <c r="C36" s="78"/>
      <c r="D36" s="78"/>
      <c r="E36" s="78"/>
      <c r="F36" s="78"/>
      <c r="G36" s="78"/>
      <c r="H36" s="78"/>
      <c r="I36" s="78"/>
      <c r="J36" s="79"/>
      <c r="K36" s="130">
        <v>150</v>
      </c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50">
        <f t="shared" si="2"/>
        <v>150</v>
      </c>
      <c r="AL36" s="131">
        <v>358</v>
      </c>
      <c r="AM36" s="54">
        <f t="shared" si="0"/>
        <v>2.3866666666666667</v>
      </c>
      <c r="AN36" t="s">
        <v>103</v>
      </c>
    </row>
    <row r="37" spans="1:40" ht="20.100000000000001" customHeight="1" x14ac:dyDescent="0.3">
      <c r="A37" s="88">
        <f t="shared" si="1"/>
        <v>24</v>
      </c>
      <c r="B37" s="80" t="s">
        <v>117</v>
      </c>
      <c r="C37" s="81"/>
      <c r="D37" s="81"/>
      <c r="E37" s="81"/>
      <c r="F37" s="81"/>
      <c r="G37" s="81"/>
      <c r="H37" s="81"/>
      <c r="I37" s="81"/>
      <c r="J37" s="82"/>
      <c r="K37" s="130">
        <v>150</v>
      </c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50">
        <f t="shared" si="2"/>
        <v>150</v>
      </c>
      <c r="AL37" s="131">
        <v>116</v>
      </c>
      <c r="AM37" s="54">
        <f t="shared" si="0"/>
        <v>0.77333333333333332</v>
      </c>
      <c r="AN37" t="s">
        <v>104</v>
      </c>
    </row>
    <row r="38" spans="1:40" ht="20.100000000000001" customHeight="1" x14ac:dyDescent="0.3">
      <c r="A38" s="88">
        <f t="shared" si="1"/>
        <v>25</v>
      </c>
      <c r="B38" s="80" t="s">
        <v>168</v>
      </c>
      <c r="C38" s="81"/>
      <c r="D38" s="81"/>
      <c r="E38" s="81"/>
      <c r="F38" s="81"/>
      <c r="G38" s="81"/>
      <c r="H38" s="81"/>
      <c r="I38" s="81"/>
      <c r="J38" s="82"/>
      <c r="K38" s="130">
        <v>150</v>
      </c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50">
        <f t="shared" si="2"/>
        <v>150</v>
      </c>
      <c r="AL38" s="131">
        <v>137</v>
      </c>
      <c r="AM38" s="54">
        <f t="shared" si="0"/>
        <v>0.91333333333333333</v>
      </c>
      <c r="AN38" t="s">
        <v>104</v>
      </c>
    </row>
    <row r="39" spans="1:40" ht="20.100000000000001" customHeight="1" x14ac:dyDescent="0.3">
      <c r="A39" s="88">
        <f t="shared" si="1"/>
        <v>26</v>
      </c>
      <c r="B39" s="74" t="s">
        <v>154</v>
      </c>
      <c r="C39" s="75"/>
      <c r="D39" s="75"/>
      <c r="E39" s="75"/>
      <c r="F39" s="75"/>
      <c r="G39" s="75"/>
      <c r="H39" s="75"/>
      <c r="I39" s="75"/>
      <c r="J39" s="76"/>
      <c r="K39" s="130"/>
      <c r="L39" s="130"/>
      <c r="M39" s="130"/>
      <c r="N39" s="130"/>
      <c r="O39" s="130"/>
      <c r="P39" s="130"/>
      <c r="Q39" s="130">
        <v>0</v>
      </c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>
        <v>6</v>
      </c>
      <c r="AD39" s="130"/>
      <c r="AE39" s="130"/>
      <c r="AF39" s="130">
        <v>108</v>
      </c>
      <c r="AG39" s="130"/>
      <c r="AH39" s="130">
        <v>36</v>
      </c>
      <c r="AI39" s="130"/>
      <c r="AJ39" s="130"/>
      <c r="AK39" s="50">
        <f t="shared" si="2"/>
        <v>150</v>
      </c>
      <c r="AL39" s="130">
        <v>0</v>
      </c>
      <c r="AM39" s="54">
        <v>0</v>
      </c>
      <c r="AN39" t="s">
        <v>133</v>
      </c>
    </row>
    <row r="40" spans="1:40" ht="20.100000000000001" customHeight="1" x14ac:dyDescent="0.3">
      <c r="A40" s="88"/>
      <c r="B40" s="74" t="s">
        <v>181</v>
      </c>
      <c r="C40" s="75"/>
      <c r="D40" s="75"/>
      <c r="E40" s="75"/>
      <c r="F40" s="75"/>
      <c r="G40" s="75"/>
      <c r="H40" s="75"/>
      <c r="I40" s="75"/>
      <c r="J40" s="76"/>
      <c r="K40" s="130">
        <v>90</v>
      </c>
      <c r="L40" s="130"/>
      <c r="M40" s="130">
        <v>12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>
        <v>12</v>
      </c>
      <c r="AB40" s="130"/>
      <c r="AC40" s="130"/>
      <c r="AD40" s="130"/>
      <c r="AE40" s="130"/>
      <c r="AF40" s="130"/>
      <c r="AG40" s="130"/>
      <c r="AH40" s="130">
        <v>24</v>
      </c>
      <c r="AI40" s="130">
        <v>12</v>
      </c>
      <c r="AJ40" s="130"/>
      <c r="AK40" s="50">
        <f t="shared" si="2"/>
        <v>150</v>
      </c>
      <c r="AL40" s="130">
        <v>84</v>
      </c>
      <c r="AM40" s="54">
        <f t="shared" si="0"/>
        <v>0.93333333333333335</v>
      </c>
      <c r="AN40" t="s">
        <v>133</v>
      </c>
    </row>
    <row r="41" spans="1:40" ht="20.100000000000001" customHeight="1" x14ac:dyDescent="0.3">
      <c r="A41" s="88">
        <f>+A39+1</f>
        <v>27</v>
      </c>
      <c r="B41" s="74" t="s">
        <v>216</v>
      </c>
      <c r="C41" s="75"/>
      <c r="D41" s="75"/>
      <c r="E41" s="75"/>
      <c r="F41" s="75"/>
      <c r="G41" s="75"/>
      <c r="H41" s="75"/>
      <c r="I41" s="75"/>
      <c r="J41" s="76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>
        <v>60</v>
      </c>
      <c r="AI41" s="130">
        <v>12</v>
      </c>
      <c r="AJ41" s="130"/>
      <c r="AK41" s="50">
        <f t="shared" si="2"/>
        <v>72</v>
      </c>
      <c r="AL41" s="130">
        <v>0</v>
      </c>
      <c r="AM41" s="54">
        <v>0</v>
      </c>
      <c r="AN41" t="s">
        <v>133</v>
      </c>
    </row>
    <row r="42" spans="1:40" ht="20.100000000000001" customHeight="1" x14ac:dyDescent="0.3">
      <c r="A42" s="88">
        <f t="shared" si="1"/>
        <v>28</v>
      </c>
      <c r="B42" s="74" t="s">
        <v>134</v>
      </c>
      <c r="C42" s="75"/>
      <c r="D42" s="75"/>
      <c r="E42" s="75"/>
      <c r="F42" s="75"/>
      <c r="G42" s="75"/>
      <c r="H42" s="75"/>
      <c r="I42" s="75"/>
      <c r="J42" s="76"/>
      <c r="K42" s="130"/>
      <c r="L42" s="130"/>
      <c r="M42" s="130"/>
      <c r="N42" s="130"/>
      <c r="O42" s="130"/>
      <c r="P42" s="130"/>
      <c r="Q42" s="130">
        <v>6</v>
      </c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>
        <v>0</v>
      </c>
      <c r="AD42" s="130"/>
      <c r="AE42" s="130"/>
      <c r="AF42" s="130">
        <v>84</v>
      </c>
      <c r="AG42" s="130"/>
      <c r="AH42" s="130">
        <v>60</v>
      </c>
      <c r="AI42" s="130"/>
      <c r="AJ42" s="130"/>
      <c r="AK42" s="50">
        <f t="shared" si="2"/>
        <v>150</v>
      </c>
      <c r="AL42" s="130">
        <v>0</v>
      </c>
      <c r="AM42" s="54">
        <v>0</v>
      </c>
      <c r="AN42" t="s">
        <v>133</v>
      </c>
    </row>
    <row r="43" spans="1:40" ht="20.100000000000001" customHeight="1" x14ac:dyDescent="0.3">
      <c r="A43" s="88"/>
      <c r="B43" s="74" t="s">
        <v>299</v>
      </c>
      <c r="C43" s="75"/>
      <c r="D43" s="75"/>
      <c r="E43" s="75"/>
      <c r="F43" s="75"/>
      <c r="G43" s="75"/>
      <c r="H43" s="75"/>
      <c r="I43" s="75"/>
      <c r="J43" s="76"/>
      <c r="K43" s="130">
        <v>72</v>
      </c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>
        <v>42</v>
      </c>
      <c r="AD43" s="130"/>
      <c r="AE43" s="130"/>
      <c r="AF43" s="130">
        <v>24</v>
      </c>
      <c r="AG43" s="130"/>
      <c r="AH43" s="130">
        <v>0</v>
      </c>
      <c r="AI43" s="130">
        <v>12</v>
      </c>
      <c r="AJ43" s="130"/>
      <c r="AK43" s="50">
        <f t="shared" si="2"/>
        <v>150</v>
      </c>
      <c r="AL43" s="130">
        <v>0</v>
      </c>
      <c r="AM43" s="54">
        <f t="shared" si="0"/>
        <v>0</v>
      </c>
      <c r="AN43" t="s">
        <v>133</v>
      </c>
    </row>
    <row r="44" spans="1:40" ht="20.100000000000001" customHeight="1" x14ac:dyDescent="0.3">
      <c r="A44" s="88">
        <f>+A42+1</f>
        <v>29</v>
      </c>
      <c r="B44" s="74" t="s">
        <v>180</v>
      </c>
      <c r="C44" s="75"/>
      <c r="D44" s="75"/>
      <c r="E44" s="75"/>
      <c r="F44" s="75"/>
      <c r="G44" s="75"/>
      <c r="H44" s="75"/>
      <c r="I44" s="75"/>
      <c r="J44" s="76"/>
      <c r="K44" s="130"/>
      <c r="L44" s="130"/>
      <c r="M44" s="130"/>
      <c r="N44" s="130"/>
      <c r="O44" s="130"/>
      <c r="P44" s="130"/>
      <c r="Q44" s="130">
        <v>6</v>
      </c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>
        <v>120</v>
      </c>
      <c r="AG44" s="130"/>
      <c r="AH44" s="130">
        <v>24</v>
      </c>
      <c r="AI44" s="130"/>
      <c r="AJ44" s="130"/>
      <c r="AK44" s="50">
        <f t="shared" si="2"/>
        <v>150</v>
      </c>
      <c r="AL44" s="95">
        <v>0</v>
      </c>
      <c r="AM44" s="54">
        <v>0</v>
      </c>
      <c r="AN44" t="s">
        <v>133</v>
      </c>
    </row>
    <row r="45" spans="1:40" ht="20.100000000000001" customHeight="1" x14ac:dyDescent="0.3">
      <c r="A45" s="88">
        <f t="shared" si="1"/>
        <v>30</v>
      </c>
      <c r="B45" s="74" t="s">
        <v>127</v>
      </c>
      <c r="C45" s="75"/>
      <c r="D45" s="75"/>
      <c r="E45" s="75"/>
      <c r="F45" s="75"/>
      <c r="G45" s="75"/>
      <c r="H45" s="75"/>
      <c r="I45" s="75"/>
      <c r="J45" s="76"/>
      <c r="K45" s="130">
        <v>36</v>
      </c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>
        <v>12</v>
      </c>
      <c r="W45" s="130"/>
      <c r="X45" s="130"/>
      <c r="Y45" s="130"/>
      <c r="Z45" s="130"/>
      <c r="AA45" s="130"/>
      <c r="AB45" s="130"/>
      <c r="AC45" s="130">
        <v>18</v>
      </c>
      <c r="AD45" s="130"/>
      <c r="AE45" s="130"/>
      <c r="AF45" s="130"/>
      <c r="AG45" s="130"/>
      <c r="AH45" s="130">
        <v>72</v>
      </c>
      <c r="AI45" s="130">
        <v>12</v>
      </c>
      <c r="AJ45" s="130"/>
      <c r="AK45" s="50">
        <f t="shared" si="2"/>
        <v>150</v>
      </c>
      <c r="AL45" s="130">
        <v>51</v>
      </c>
      <c r="AM45" s="54">
        <f t="shared" si="0"/>
        <v>1.4166666666666667</v>
      </c>
      <c r="AN45" t="s">
        <v>133</v>
      </c>
    </row>
    <row r="46" spans="1:40" ht="20.100000000000001" customHeight="1" x14ac:dyDescent="0.3">
      <c r="A46" s="88">
        <f t="shared" si="1"/>
        <v>31</v>
      </c>
      <c r="B46" s="74" t="s">
        <v>131</v>
      </c>
      <c r="C46" s="75"/>
      <c r="D46" s="75"/>
      <c r="E46" s="75"/>
      <c r="F46" s="75"/>
      <c r="G46" s="75"/>
      <c r="H46" s="75"/>
      <c r="I46" s="75"/>
      <c r="J46" s="76"/>
      <c r="K46" s="130"/>
      <c r="L46" s="130"/>
      <c r="M46" s="130"/>
      <c r="N46" s="130">
        <v>0</v>
      </c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>
        <v>120</v>
      </c>
      <c r="AG46" s="130"/>
      <c r="AH46" s="130">
        <v>24</v>
      </c>
      <c r="AI46" s="130"/>
      <c r="AJ46" s="130"/>
      <c r="AK46" s="50">
        <f t="shared" si="2"/>
        <v>144</v>
      </c>
      <c r="AL46" s="130">
        <v>0</v>
      </c>
      <c r="AM46" s="54">
        <v>0</v>
      </c>
      <c r="AN46" t="s">
        <v>133</v>
      </c>
    </row>
    <row r="47" spans="1:40" ht="20.100000000000001" customHeight="1" x14ac:dyDescent="0.3">
      <c r="A47" s="88">
        <f t="shared" si="1"/>
        <v>32</v>
      </c>
      <c r="B47" s="74" t="s">
        <v>179</v>
      </c>
      <c r="C47" s="75"/>
      <c r="D47" s="75"/>
      <c r="E47" s="75"/>
      <c r="F47" s="75"/>
      <c r="G47" s="75"/>
      <c r="H47" s="75"/>
      <c r="I47" s="75"/>
      <c r="J47" s="76"/>
      <c r="K47" s="130"/>
      <c r="L47" s="130"/>
      <c r="M47" s="130"/>
      <c r="N47" s="130"/>
      <c r="O47" s="130"/>
      <c r="P47" s="130"/>
      <c r="Q47" s="130">
        <v>30</v>
      </c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>
        <v>0</v>
      </c>
      <c r="AG47" s="130"/>
      <c r="AH47" s="130">
        <v>120</v>
      </c>
      <c r="AI47" s="130"/>
      <c r="AJ47" s="130"/>
      <c r="AK47" s="50">
        <f t="shared" si="2"/>
        <v>150</v>
      </c>
      <c r="AL47" s="130">
        <v>0</v>
      </c>
      <c r="AM47" s="54">
        <v>0</v>
      </c>
      <c r="AN47" t="s">
        <v>133</v>
      </c>
    </row>
    <row r="48" spans="1:40" ht="20.100000000000001" customHeight="1" x14ac:dyDescent="0.3">
      <c r="A48" s="88">
        <f>+A47+1</f>
        <v>33</v>
      </c>
      <c r="B48" s="74" t="s">
        <v>146</v>
      </c>
      <c r="C48" s="75"/>
      <c r="D48" s="75"/>
      <c r="E48" s="75"/>
      <c r="F48" s="75"/>
      <c r="G48" s="75"/>
      <c r="H48" s="75"/>
      <c r="I48" s="75"/>
      <c r="J48" s="76"/>
      <c r="K48" s="130">
        <v>12</v>
      </c>
      <c r="L48" s="130"/>
      <c r="M48" s="130"/>
      <c r="N48" s="130"/>
      <c r="O48" s="130"/>
      <c r="P48" s="130"/>
      <c r="Q48" s="130">
        <v>0</v>
      </c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>
        <v>54</v>
      </c>
      <c r="AD48" s="130"/>
      <c r="AE48" s="130"/>
      <c r="AF48" s="130">
        <v>0</v>
      </c>
      <c r="AG48" s="130"/>
      <c r="AH48" s="130">
        <v>72</v>
      </c>
      <c r="AI48" s="130"/>
      <c r="AJ48" s="130"/>
      <c r="AK48" s="50">
        <f t="shared" si="2"/>
        <v>138</v>
      </c>
      <c r="AL48" s="130">
        <v>21</v>
      </c>
      <c r="AM48" s="54">
        <f t="shared" si="0"/>
        <v>1.75</v>
      </c>
      <c r="AN48" t="s">
        <v>133</v>
      </c>
    </row>
    <row r="49" spans="1:42" ht="20.100000000000001" customHeight="1" x14ac:dyDescent="0.3">
      <c r="A49" s="88">
        <f t="shared" si="1"/>
        <v>34</v>
      </c>
      <c r="B49" s="74" t="s">
        <v>125</v>
      </c>
      <c r="C49" s="75"/>
      <c r="D49" s="75"/>
      <c r="E49" s="75"/>
      <c r="F49" s="75"/>
      <c r="G49" s="75"/>
      <c r="H49" s="75"/>
      <c r="I49" s="75"/>
      <c r="J49" s="76"/>
      <c r="K49" s="93">
        <v>30</v>
      </c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>
        <v>108</v>
      </c>
      <c r="AI49" s="93">
        <v>12</v>
      </c>
      <c r="AJ49" s="93"/>
      <c r="AK49" s="50">
        <f t="shared" si="2"/>
        <v>150</v>
      </c>
      <c r="AL49" s="130">
        <v>87</v>
      </c>
      <c r="AM49" s="54">
        <f t="shared" si="0"/>
        <v>2.9</v>
      </c>
      <c r="AN49" t="s">
        <v>133</v>
      </c>
    </row>
    <row r="50" spans="1:42" ht="20.100000000000001" customHeight="1" x14ac:dyDescent="0.3">
      <c r="A50" s="88">
        <f t="shared" si="1"/>
        <v>35</v>
      </c>
      <c r="B50" s="74" t="s">
        <v>252</v>
      </c>
      <c r="C50" s="75"/>
      <c r="D50" s="75"/>
      <c r="E50" s="75"/>
      <c r="F50" s="75"/>
      <c r="G50" s="75"/>
      <c r="H50" s="75"/>
      <c r="I50" s="75"/>
      <c r="J50" s="76"/>
      <c r="K50" s="249" t="s">
        <v>300</v>
      </c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1"/>
      <c r="AK50" s="50">
        <f t="shared" si="2"/>
        <v>0</v>
      </c>
      <c r="AL50" s="130">
        <v>0</v>
      </c>
      <c r="AM50" s="54">
        <v>0</v>
      </c>
      <c r="AN50" t="s">
        <v>133</v>
      </c>
    </row>
    <row r="51" spans="1:42" ht="20.100000000000001" customHeight="1" x14ac:dyDescent="0.3">
      <c r="A51" s="88">
        <f t="shared" si="1"/>
        <v>36</v>
      </c>
      <c r="B51" s="74" t="s">
        <v>140</v>
      </c>
      <c r="C51" s="75"/>
      <c r="D51" s="75"/>
      <c r="E51" s="75"/>
      <c r="F51" s="75"/>
      <c r="G51" s="75"/>
      <c r="H51" s="75"/>
      <c r="I51" s="75"/>
      <c r="J51" s="76"/>
      <c r="K51" s="130">
        <v>0</v>
      </c>
      <c r="L51" s="130"/>
      <c r="M51" s="130">
        <v>0</v>
      </c>
      <c r="N51" s="130">
        <v>0</v>
      </c>
      <c r="O51" s="130"/>
      <c r="P51" s="130"/>
      <c r="Q51" s="130">
        <v>24</v>
      </c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>
        <v>0</v>
      </c>
      <c r="AD51" s="130"/>
      <c r="AE51" s="130"/>
      <c r="AF51" s="130"/>
      <c r="AG51" s="130">
        <v>6</v>
      </c>
      <c r="AH51" s="130">
        <v>84</v>
      </c>
      <c r="AI51" s="130">
        <v>12</v>
      </c>
      <c r="AJ51" s="130"/>
      <c r="AK51" s="50">
        <f t="shared" si="2"/>
        <v>126</v>
      </c>
      <c r="AL51" s="130">
        <v>283</v>
      </c>
      <c r="AM51" s="54">
        <v>0</v>
      </c>
      <c r="AN51" t="s">
        <v>133</v>
      </c>
    </row>
    <row r="52" spans="1:42" ht="20.100000000000001" customHeight="1" x14ac:dyDescent="0.3">
      <c r="A52" s="88">
        <f t="shared" si="1"/>
        <v>37</v>
      </c>
      <c r="B52" s="74" t="s">
        <v>151</v>
      </c>
      <c r="C52" s="75"/>
      <c r="D52" s="75"/>
      <c r="E52" s="75"/>
      <c r="F52" s="75"/>
      <c r="G52" s="75"/>
      <c r="H52" s="75"/>
      <c r="I52" s="75"/>
      <c r="J52" s="76"/>
      <c r="K52" s="130"/>
      <c r="L52" s="130"/>
      <c r="M52" s="130"/>
      <c r="N52" s="130"/>
      <c r="O52" s="130"/>
      <c r="P52" s="130"/>
      <c r="Q52" s="130">
        <v>0</v>
      </c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>
        <v>6</v>
      </c>
      <c r="AD52" s="130"/>
      <c r="AE52" s="130"/>
      <c r="AF52" s="130">
        <v>84</v>
      </c>
      <c r="AG52" s="130"/>
      <c r="AH52" s="130">
        <v>60</v>
      </c>
      <c r="AI52" s="130"/>
      <c r="AJ52" s="130"/>
      <c r="AK52" s="50">
        <f t="shared" si="2"/>
        <v>150</v>
      </c>
      <c r="AL52" s="130">
        <v>9</v>
      </c>
      <c r="AM52" s="54">
        <v>0</v>
      </c>
      <c r="AN52" t="s">
        <v>133</v>
      </c>
    </row>
    <row r="53" spans="1:42" ht="20.100000000000001" customHeight="1" x14ac:dyDescent="0.3">
      <c r="A53" s="88">
        <f t="shared" si="1"/>
        <v>38</v>
      </c>
      <c r="B53" s="74" t="s">
        <v>253</v>
      </c>
      <c r="C53" s="75"/>
      <c r="D53" s="75"/>
      <c r="E53" s="75"/>
      <c r="F53" s="75"/>
      <c r="G53" s="75"/>
      <c r="H53" s="75"/>
      <c r="I53" s="75"/>
      <c r="J53" s="76"/>
      <c r="K53" s="130">
        <v>36</v>
      </c>
      <c r="L53" s="130"/>
      <c r="M53" s="130"/>
      <c r="N53" s="130"/>
      <c r="O53" s="130"/>
      <c r="P53" s="130"/>
      <c r="Q53" s="130">
        <v>6</v>
      </c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>
        <v>48</v>
      </c>
      <c r="AD53" s="130"/>
      <c r="AE53" s="130"/>
      <c r="AF53" s="130">
        <v>48</v>
      </c>
      <c r="AG53" s="130"/>
      <c r="AH53" s="130">
        <v>12</v>
      </c>
      <c r="AI53" s="130"/>
      <c r="AJ53" s="130"/>
      <c r="AK53" s="50">
        <f t="shared" si="2"/>
        <v>150</v>
      </c>
      <c r="AL53" s="130">
        <v>76</v>
      </c>
      <c r="AM53" s="54">
        <f t="shared" si="0"/>
        <v>2.1111111111111112</v>
      </c>
      <c r="AN53" t="s">
        <v>133</v>
      </c>
    </row>
    <row r="54" spans="1:42" ht="20.100000000000001" customHeight="1" x14ac:dyDescent="0.3">
      <c r="A54" s="88">
        <f t="shared" si="1"/>
        <v>39</v>
      </c>
      <c r="B54" s="74" t="s">
        <v>141</v>
      </c>
      <c r="C54" s="75"/>
      <c r="D54" s="75"/>
      <c r="E54" s="75"/>
      <c r="F54" s="75"/>
      <c r="G54" s="75"/>
      <c r="H54" s="75"/>
      <c r="I54" s="75"/>
      <c r="J54" s="76"/>
      <c r="K54" s="130">
        <v>0</v>
      </c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>
        <v>12</v>
      </c>
      <c r="AJ54" s="130"/>
      <c r="AK54" s="50">
        <f t="shared" si="2"/>
        <v>12</v>
      </c>
      <c r="AL54" s="130">
        <v>211</v>
      </c>
      <c r="AM54" s="54">
        <v>0</v>
      </c>
      <c r="AN54" t="s">
        <v>133</v>
      </c>
    </row>
    <row r="55" spans="1:42" ht="20.100000000000001" customHeight="1" x14ac:dyDescent="0.3">
      <c r="A55" s="88">
        <f t="shared" si="1"/>
        <v>40</v>
      </c>
      <c r="B55" s="74" t="s">
        <v>139</v>
      </c>
      <c r="C55" s="75"/>
      <c r="D55" s="75"/>
      <c r="E55" s="75"/>
      <c r="F55" s="75"/>
      <c r="G55" s="75"/>
      <c r="H55" s="75"/>
      <c r="I55" s="75"/>
      <c r="J55" s="76"/>
      <c r="K55" s="130"/>
      <c r="L55" s="130"/>
      <c r="M55" s="130"/>
      <c r="N55" s="130"/>
      <c r="O55" s="130"/>
      <c r="P55" s="130"/>
      <c r="Q55" s="130">
        <v>6</v>
      </c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>
        <v>96</v>
      </c>
      <c r="AG55" s="130"/>
      <c r="AH55" s="130">
        <v>48</v>
      </c>
      <c r="AI55" s="130"/>
      <c r="AJ55" s="130"/>
      <c r="AK55" s="50">
        <f t="shared" si="2"/>
        <v>150</v>
      </c>
      <c r="AL55" s="130">
        <v>0</v>
      </c>
      <c r="AM55" s="54">
        <v>0</v>
      </c>
      <c r="AN55" t="s">
        <v>133</v>
      </c>
      <c r="AP55" t="s">
        <v>187</v>
      </c>
    </row>
    <row r="56" spans="1:42" ht="20.100000000000001" customHeight="1" x14ac:dyDescent="0.3">
      <c r="A56" s="88">
        <f t="shared" si="1"/>
        <v>41</v>
      </c>
      <c r="B56" s="74" t="s">
        <v>206</v>
      </c>
      <c r="C56" s="75"/>
      <c r="D56" s="75"/>
      <c r="E56" s="75"/>
      <c r="F56" s="75"/>
      <c r="G56" s="75"/>
      <c r="H56" s="75"/>
      <c r="I56" s="75"/>
      <c r="J56" s="76"/>
      <c r="K56" s="249" t="s">
        <v>300</v>
      </c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1"/>
      <c r="AK56" s="50">
        <f t="shared" si="2"/>
        <v>0</v>
      </c>
      <c r="AL56" s="130">
        <v>0</v>
      </c>
      <c r="AM56" s="54">
        <v>0</v>
      </c>
      <c r="AN56" t="s">
        <v>133</v>
      </c>
    </row>
    <row r="57" spans="1:42" ht="20.100000000000001" customHeight="1" x14ac:dyDescent="0.3">
      <c r="A57" s="88">
        <f t="shared" si="1"/>
        <v>42</v>
      </c>
      <c r="B57" s="74" t="s">
        <v>254</v>
      </c>
      <c r="C57" s="75"/>
      <c r="D57" s="75"/>
      <c r="E57" s="75"/>
      <c r="F57" s="75"/>
      <c r="G57" s="75"/>
      <c r="H57" s="75"/>
      <c r="I57" s="75"/>
      <c r="J57" s="76"/>
      <c r="K57" s="130">
        <v>90</v>
      </c>
      <c r="L57" s="130"/>
      <c r="M57" s="130"/>
      <c r="N57" s="130"/>
      <c r="O57" s="130"/>
      <c r="P57" s="130"/>
      <c r="Q57" s="130">
        <v>36</v>
      </c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>
        <v>24</v>
      </c>
      <c r="AD57" s="130"/>
      <c r="AE57" s="130"/>
      <c r="AF57" s="130">
        <v>0</v>
      </c>
      <c r="AG57" s="130"/>
      <c r="AH57" s="130">
        <v>0</v>
      </c>
      <c r="AI57" s="130"/>
      <c r="AJ57" s="130"/>
      <c r="AK57" s="50">
        <f t="shared" si="2"/>
        <v>150</v>
      </c>
      <c r="AL57" s="130">
        <v>99</v>
      </c>
      <c r="AM57" s="54">
        <f t="shared" si="0"/>
        <v>1.1000000000000001</v>
      </c>
      <c r="AN57" t="s">
        <v>133</v>
      </c>
    </row>
    <row r="58" spans="1:42" ht="20.100000000000001" customHeight="1" x14ac:dyDescent="0.3">
      <c r="A58" s="88">
        <f t="shared" si="1"/>
        <v>43</v>
      </c>
      <c r="B58" s="74" t="s">
        <v>213</v>
      </c>
      <c r="C58" s="75"/>
      <c r="D58" s="75"/>
      <c r="E58" s="75"/>
      <c r="F58" s="75"/>
      <c r="G58" s="75"/>
      <c r="H58" s="75"/>
      <c r="I58" s="75"/>
      <c r="J58" s="76"/>
      <c r="K58" s="130"/>
      <c r="L58" s="130"/>
      <c r="M58" s="130"/>
      <c r="N58" s="130">
        <v>0</v>
      </c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>
        <v>0</v>
      </c>
      <c r="AG58" s="130"/>
      <c r="AH58" s="130">
        <v>72</v>
      </c>
      <c r="AI58" s="130"/>
      <c r="AJ58" s="130"/>
      <c r="AK58" s="50">
        <f t="shared" si="2"/>
        <v>72</v>
      </c>
      <c r="AL58" s="130">
        <v>0</v>
      </c>
      <c r="AM58" s="54">
        <v>0</v>
      </c>
      <c r="AN58" t="s">
        <v>133</v>
      </c>
    </row>
    <row r="59" spans="1:42" ht="20.100000000000001" customHeight="1" x14ac:dyDescent="0.3">
      <c r="A59" s="88">
        <f t="shared" si="1"/>
        <v>44</v>
      </c>
      <c r="B59" s="74" t="s">
        <v>255</v>
      </c>
      <c r="C59" s="75"/>
      <c r="D59" s="75"/>
      <c r="E59" s="75"/>
      <c r="F59" s="75"/>
      <c r="G59" s="75"/>
      <c r="H59" s="75"/>
      <c r="I59" s="75"/>
      <c r="J59" s="76"/>
      <c r="K59" s="130">
        <v>84</v>
      </c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>
        <v>18</v>
      </c>
      <c r="AD59" s="130"/>
      <c r="AE59" s="130">
        <v>36</v>
      </c>
      <c r="AF59" s="130"/>
      <c r="AG59" s="130"/>
      <c r="AH59" s="130"/>
      <c r="AI59" s="130">
        <v>12</v>
      </c>
      <c r="AJ59" s="130"/>
      <c r="AK59" s="50">
        <f t="shared" si="2"/>
        <v>150</v>
      </c>
      <c r="AL59" s="130">
        <v>89</v>
      </c>
      <c r="AM59" s="54">
        <f t="shared" si="0"/>
        <v>1.0595238095238095</v>
      </c>
      <c r="AN59" t="s">
        <v>133</v>
      </c>
    </row>
    <row r="60" spans="1:42" ht="20.100000000000001" customHeight="1" x14ac:dyDescent="0.3">
      <c r="A60" s="88">
        <f t="shared" si="1"/>
        <v>45</v>
      </c>
      <c r="B60" s="74" t="s">
        <v>129</v>
      </c>
      <c r="C60" s="75"/>
      <c r="D60" s="75"/>
      <c r="E60" s="75"/>
      <c r="F60" s="75"/>
      <c r="G60" s="75"/>
      <c r="H60" s="75"/>
      <c r="I60" s="75"/>
      <c r="J60" s="76"/>
      <c r="K60" s="130">
        <v>66</v>
      </c>
      <c r="L60" s="130"/>
      <c r="M60" s="130"/>
      <c r="N60" s="130"/>
      <c r="O60" s="130"/>
      <c r="P60" s="130">
        <v>18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>
        <v>60</v>
      </c>
      <c r="AG60" s="130">
        <v>6</v>
      </c>
      <c r="AH60" s="130"/>
      <c r="AI60" s="130"/>
      <c r="AJ60" s="130"/>
      <c r="AK60" s="50">
        <f t="shared" si="2"/>
        <v>150</v>
      </c>
      <c r="AL60" s="130">
        <v>268</v>
      </c>
      <c r="AM60" s="54">
        <f t="shared" si="0"/>
        <v>4.0606060606060606</v>
      </c>
      <c r="AN60" t="s">
        <v>133</v>
      </c>
    </row>
    <row r="61" spans="1:42" ht="20.100000000000001" customHeight="1" x14ac:dyDescent="0.3">
      <c r="A61" s="88">
        <f t="shared" si="1"/>
        <v>46</v>
      </c>
      <c r="B61" s="74" t="s">
        <v>256</v>
      </c>
      <c r="C61" s="75"/>
      <c r="D61" s="75"/>
      <c r="E61" s="75"/>
      <c r="F61" s="75"/>
      <c r="G61" s="75"/>
      <c r="H61" s="75"/>
      <c r="I61" s="75"/>
      <c r="J61" s="76"/>
      <c r="K61" s="130">
        <v>132</v>
      </c>
      <c r="L61" s="130"/>
      <c r="M61" s="130">
        <v>18</v>
      </c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>
        <v>0</v>
      </c>
      <c r="AD61" s="130"/>
      <c r="AE61" s="130"/>
      <c r="AF61" s="130"/>
      <c r="AG61" s="130"/>
      <c r="AH61" s="130"/>
      <c r="AI61" s="130"/>
      <c r="AJ61" s="130"/>
      <c r="AK61" s="50">
        <f t="shared" si="2"/>
        <v>150</v>
      </c>
      <c r="AL61" s="130">
        <v>73</v>
      </c>
      <c r="AM61" s="54">
        <f t="shared" si="0"/>
        <v>0.55303030303030298</v>
      </c>
      <c r="AN61" t="s">
        <v>133</v>
      </c>
    </row>
    <row r="62" spans="1:42" ht="20.100000000000001" customHeight="1" x14ac:dyDescent="0.3">
      <c r="A62" s="88">
        <f t="shared" si="1"/>
        <v>47</v>
      </c>
      <c r="B62" s="74" t="s">
        <v>143</v>
      </c>
      <c r="C62" s="75"/>
      <c r="D62" s="75"/>
      <c r="E62" s="75"/>
      <c r="F62" s="75"/>
      <c r="G62" s="75"/>
      <c r="H62" s="75"/>
      <c r="I62" s="75"/>
      <c r="J62" s="76"/>
      <c r="K62" s="130">
        <v>78</v>
      </c>
      <c r="L62" s="130"/>
      <c r="M62" s="130">
        <v>24</v>
      </c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>
        <v>0</v>
      </c>
      <c r="AD62" s="130"/>
      <c r="AE62" s="130"/>
      <c r="AF62" s="130"/>
      <c r="AG62" s="130"/>
      <c r="AH62" s="130">
        <v>36</v>
      </c>
      <c r="AI62" s="130">
        <v>12</v>
      </c>
      <c r="AJ62" s="130"/>
      <c r="AK62" s="50">
        <f t="shared" si="2"/>
        <v>150</v>
      </c>
      <c r="AL62" s="130">
        <v>73</v>
      </c>
      <c r="AM62" s="54">
        <f t="shared" si="0"/>
        <v>0.9358974358974359</v>
      </c>
      <c r="AN62" t="s">
        <v>133</v>
      </c>
    </row>
    <row r="63" spans="1:42" ht="20.100000000000001" customHeight="1" x14ac:dyDescent="0.3">
      <c r="A63" s="88">
        <f t="shared" si="1"/>
        <v>48</v>
      </c>
      <c r="B63" s="74" t="s">
        <v>170</v>
      </c>
      <c r="C63" s="75"/>
      <c r="D63" s="75"/>
      <c r="E63" s="75"/>
      <c r="F63" s="75"/>
      <c r="G63" s="75"/>
      <c r="H63" s="75"/>
      <c r="I63" s="75"/>
      <c r="J63" s="76"/>
      <c r="K63" s="130"/>
      <c r="L63" s="130"/>
      <c r="M63" s="130"/>
      <c r="N63" s="130">
        <v>0</v>
      </c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>
        <v>0</v>
      </c>
      <c r="AG63" s="130"/>
      <c r="AH63" s="130">
        <v>0</v>
      </c>
      <c r="AI63" s="130"/>
      <c r="AJ63" s="130"/>
      <c r="AK63" s="50">
        <f t="shared" si="2"/>
        <v>0</v>
      </c>
      <c r="AL63" s="130">
        <v>0</v>
      </c>
      <c r="AM63" s="54">
        <v>0</v>
      </c>
      <c r="AN63" t="s">
        <v>133</v>
      </c>
    </row>
    <row r="64" spans="1:42" ht="20.100000000000001" customHeight="1" x14ac:dyDescent="0.3">
      <c r="A64" s="88">
        <f t="shared" si="1"/>
        <v>49</v>
      </c>
      <c r="B64" s="74" t="s">
        <v>150</v>
      </c>
      <c r="C64" s="75"/>
      <c r="D64" s="75"/>
      <c r="E64" s="75"/>
      <c r="F64" s="75"/>
      <c r="G64" s="75"/>
      <c r="H64" s="75"/>
      <c r="I64" s="75"/>
      <c r="J64" s="76"/>
      <c r="K64" s="130">
        <v>24</v>
      </c>
      <c r="L64" s="130"/>
      <c r="M64" s="130"/>
      <c r="N64" s="130"/>
      <c r="O64" s="130"/>
      <c r="P64" s="130"/>
      <c r="Q64" s="130">
        <v>12</v>
      </c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>
        <v>30</v>
      </c>
      <c r="AD64" s="130"/>
      <c r="AE64" s="130"/>
      <c r="AF64" s="130">
        <v>60</v>
      </c>
      <c r="AG64" s="130"/>
      <c r="AH64" s="130">
        <v>12</v>
      </c>
      <c r="AI64" s="130">
        <v>12</v>
      </c>
      <c r="AJ64" s="130"/>
      <c r="AK64" s="50">
        <f t="shared" si="2"/>
        <v>150</v>
      </c>
      <c r="AL64" s="130">
        <v>36</v>
      </c>
      <c r="AM64" s="54">
        <f t="shared" si="0"/>
        <v>1.5</v>
      </c>
      <c r="AN64" t="s">
        <v>133</v>
      </c>
    </row>
    <row r="65" spans="1:40" ht="20.100000000000001" customHeight="1" x14ac:dyDescent="0.3">
      <c r="A65" s="88">
        <f t="shared" si="1"/>
        <v>50</v>
      </c>
      <c r="B65" s="74" t="s">
        <v>152</v>
      </c>
      <c r="C65" s="75"/>
      <c r="D65" s="75"/>
      <c r="E65" s="75"/>
      <c r="F65" s="75"/>
      <c r="G65" s="75"/>
      <c r="H65" s="75"/>
      <c r="I65" s="75"/>
      <c r="J65" s="76"/>
      <c r="K65" s="130">
        <v>42</v>
      </c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>
        <v>42</v>
      </c>
      <c r="AD65" s="130"/>
      <c r="AE65" s="130"/>
      <c r="AF65" s="130">
        <v>36</v>
      </c>
      <c r="AG65" s="130"/>
      <c r="AH65" s="130">
        <v>24</v>
      </c>
      <c r="AI65" s="130">
        <v>6</v>
      </c>
      <c r="AJ65" s="130"/>
      <c r="AK65" s="50">
        <f t="shared" si="2"/>
        <v>150</v>
      </c>
      <c r="AL65" s="130">
        <v>104</v>
      </c>
      <c r="AM65" s="54">
        <f t="shared" si="0"/>
        <v>2.4761904761904763</v>
      </c>
      <c r="AN65" t="s">
        <v>133</v>
      </c>
    </row>
    <row r="66" spans="1:40" ht="20.100000000000001" customHeight="1" x14ac:dyDescent="0.3">
      <c r="A66" s="88">
        <f t="shared" si="1"/>
        <v>51</v>
      </c>
      <c r="B66" s="74" t="s">
        <v>211</v>
      </c>
      <c r="C66" s="75"/>
      <c r="D66" s="75"/>
      <c r="E66" s="75"/>
      <c r="F66" s="75"/>
      <c r="G66" s="75"/>
      <c r="H66" s="75"/>
      <c r="I66" s="75"/>
      <c r="J66" s="76"/>
      <c r="K66" s="130"/>
      <c r="L66" s="130"/>
      <c r="M66" s="130"/>
      <c r="N66" s="130">
        <v>0</v>
      </c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>
        <v>48</v>
      </c>
      <c r="AG66" s="130"/>
      <c r="AH66" s="130">
        <v>12</v>
      </c>
      <c r="AI66" s="130"/>
      <c r="AJ66" s="130"/>
      <c r="AK66" s="50">
        <f t="shared" si="2"/>
        <v>60</v>
      </c>
      <c r="AL66" s="130">
        <v>0</v>
      </c>
      <c r="AM66" s="54">
        <v>0</v>
      </c>
      <c r="AN66" t="s">
        <v>133</v>
      </c>
    </row>
    <row r="67" spans="1:40" ht="20.100000000000001" customHeight="1" x14ac:dyDescent="0.3">
      <c r="A67" s="88">
        <f t="shared" si="1"/>
        <v>52</v>
      </c>
      <c r="B67" s="74" t="s">
        <v>257</v>
      </c>
      <c r="C67" s="75"/>
      <c r="D67" s="75"/>
      <c r="E67" s="75"/>
      <c r="F67" s="75"/>
      <c r="G67" s="75"/>
      <c r="H67" s="75"/>
      <c r="I67" s="75"/>
      <c r="J67" s="76"/>
      <c r="K67" s="249" t="s">
        <v>300</v>
      </c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1"/>
      <c r="AK67" s="50">
        <f t="shared" si="2"/>
        <v>0</v>
      </c>
      <c r="AL67" s="130">
        <v>0</v>
      </c>
      <c r="AM67" s="54">
        <v>0</v>
      </c>
      <c r="AN67" t="s">
        <v>133</v>
      </c>
    </row>
    <row r="68" spans="1:40" ht="20.100000000000001" customHeight="1" x14ac:dyDescent="0.3">
      <c r="A68" s="88">
        <f t="shared" si="1"/>
        <v>53</v>
      </c>
      <c r="B68" s="74" t="s">
        <v>153</v>
      </c>
      <c r="C68" s="75"/>
      <c r="D68" s="75"/>
      <c r="E68" s="75"/>
      <c r="F68" s="75"/>
      <c r="G68" s="75"/>
      <c r="H68" s="75"/>
      <c r="I68" s="75"/>
      <c r="J68" s="76"/>
      <c r="K68" s="130"/>
      <c r="L68" s="130"/>
      <c r="M68" s="130"/>
      <c r="N68" s="130"/>
      <c r="O68" s="130"/>
      <c r="P68" s="130"/>
      <c r="Q68" s="130">
        <v>6</v>
      </c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>
        <v>0</v>
      </c>
      <c r="AD68" s="130"/>
      <c r="AE68" s="130"/>
      <c r="AF68" s="130">
        <v>120</v>
      </c>
      <c r="AG68" s="130"/>
      <c r="AH68" s="130">
        <v>24</v>
      </c>
      <c r="AI68" s="130"/>
      <c r="AJ68" s="130"/>
      <c r="AK68" s="50">
        <f t="shared" si="2"/>
        <v>150</v>
      </c>
      <c r="AL68" s="130">
        <v>0</v>
      </c>
      <c r="AM68" s="54">
        <v>0</v>
      </c>
      <c r="AN68" t="s">
        <v>133</v>
      </c>
    </row>
    <row r="69" spans="1:40" ht="20.100000000000001" customHeight="1" x14ac:dyDescent="0.3">
      <c r="A69" s="88">
        <f t="shared" si="1"/>
        <v>54</v>
      </c>
      <c r="B69" s="74" t="s">
        <v>258</v>
      </c>
      <c r="C69" s="75"/>
      <c r="D69" s="75"/>
      <c r="E69" s="75"/>
      <c r="F69" s="75"/>
      <c r="G69" s="75"/>
      <c r="H69" s="75"/>
      <c r="I69" s="75"/>
      <c r="J69" s="76"/>
      <c r="K69" s="130"/>
      <c r="L69" s="130"/>
      <c r="M69" s="130"/>
      <c r="N69" s="130">
        <v>0</v>
      </c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>
        <v>60</v>
      </c>
      <c r="AG69" s="130"/>
      <c r="AH69" s="130">
        <v>36</v>
      </c>
      <c r="AI69" s="130"/>
      <c r="AJ69" s="130"/>
      <c r="AK69" s="50">
        <f t="shared" si="2"/>
        <v>96</v>
      </c>
      <c r="AL69" s="130">
        <v>0</v>
      </c>
      <c r="AM69" s="54">
        <v>0</v>
      </c>
      <c r="AN69" t="s">
        <v>133</v>
      </c>
    </row>
    <row r="70" spans="1:40" ht="20.100000000000001" customHeight="1" x14ac:dyDescent="0.3">
      <c r="A70" s="88">
        <f t="shared" si="1"/>
        <v>55</v>
      </c>
      <c r="B70" s="74" t="s">
        <v>122</v>
      </c>
      <c r="C70" s="75"/>
      <c r="D70" s="75"/>
      <c r="E70" s="75"/>
      <c r="F70" s="75"/>
      <c r="G70" s="75"/>
      <c r="H70" s="75"/>
      <c r="I70" s="75"/>
      <c r="J70" s="76"/>
      <c r="K70" s="130"/>
      <c r="L70" s="130"/>
      <c r="M70" s="130"/>
      <c r="N70" s="130"/>
      <c r="O70" s="130"/>
      <c r="P70" s="130"/>
      <c r="Q70" s="130">
        <v>12</v>
      </c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>
        <v>12</v>
      </c>
      <c r="AG70" s="130"/>
      <c r="AH70" s="130">
        <v>48</v>
      </c>
      <c r="AI70" s="130"/>
      <c r="AJ70" s="130"/>
      <c r="AK70" s="50">
        <f t="shared" si="2"/>
        <v>72</v>
      </c>
      <c r="AL70" s="130">
        <v>0</v>
      </c>
      <c r="AM70" s="54">
        <v>0</v>
      </c>
      <c r="AN70" t="s">
        <v>133</v>
      </c>
    </row>
    <row r="71" spans="1:40" ht="20.100000000000001" customHeight="1" x14ac:dyDescent="0.3">
      <c r="A71" s="88">
        <f t="shared" si="1"/>
        <v>56</v>
      </c>
      <c r="B71" s="74" t="s">
        <v>259</v>
      </c>
      <c r="C71" s="75"/>
      <c r="D71" s="75"/>
      <c r="E71" s="75"/>
      <c r="F71" s="75"/>
      <c r="G71" s="75"/>
      <c r="H71" s="75"/>
      <c r="I71" s="75"/>
      <c r="J71" s="76"/>
      <c r="K71" s="130">
        <v>48</v>
      </c>
      <c r="L71" s="130"/>
      <c r="M71" s="130"/>
      <c r="N71" s="130"/>
      <c r="O71" s="130"/>
      <c r="P71" s="130"/>
      <c r="Q71" s="130">
        <v>6</v>
      </c>
      <c r="R71" s="130"/>
      <c r="S71" s="130"/>
      <c r="T71" s="130"/>
      <c r="U71" s="130"/>
      <c r="V71" s="130">
        <v>12</v>
      </c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>
        <v>72</v>
      </c>
      <c r="AI71" s="130">
        <v>12</v>
      </c>
      <c r="AJ71" s="130"/>
      <c r="AK71" s="50">
        <f t="shared" si="2"/>
        <v>150</v>
      </c>
      <c r="AL71" s="130">
        <v>102</v>
      </c>
      <c r="AM71" s="54">
        <f t="shared" si="0"/>
        <v>2.125</v>
      </c>
      <c r="AN71" t="s">
        <v>133</v>
      </c>
    </row>
    <row r="72" spans="1:40" ht="20.100000000000001" customHeight="1" x14ac:dyDescent="0.3">
      <c r="A72" s="88">
        <f t="shared" si="1"/>
        <v>57</v>
      </c>
      <c r="B72" s="74" t="s">
        <v>260</v>
      </c>
      <c r="C72" s="75"/>
      <c r="D72" s="75"/>
      <c r="E72" s="75"/>
      <c r="F72" s="75"/>
      <c r="G72" s="75"/>
      <c r="H72" s="75"/>
      <c r="I72" s="75"/>
      <c r="J72" s="76"/>
      <c r="K72" s="249" t="s">
        <v>301</v>
      </c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1"/>
      <c r="AK72" s="50">
        <f t="shared" si="2"/>
        <v>0</v>
      </c>
      <c r="AL72" s="130">
        <v>0</v>
      </c>
      <c r="AM72" s="54">
        <v>0</v>
      </c>
      <c r="AN72" t="s">
        <v>133</v>
      </c>
    </row>
    <row r="73" spans="1:40" ht="20.100000000000001" customHeight="1" x14ac:dyDescent="0.3">
      <c r="A73" s="88">
        <f t="shared" si="1"/>
        <v>58</v>
      </c>
      <c r="B73" s="74" t="s">
        <v>261</v>
      </c>
      <c r="C73" s="75"/>
      <c r="D73" s="75"/>
      <c r="E73" s="75"/>
      <c r="F73" s="75"/>
      <c r="G73" s="75"/>
      <c r="H73" s="75"/>
      <c r="I73" s="75"/>
      <c r="J73" s="76"/>
      <c r="K73" s="130">
        <v>66</v>
      </c>
      <c r="L73" s="130"/>
      <c r="M73" s="130">
        <v>12</v>
      </c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>
        <v>0</v>
      </c>
      <c r="AD73" s="130"/>
      <c r="AE73" s="130"/>
      <c r="AF73" s="130"/>
      <c r="AG73" s="130"/>
      <c r="AH73" s="130">
        <v>60</v>
      </c>
      <c r="AI73" s="130">
        <v>12</v>
      </c>
      <c r="AJ73" s="130"/>
      <c r="AK73" s="50">
        <f t="shared" si="2"/>
        <v>150</v>
      </c>
      <c r="AL73" s="130">
        <v>97</v>
      </c>
      <c r="AM73" s="54">
        <f t="shared" si="0"/>
        <v>1.4696969696969697</v>
      </c>
      <c r="AN73" t="s">
        <v>133</v>
      </c>
    </row>
    <row r="74" spans="1:40" ht="20.100000000000001" customHeight="1" x14ac:dyDescent="0.3">
      <c r="A74" s="88">
        <f t="shared" si="1"/>
        <v>59</v>
      </c>
      <c r="B74" s="74" t="s">
        <v>194</v>
      </c>
      <c r="C74" s="75"/>
      <c r="D74" s="75"/>
      <c r="E74" s="75"/>
      <c r="F74" s="75"/>
      <c r="G74" s="75"/>
      <c r="H74" s="75"/>
      <c r="I74" s="75"/>
      <c r="J74" s="76"/>
      <c r="K74" s="130">
        <v>78</v>
      </c>
      <c r="L74" s="130"/>
      <c r="M74" s="130">
        <v>24</v>
      </c>
      <c r="N74" s="130"/>
      <c r="O74" s="130"/>
      <c r="P74" s="130"/>
      <c r="Q74" s="130">
        <v>0</v>
      </c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>
        <v>0</v>
      </c>
      <c r="AD74" s="130"/>
      <c r="AE74" s="130"/>
      <c r="AF74" s="130"/>
      <c r="AG74" s="130"/>
      <c r="AH74" s="130">
        <v>36</v>
      </c>
      <c r="AI74" s="130">
        <v>6</v>
      </c>
      <c r="AJ74" s="130"/>
      <c r="AK74" s="50">
        <f t="shared" si="2"/>
        <v>144</v>
      </c>
      <c r="AL74" s="130">
        <v>139</v>
      </c>
      <c r="AM74" s="54">
        <f t="shared" si="0"/>
        <v>1.7820512820512822</v>
      </c>
      <c r="AN74" t="s">
        <v>133</v>
      </c>
    </row>
    <row r="75" spans="1:40" ht="20.100000000000001" customHeight="1" x14ac:dyDescent="0.3">
      <c r="A75" s="88">
        <f t="shared" si="1"/>
        <v>60</v>
      </c>
      <c r="B75" s="74" t="s">
        <v>197</v>
      </c>
      <c r="C75" s="75"/>
      <c r="D75" s="75"/>
      <c r="E75" s="75"/>
      <c r="F75" s="75"/>
      <c r="G75" s="75"/>
      <c r="H75" s="75"/>
      <c r="I75" s="75"/>
      <c r="J75" s="76"/>
      <c r="K75" s="130"/>
      <c r="L75" s="130"/>
      <c r="M75" s="130"/>
      <c r="N75" s="130"/>
      <c r="O75" s="130"/>
      <c r="P75" s="130"/>
      <c r="Q75" s="130">
        <v>0</v>
      </c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>
        <v>6</v>
      </c>
      <c r="AD75" s="130"/>
      <c r="AE75" s="130"/>
      <c r="AF75" s="130">
        <v>108</v>
      </c>
      <c r="AG75" s="130"/>
      <c r="AH75" s="130">
        <v>36</v>
      </c>
      <c r="AI75" s="130"/>
      <c r="AJ75" s="130"/>
      <c r="AK75" s="50">
        <f t="shared" si="2"/>
        <v>150</v>
      </c>
      <c r="AL75" s="130">
        <v>0</v>
      </c>
      <c r="AM75" s="54">
        <v>0</v>
      </c>
      <c r="AN75" t="s">
        <v>133</v>
      </c>
    </row>
    <row r="76" spans="1:40" ht="20.100000000000001" customHeight="1" x14ac:dyDescent="0.3">
      <c r="A76" s="88">
        <f t="shared" si="1"/>
        <v>61</v>
      </c>
      <c r="B76" s="74" t="s">
        <v>145</v>
      </c>
      <c r="C76" s="75"/>
      <c r="D76" s="75"/>
      <c r="E76" s="75"/>
      <c r="F76" s="75"/>
      <c r="G76" s="75"/>
      <c r="H76" s="75"/>
      <c r="I76" s="75"/>
      <c r="J76" s="76"/>
      <c r="K76" s="93">
        <v>78</v>
      </c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>
        <v>0</v>
      </c>
      <c r="AD76" s="93"/>
      <c r="AE76" s="93"/>
      <c r="AF76" s="93">
        <v>36</v>
      </c>
      <c r="AG76" s="93"/>
      <c r="AH76" s="93">
        <v>24</v>
      </c>
      <c r="AI76" s="93">
        <v>12</v>
      </c>
      <c r="AJ76" s="93"/>
      <c r="AK76" s="50">
        <f t="shared" si="2"/>
        <v>150</v>
      </c>
      <c r="AL76" s="130">
        <v>47</v>
      </c>
      <c r="AM76" s="54">
        <f t="shared" si="0"/>
        <v>0.60256410256410253</v>
      </c>
      <c r="AN76" t="s">
        <v>133</v>
      </c>
    </row>
    <row r="77" spans="1:40" ht="20.100000000000001" customHeight="1" x14ac:dyDescent="0.3">
      <c r="A77" s="88">
        <f t="shared" si="1"/>
        <v>62</v>
      </c>
      <c r="B77" s="74" t="s">
        <v>126</v>
      </c>
      <c r="C77" s="75"/>
      <c r="D77" s="75"/>
      <c r="E77" s="75"/>
      <c r="F77" s="75"/>
      <c r="G77" s="75"/>
      <c r="H77" s="75"/>
      <c r="I77" s="75"/>
      <c r="J77" s="76"/>
      <c r="K77" s="130">
        <v>30</v>
      </c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>
        <v>108</v>
      </c>
      <c r="AI77" s="130">
        <v>12</v>
      </c>
      <c r="AJ77" s="130"/>
      <c r="AK77" s="50">
        <f t="shared" si="2"/>
        <v>150</v>
      </c>
      <c r="AL77" s="130">
        <v>78</v>
      </c>
      <c r="AM77" s="54">
        <f t="shared" si="0"/>
        <v>2.6</v>
      </c>
      <c r="AN77" t="s">
        <v>133</v>
      </c>
    </row>
    <row r="78" spans="1:40" ht="20.100000000000001" customHeight="1" x14ac:dyDescent="0.3">
      <c r="A78" s="88">
        <f t="shared" si="1"/>
        <v>63</v>
      </c>
      <c r="B78" s="74" t="s">
        <v>262</v>
      </c>
      <c r="C78" s="75"/>
      <c r="D78" s="75"/>
      <c r="E78" s="75"/>
      <c r="F78" s="75"/>
      <c r="G78" s="75"/>
      <c r="H78" s="75"/>
      <c r="I78" s="75"/>
      <c r="J78" s="76"/>
      <c r="K78" s="130">
        <v>48</v>
      </c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>
        <v>102</v>
      </c>
      <c r="AD78" s="130"/>
      <c r="AE78" s="130"/>
      <c r="AF78" s="130"/>
      <c r="AG78" s="130"/>
      <c r="AH78" s="130"/>
      <c r="AI78" s="130"/>
      <c r="AJ78" s="130"/>
      <c r="AK78" s="50">
        <f t="shared" si="2"/>
        <v>150</v>
      </c>
      <c r="AL78" s="130">
        <v>138</v>
      </c>
      <c r="AM78" s="54">
        <f t="shared" si="0"/>
        <v>2.875</v>
      </c>
      <c r="AN78" t="s">
        <v>133</v>
      </c>
    </row>
    <row r="79" spans="1:40" ht="20.100000000000001" customHeight="1" x14ac:dyDescent="0.3">
      <c r="A79" s="88">
        <f t="shared" si="1"/>
        <v>64</v>
      </c>
      <c r="B79" s="74" t="s">
        <v>149</v>
      </c>
      <c r="C79" s="75"/>
      <c r="D79" s="75"/>
      <c r="E79" s="75"/>
      <c r="F79" s="75"/>
      <c r="G79" s="75"/>
      <c r="H79" s="75"/>
      <c r="I79" s="75"/>
      <c r="J79" s="76"/>
      <c r="K79" s="130">
        <v>42</v>
      </c>
      <c r="L79" s="130"/>
      <c r="M79" s="130"/>
      <c r="N79" s="130"/>
      <c r="O79" s="130"/>
      <c r="P79" s="130"/>
      <c r="Q79" s="130">
        <v>0</v>
      </c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>
        <v>96</v>
      </c>
      <c r="AD79" s="130"/>
      <c r="AE79" s="130"/>
      <c r="AF79" s="130">
        <v>0</v>
      </c>
      <c r="AG79" s="130"/>
      <c r="AH79" s="130">
        <v>0</v>
      </c>
      <c r="AI79" s="130">
        <v>12</v>
      </c>
      <c r="AJ79" s="130"/>
      <c r="AK79" s="50">
        <f t="shared" si="2"/>
        <v>150</v>
      </c>
      <c r="AL79" s="130">
        <v>90</v>
      </c>
      <c r="AM79" s="54">
        <f t="shared" si="0"/>
        <v>2.1428571428571428</v>
      </c>
      <c r="AN79" t="s">
        <v>133</v>
      </c>
    </row>
    <row r="80" spans="1:40" ht="20.100000000000001" customHeight="1" x14ac:dyDescent="0.3">
      <c r="A80" s="88">
        <f t="shared" si="1"/>
        <v>65</v>
      </c>
      <c r="B80" s="74" t="s">
        <v>263</v>
      </c>
      <c r="C80" s="75"/>
      <c r="D80" s="75"/>
      <c r="E80" s="75"/>
      <c r="F80" s="75"/>
      <c r="G80" s="75"/>
      <c r="H80" s="75"/>
      <c r="I80" s="75"/>
      <c r="J80" s="76"/>
      <c r="K80" s="133">
        <v>48</v>
      </c>
      <c r="L80" s="133"/>
      <c r="M80" s="133">
        <v>0</v>
      </c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>
        <v>0</v>
      </c>
      <c r="AD80" s="133"/>
      <c r="AE80" s="133"/>
      <c r="AF80" s="133"/>
      <c r="AG80" s="133"/>
      <c r="AH80" s="133">
        <v>72</v>
      </c>
      <c r="AI80" s="133">
        <v>12</v>
      </c>
      <c r="AJ80" s="133"/>
      <c r="AK80" s="50">
        <f t="shared" si="2"/>
        <v>132</v>
      </c>
      <c r="AL80" s="130">
        <v>0</v>
      </c>
      <c r="AM80" s="54">
        <f t="shared" si="0"/>
        <v>0</v>
      </c>
      <c r="AN80" t="s">
        <v>133</v>
      </c>
    </row>
    <row r="81" spans="1:40" ht="20.100000000000001" customHeight="1" x14ac:dyDescent="0.3">
      <c r="A81" s="88">
        <f t="shared" ref="A81:A98" si="3">+A80+1</f>
        <v>66</v>
      </c>
      <c r="B81" s="74" t="s">
        <v>243</v>
      </c>
      <c r="C81" s="75"/>
      <c r="D81" s="75"/>
      <c r="E81" s="75"/>
      <c r="F81" s="75"/>
      <c r="G81" s="75"/>
      <c r="H81" s="75"/>
      <c r="I81" s="75"/>
      <c r="J81" s="76"/>
      <c r="K81" s="130">
        <v>18</v>
      </c>
      <c r="L81" s="130"/>
      <c r="M81" s="130"/>
      <c r="N81" s="130"/>
      <c r="O81" s="130"/>
      <c r="P81" s="130"/>
      <c r="Q81" s="130">
        <v>30</v>
      </c>
      <c r="R81" s="130"/>
      <c r="S81" s="130"/>
      <c r="T81" s="130"/>
      <c r="U81" s="130"/>
      <c r="V81" s="130">
        <v>12</v>
      </c>
      <c r="W81" s="130"/>
      <c r="X81" s="130"/>
      <c r="Y81" s="130"/>
      <c r="Z81" s="130"/>
      <c r="AA81" s="130"/>
      <c r="AB81" s="130"/>
      <c r="AC81" s="130">
        <v>6</v>
      </c>
      <c r="AD81" s="130"/>
      <c r="AE81" s="130"/>
      <c r="AF81" s="130">
        <v>0</v>
      </c>
      <c r="AG81" s="130"/>
      <c r="AH81" s="130">
        <v>72</v>
      </c>
      <c r="AI81" s="130">
        <v>12</v>
      </c>
      <c r="AJ81" s="130"/>
      <c r="AK81" s="50">
        <f t="shared" ref="AK81:AK98" si="4">SUM(K81:AJ81)</f>
        <v>150</v>
      </c>
      <c r="AL81" s="130">
        <v>34</v>
      </c>
      <c r="AM81" s="54">
        <f t="shared" si="0"/>
        <v>1.8888888888888888</v>
      </c>
      <c r="AN81" t="s">
        <v>133</v>
      </c>
    </row>
    <row r="82" spans="1:40" ht="20.100000000000001" customHeight="1" x14ac:dyDescent="0.3">
      <c r="A82" s="88">
        <f t="shared" si="3"/>
        <v>67</v>
      </c>
      <c r="B82" s="74" t="s">
        <v>147</v>
      </c>
      <c r="C82" s="75"/>
      <c r="D82" s="75"/>
      <c r="E82" s="75"/>
      <c r="F82" s="75"/>
      <c r="G82" s="75"/>
      <c r="H82" s="75"/>
      <c r="I82" s="75"/>
      <c r="J82" s="76"/>
      <c r="K82" s="130"/>
      <c r="L82" s="130"/>
      <c r="M82" s="130"/>
      <c r="N82" s="130"/>
      <c r="O82" s="130"/>
      <c r="P82" s="130"/>
      <c r="Q82" s="130"/>
      <c r="R82" s="93"/>
      <c r="S82" s="93"/>
      <c r="T82" s="93"/>
      <c r="U82" s="93"/>
      <c r="V82" s="93">
        <v>24</v>
      </c>
      <c r="W82" s="93"/>
      <c r="X82" s="93">
        <v>66</v>
      </c>
      <c r="Y82" s="93"/>
      <c r="Z82" s="93"/>
      <c r="AA82" s="93"/>
      <c r="AB82" s="93"/>
      <c r="AC82" s="130"/>
      <c r="AD82" s="130"/>
      <c r="AE82" s="130"/>
      <c r="AF82" s="130"/>
      <c r="AG82" s="130"/>
      <c r="AH82" s="130">
        <v>60</v>
      </c>
      <c r="AI82" s="130"/>
      <c r="AJ82" s="130"/>
      <c r="AK82" s="50">
        <f t="shared" si="4"/>
        <v>150</v>
      </c>
      <c r="AL82" s="130">
        <v>33</v>
      </c>
      <c r="AM82" s="54">
        <v>0</v>
      </c>
      <c r="AN82" t="s">
        <v>133</v>
      </c>
    </row>
    <row r="83" spans="1:40" ht="20.100000000000001" customHeight="1" x14ac:dyDescent="0.3">
      <c r="A83" s="88">
        <f t="shared" si="3"/>
        <v>68</v>
      </c>
      <c r="B83" s="74" t="s">
        <v>264</v>
      </c>
      <c r="C83" s="75"/>
      <c r="D83" s="75"/>
      <c r="E83" s="75"/>
      <c r="F83" s="75"/>
      <c r="G83" s="75"/>
      <c r="H83" s="75"/>
      <c r="I83" s="75"/>
      <c r="J83" s="76"/>
      <c r="K83" s="130">
        <v>78</v>
      </c>
      <c r="L83" s="130"/>
      <c r="M83" s="130">
        <v>30</v>
      </c>
      <c r="N83" s="130"/>
      <c r="O83" s="130"/>
      <c r="P83" s="130"/>
      <c r="Q83" s="130"/>
      <c r="R83" s="93"/>
      <c r="S83" s="93"/>
      <c r="T83" s="93"/>
      <c r="U83" s="93"/>
      <c r="V83" s="93"/>
      <c r="W83" s="93"/>
      <c r="X83" s="93"/>
      <c r="Y83" s="93"/>
      <c r="Z83" s="93"/>
      <c r="AA83" s="93">
        <v>18</v>
      </c>
      <c r="AB83" s="93"/>
      <c r="AC83" s="130"/>
      <c r="AD83" s="130"/>
      <c r="AE83" s="130"/>
      <c r="AF83" s="130"/>
      <c r="AG83" s="130"/>
      <c r="AH83" s="130">
        <v>24</v>
      </c>
      <c r="AI83" s="130"/>
      <c r="AJ83" s="130"/>
      <c r="AK83" s="50">
        <f t="shared" si="4"/>
        <v>150</v>
      </c>
      <c r="AL83" s="130">
        <v>69</v>
      </c>
      <c r="AM83" s="54">
        <f t="shared" si="0"/>
        <v>0.88461538461538458</v>
      </c>
      <c r="AN83" t="s">
        <v>133</v>
      </c>
    </row>
    <row r="84" spans="1:40" ht="20.100000000000001" customHeight="1" x14ac:dyDescent="0.3">
      <c r="A84" s="88">
        <f t="shared" si="3"/>
        <v>69</v>
      </c>
      <c r="B84" s="74" t="s">
        <v>265</v>
      </c>
      <c r="C84" s="75"/>
      <c r="D84" s="75"/>
      <c r="E84" s="75"/>
      <c r="F84" s="75"/>
      <c r="G84" s="75"/>
      <c r="H84" s="75"/>
      <c r="I84" s="75"/>
      <c r="J84" s="76"/>
      <c r="K84" s="130">
        <v>36</v>
      </c>
      <c r="L84" s="130"/>
      <c r="M84" s="130"/>
      <c r="N84" s="130"/>
      <c r="O84" s="130"/>
      <c r="P84" s="130"/>
      <c r="Q84" s="130">
        <v>6</v>
      </c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130"/>
      <c r="AD84" s="130"/>
      <c r="AE84" s="130"/>
      <c r="AF84" s="130">
        <v>72</v>
      </c>
      <c r="AG84" s="130"/>
      <c r="AH84" s="130">
        <v>36</v>
      </c>
      <c r="AI84" s="130"/>
      <c r="AJ84" s="130"/>
      <c r="AK84" s="50">
        <f t="shared" si="4"/>
        <v>150</v>
      </c>
      <c r="AL84" s="130">
        <v>109</v>
      </c>
      <c r="AM84" s="54">
        <f t="shared" si="0"/>
        <v>3.0277777777777777</v>
      </c>
      <c r="AN84" t="s">
        <v>133</v>
      </c>
    </row>
    <row r="85" spans="1:40" ht="20.100000000000001" customHeight="1" x14ac:dyDescent="0.3">
      <c r="A85" s="88">
        <f t="shared" si="3"/>
        <v>70</v>
      </c>
      <c r="B85" s="74" t="s">
        <v>130</v>
      </c>
      <c r="C85" s="75"/>
      <c r="D85" s="75"/>
      <c r="E85" s="75"/>
      <c r="F85" s="75"/>
      <c r="G85" s="75"/>
      <c r="H85" s="75"/>
      <c r="I85" s="75"/>
      <c r="J85" s="76"/>
      <c r="K85" s="130">
        <v>66</v>
      </c>
      <c r="L85" s="130"/>
      <c r="M85" s="130">
        <v>12</v>
      </c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>
        <v>0</v>
      </c>
      <c r="AD85" s="130"/>
      <c r="AE85" s="130"/>
      <c r="AF85" s="130"/>
      <c r="AG85" s="130"/>
      <c r="AH85" s="130">
        <v>60</v>
      </c>
      <c r="AI85" s="130">
        <v>12</v>
      </c>
      <c r="AJ85" s="130"/>
      <c r="AK85" s="50">
        <f t="shared" si="4"/>
        <v>150</v>
      </c>
      <c r="AL85" s="130">
        <v>100</v>
      </c>
      <c r="AM85" s="54">
        <f t="shared" si="0"/>
        <v>1.5151515151515151</v>
      </c>
      <c r="AN85" t="s">
        <v>133</v>
      </c>
    </row>
    <row r="86" spans="1:40" ht="20.100000000000001" customHeight="1" x14ac:dyDescent="0.3">
      <c r="A86" s="88">
        <f t="shared" si="3"/>
        <v>71</v>
      </c>
      <c r="B86" s="74" t="s">
        <v>266</v>
      </c>
      <c r="C86" s="75"/>
      <c r="D86" s="75"/>
      <c r="E86" s="75"/>
      <c r="F86" s="75"/>
      <c r="G86" s="75"/>
      <c r="H86" s="75"/>
      <c r="I86" s="75"/>
      <c r="J86" s="76"/>
      <c r="K86" s="130"/>
      <c r="L86" s="130"/>
      <c r="M86" s="130"/>
      <c r="N86" s="130"/>
      <c r="O86" s="130"/>
      <c r="P86" s="130"/>
      <c r="Q86" s="130">
        <v>42</v>
      </c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>
        <v>48</v>
      </c>
      <c r="AG86" s="130"/>
      <c r="AH86" s="130">
        <v>60</v>
      </c>
      <c r="AI86" s="130"/>
      <c r="AJ86" s="130"/>
      <c r="AK86" s="50">
        <f t="shared" si="4"/>
        <v>150</v>
      </c>
      <c r="AL86" s="130">
        <v>0</v>
      </c>
      <c r="AM86" s="54">
        <v>0</v>
      </c>
      <c r="AN86" t="s">
        <v>133</v>
      </c>
    </row>
    <row r="87" spans="1:40" ht="20.100000000000001" customHeight="1" x14ac:dyDescent="0.3">
      <c r="A87" s="88">
        <f t="shared" si="3"/>
        <v>72</v>
      </c>
      <c r="B87" s="74" t="s">
        <v>144</v>
      </c>
      <c r="C87" s="75"/>
      <c r="D87" s="75"/>
      <c r="E87" s="75"/>
      <c r="F87" s="75"/>
      <c r="G87" s="75"/>
      <c r="H87" s="75"/>
      <c r="I87" s="75"/>
      <c r="J87" s="76"/>
      <c r="K87" s="130">
        <v>66</v>
      </c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>
        <v>0</v>
      </c>
      <c r="AD87" s="130"/>
      <c r="AE87" s="130"/>
      <c r="AF87" s="130"/>
      <c r="AG87" s="130"/>
      <c r="AH87" s="130">
        <v>48</v>
      </c>
      <c r="AI87" s="130"/>
      <c r="AJ87" s="130"/>
      <c r="AK87" s="50">
        <f t="shared" si="4"/>
        <v>114</v>
      </c>
      <c r="AL87" s="130">
        <v>101</v>
      </c>
      <c r="AM87" s="54">
        <f t="shared" si="0"/>
        <v>1.5303030303030303</v>
      </c>
      <c r="AN87" t="s">
        <v>133</v>
      </c>
    </row>
    <row r="88" spans="1:40" ht="20.100000000000001" customHeight="1" x14ac:dyDescent="0.3">
      <c r="A88" s="88">
        <f t="shared" si="3"/>
        <v>73</v>
      </c>
      <c r="B88" s="74" t="s">
        <v>267</v>
      </c>
      <c r="C88" s="75"/>
      <c r="D88" s="75"/>
      <c r="E88" s="75"/>
      <c r="F88" s="75"/>
      <c r="G88" s="75"/>
      <c r="H88" s="75"/>
      <c r="I88" s="75"/>
      <c r="J88" s="76"/>
      <c r="K88" s="130"/>
      <c r="L88" s="130"/>
      <c r="M88" s="130"/>
      <c r="N88" s="130"/>
      <c r="O88" s="130"/>
      <c r="P88" s="130"/>
      <c r="Q88" s="130">
        <v>54</v>
      </c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>
        <v>36</v>
      </c>
      <c r="AG88" s="130"/>
      <c r="AH88" s="130">
        <v>60</v>
      </c>
      <c r="AI88" s="130"/>
      <c r="AJ88" s="130"/>
      <c r="AK88" s="50">
        <f t="shared" si="4"/>
        <v>150</v>
      </c>
      <c r="AL88" s="130">
        <v>0</v>
      </c>
      <c r="AM88" s="54">
        <v>0</v>
      </c>
      <c r="AN88" t="s">
        <v>133</v>
      </c>
    </row>
    <row r="89" spans="1:40" ht="20.100000000000001" customHeight="1" x14ac:dyDescent="0.3">
      <c r="A89" s="88">
        <f t="shared" si="3"/>
        <v>74</v>
      </c>
      <c r="B89" s="74" t="s">
        <v>268</v>
      </c>
      <c r="C89" s="75"/>
      <c r="D89" s="75"/>
      <c r="E89" s="75"/>
      <c r="F89" s="75"/>
      <c r="G89" s="75"/>
      <c r="H89" s="75"/>
      <c r="I89" s="75"/>
      <c r="J89" s="76"/>
      <c r="K89" s="130">
        <v>36</v>
      </c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>
        <v>18</v>
      </c>
      <c r="AD89" s="130"/>
      <c r="AE89" s="130"/>
      <c r="AF89" s="130">
        <v>60</v>
      </c>
      <c r="AG89" s="130"/>
      <c r="AH89" s="130">
        <v>36</v>
      </c>
      <c r="AI89" s="130"/>
      <c r="AJ89" s="130"/>
      <c r="AK89" s="50">
        <f t="shared" si="4"/>
        <v>150</v>
      </c>
      <c r="AL89" s="130">
        <v>67</v>
      </c>
      <c r="AM89" s="54">
        <f t="shared" si="0"/>
        <v>1.8611111111111112</v>
      </c>
      <c r="AN89" t="s">
        <v>133</v>
      </c>
    </row>
    <row r="90" spans="1:40" ht="20.100000000000001" customHeight="1" x14ac:dyDescent="0.3">
      <c r="A90" s="88">
        <f t="shared" si="3"/>
        <v>75</v>
      </c>
      <c r="B90" s="74" t="s">
        <v>269</v>
      </c>
      <c r="C90" s="75"/>
      <c r="D90" s="75"/>
      <c r="E90" s="75"/>
      <c r="F90" s="75"/>
      <c r="G90" s="75"/>
      <c r="H90" s="75"/>
      <c r="I90" s="75"/>
      <c r="J90" s="76"/>
      <c r="K90" s="130">
        <v>132</v>
      </c>
      <c r="L90" s="130"/>
      <c r="M90" s="130">
        <v>18</v>
      </c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50">
        <f t="shared" si="4"/>
        <v>150</v>
      </c>
      <c r="AL90" s="130">
        <v>156</v>
      </c>
      <c r="AM90" s="54">
        <f t="shared" si="0"/>
        <v>1.1818181818181819</v>
      </c>
      <c r="AN90" t="s">
        <v>133</v>
      </c>
    </row>
    <row r="91" spans="1:40" ht="20.100000000000001" customHeight="1" x14ac:dyDescent="0.3">
      <c r="A91" s="88">
        <f t="shared" si="3"/>
        <v>76</v>
      </c>
      <c r="B91" s="74" t="s">
        <v>196</v>
      </c>
      <c r="C91" s="75"/>
      <c r="D91" s="75"/>
      <c r="E91" s="75"/>
      <c r="F91" s="75"/>
      <c r="G91" s="75"/>
      <c r="H91" s="75"/>
      <c r="I91" s="75"/>
      <c r="J91" s="76"/>
      <c r="K91" s="130"/>
      <c r="L91" s="130"/>
      <c r="M91" s="130"/>
      <c r="N91" s="130"/>
      <c r="O91" s="130"/>
      <c r="P91" s="130"/>
      <c r="Q91" s="130">
        <v>6</v>
      </c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>
        <v>120</v>
      </c>
      <c r="AG91" s="130"/>
      <c r="AH91" s="130">
        <v>24</v>
      </c>
      <c r="AI91" s="130"/>
      <c r="AJ91" s="130"/>
      <c r="AK91" s="50">
        <f t="shared" si="4"/>
        <v>150</v>
      </c>
      <c r="AL91" s="130">
        <v>0</v>
      </c>
      <c r="AM91" s="54">
        <v>0</v>
      </c>
      <c r="AN91" t="s">
        <v>133</v>
      </c>
    </row>
    <row r="92" spans="1:40" ht="20.100000000000001" customHeight="1" x14ac:dyDescent="0.3">
      <c r="A92" s="88">
        <f t="shared" si="3"/>
        <v>77</v>
      </c>
      <c r="B92" s="74" t="s">
        <v>132</v>
      </c>
      <c r="C92" s="75"/>
      <c r="D92" s="75"/>
      <c r="E92" s="75"/>
      <c r="F92" s="75"/>
      <c r="G92" s="75"/>
      <c r="H92" s="75"/>
      <c r="I92" s="75"/>
      <c r="J92" s="76"/>
      <c r="K92" s="130"/>
      <c r="L92" s="130"/>
      <c r="M92" s="130"/>
      <c r="N92" s="130">
        <v>54</v>
      </c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>
        <v>48</v>
      </c>
      <c r="AG92" s="130"/>
      <c r="AH92" s="130">
        <v>48</v>
      </c>
      <c r="AI92" s="130"/>
      <c r="AJ92" s="130"/>
      <c r="AK92" s="50">
        <f t="shared" si="4"/>
        <v>150</v>
      </c>
      <c r="AL92" s="130">
        <v>0</v>
      </c>
      <c r="AM92" s="54">
        <v>0</v>
      </c>
      <c r="AN92" t="s">
        <v>133</v>
      </c>
    </row>
    <row r="93" spans="1:40" ht="20.100000000000001" customHeight="1" x14ac:dyDescent="0.3">
      <c r="A93" s="88">
        <f t="shared" si="3"/>
        <v>78</v>
      </c>
      <c r="B93" s="74" t="s">
        <v>148</v>
      </c>
      <c r="C93" s="75"/>
      <c r="D93" s="75"/>
      <c r="E93" s="75"/>
      <c r="F93" s="75"/>
      <c r="G93" s="75"/>
      <c r="H93" s="75"/>
      <c r="I93" s="75"/>
      <c r="J93" s="76"/>
      <c r="K93" s="130">
        <v>18</v>
      </c>
      <c r="L93" s="130"/>
      <c r="M93" s="130"/>
      <c r="N93" s="130"/>
      <c r="O93" s="130"/>
      <c r="P93" s="130"/>
      <c r="Q93" s="130">
        <v>0</v>
      </c>
      <c r="R93" s="130"/>
      <c r="S93" s="130"/>
      <c r="T93" s="130"/>
      <c r="U93" s="130"/>
      <c r="V93" s="130">
        <v>12</v>
      </c>
      <c r="W93" s="130"/>
      <c r="X93" s="130"/>
      <c r="Y93" s="130"/>
      <c r="Z93" s="130"/>
      <c r="AA93" s="130"/>
      <c r="AB93" s="130"/>
      <c r="AC93" s="130">
        <v>36</v>
      </c>
      <c r="AD93" s="130"/>
      <c r="AE93" s="130"/>
      <c r="AF93" s="130">
        <v>0</v>
      </c>
      <c r="AG93" s="130"/>
      <c r="AH93" s="130">
        <v>72</v>
      </c>
      <c r="AI93" s="130">
        <v>12</v>
      </c>
      <c r="AJ93" s="130"/>
      <c r="AK93" s="50">
        <f t="shared" si="4"/>
        <v>150</v>
      </c>
      <c r="AL93" s="130">
        <v>55</v>
      </c>
      <c r="AM93" s="54">
        <f t="shared" si="0"/>
        <v>3.0555555555555554</v>
      </c>
      <c r="AN93" t="s">
        <v>133</v>
      </c>
    </row>
    <row r="94" spans="1:40" ht="20.100000000000001" customHeight="1" x14ac:dyDescent="0.3">
      <c r="A94" s="88">
        <f t="shared" si="3"/>
        <v>79</v>
      </c>
      <c r="B94" s="74" t="s">
        <v>171</v>
      </c>
      <c r="C94" s="75"/>
      <c r="D94" s="75"/>
      <c r="E94" s="75"/>
      <c r="F94" s="75"/>
      <c r="G94" s="75"/>
      <c r="H94" s="75"/>
      <c r="I94" s="75"/>
      <c r="J94" s="76"/>
      <c r="K94" s="130"/>
      <c r="L94" s="130"/>
      <c r="M94" s="130"/>
      <c r="N94" s="130"/>
      <c r="O94" s="130"/>
      <c r="P94" s="130"/>
      <c r="Q94" s="130">
        <v>0</v>
      </c>
      <c r="R94" s="130"/>
      <c r="S94" s="130"/>
      <c r="T94" s="130"/>
      <c r="U94" s="130"/>
      <c r="V94" s="130"/>
      <c r="W94" s="130"/>
      <c r="X94" s="130"/>
      <c r="Y94" s="130"/>
      <c r="Z94" s="130"/>
      <c r="AA94" s="84"/>
      <c r="AB94" s="130"/>
      <c r="AC94" s="130">
        <v>0</v>
      </c>
      <c r="AD94" s="130"/>
      <c r="AE94" s="130"/>
      <c r="AF94" s="130">
        <v>0</v>
      </c>
      <c r="AG94" s="130"/>
      <c r="AH94" s="130">
        <v>0</v>
      </c>
      <c r="AI94" s="130"/>
      <c r="AJ94" s="130"/>
      <c r="AK94" s="50">
        <f t="shared" si="4"/>
        <v>0</v>
      </c>
      <c r="AL94" s="130">
        <v>0</v>
      </c>
      <c r="AM94" s="54">
        <v>0</v>
      </c>
      <c r="AN94" t="s">
        <v>133</v>
      </c>
    </row>
    <row r="95" spans="1:40" ht="20.100000000000001" customHeight="1" x14ac:dyDescent="0.3">
      <c r="A95" s="88">
        <f t="shared" si="3"/>
        <v>80</v>
      </c>
      <c r="B95" s="74" t="s">
        <v>178</v>
      </c>
      <c r="C95" s="75"/>
      <c r="D95" s="75"/>
      <c r="E95" s="75"/>
      <c r="F95" s="75"/>
      <c r="G95" s="75"/>
      <c r="H95" s="75"/>
      <c r="I95" s="75"/>
      <c r="J95" s="76"/>
      <c r="K95" s="249" t="s">
        <v>301</v>
      </c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1"/>
      <c r="AK95" s="50">
        <f t="shared" si="4"/>
        <v>0</v>
      </c>
      <c r="AL95" s="130">
        <v>0</v>
      </c>
      <c r="AM95" s="54">
        <v>0</v>
      </c>
      <c r="AN95" t="s">
        <v>133</v>
      </c>
    </row>
    <row r="96" spans="1:40" ht="20.100000000000001" customHeight="1" x14ac:dyDescent="0.3">
      <c r="A96" s="88">
        <f t="shared" si="3"/>
        <v>81</v>
      </c>
      <c r="B96" s="74" t="s">
        <v>270</v>
      </c>
      <c r="C96" s="75"/>
      <c r="D96" s="75"/>
      <c r="E96" s="75"/>
      <c r="F96" s="75"/>
      <c r="G96" s="75"/>
      <c r="H96" s="75"/>
      <c r="I96" s="75"/>
      <c r="J96" s="76"/>
      <c r="K96" s="130"/>
      <c r="L96" s="130"/>
      <c r="M96" s="130"/>
      <c r="N96" s="130"/>
      <c r="O96" s="130"/>
      <c r="P96" s="130"/>
      <c r="Q96" s="130">
        <v>30</v>
      </c>
      <c r="R96" s="130"/>
      <c r="S96" s="130"/>
      <c r="T96" s="130"/>
      <c r="U96" s="130"/>
      <c r="V96" s="130"/>
      <c r="W96" s="130"/>
      <c r="X96" s="130"/>
      <c r="Y96" s="130"/>
      <c r="Z96" s="130"/>
      <c r="AA96" s="84"/>
      <c r="AB96" s="130"/>
      <c r="AC96" s="130"/>
      <c r="AD96" s="130"/>
      <c r="AE96" s="130"/>
      <c r="AF96" s="130">
        <v>12</v>
      </c>
      <c r="AG96" s="130"/>
      <c r="AH96" s="130">
        <v>108</v>
      </c>
      <c r="AI96" s="130"/>
      <c r="AJ96" s="130"/>
      <c r="AK96" s="50">
        <f t="shared" si="4"/>
        <v>150</v>
      </c>
      <c r="AL96" s="130">
        <v>0</v>
      </c>
      <c r="AM96" s="54">
        <v>0</v>
      </c>
      <c r="AN96" t="s">
        <v>133</v>
      </c>
    </row>
    <row r="97" spans="1:40" ht="20.100000000000001" customHeight="1" x14ac:dyDescent="0.3">
      <c r="A97" s="88">
        <f t="shared" si="3"/>
        <v>82</v>
      </c>
      <c r="B97" s="74" t="s">
        <v>124</v>
      </c>
      <c r="C97" s="75"/>
      <c r="D97" s="75"/>
      <c r="E97" s="75"/>
      <c r="F97" s="75"/>
      <c r="G97" s="75"/>
      <c r="H97" s="75"/>
      <c r="I97" s="75"/>
      <c r="J97" s="76"/>
      <c r="K97" s="130"/>
      <c r="L97" s="130"/>
      <c r="M97" s="130"/>
      <c r="N97" s="130"/>
      <c r="O97" s="130"/>
      <c r="P97" s="130"/>
      <c r="Q97" s="130">
        <v>24</v>
      </c>
      <c r="R97" s="130"/>
      <c r="S97" s="130"/>
      <c r="T97" s="130"/>
      <c r="U97" s="130"/>
      <c r="V97" s="130"/>
      <c r="W97" s="130"/>
      <c r="X97" s="130"/>
      <c r="Y97" s="130"/>
      <c r="Z97" s="130"/>
      <c r="AA97" s="84"/>
      <c r="AB97" s="130"/>
      <c r="AC97" s="130"/>
      <c r="AD97" s="130"/>
      <c r="AE97" s="130"/>
      <c r="AF97" s="130">
        <v>36</v>
      </c>
      <c r="AG97" s="130"/>
      <c r="AH97" s="130">
        <v>84</v>
      </c>
      <c r="AI97" s="130">
        <v>6</v>
      </c>
      <c r="AJ97" s="130"/>
      <c r="AK97" s="50">
        <f t="shared" si="4"/>
        <v>150</v>
      </c>
      <c r="AL97" s="95">
        <v>0</v>
      </c>
      <c r="AM97" s="54">
        <v>0</v>
      </c>
      <c r="AN97" t="s">
        <v>133</v>
      </c>
    </row>
    <row r="98" spans="1:40" ht="20.100000000000001" customHeight="1" x14ac:dyDescent="0.3">
      <c r="A98" s="88">
        <f t="shared" si="3"/>
        <v>83</v>
      </c>
      <c r="B98" s="74" t="s">
        <v>142</v>
      </c>
      <c r="C98" s="75"/>
      <c r="D98" s="75"/>
      <c r="E98" s="75"/>
      <c r="F98" s="75"/>
      <c r="G98" s="75"/>
      <c r="H98" s="75"/>
      <c r="I98" s="75"/>
      <c r="J98" s="76"/>
      <c r="K98" s="130"/>
      <c r="L98" s="130"/>
      <c r="M98" s="130"/>
      <c r="N98" s="130"/>
      <c r="O98" s="130"/>
      <c r="P98" s="130"/>
      <c r="Q98" s="130">
        <v>6</v>
      </c>
      <c r="R98" s="130"/>
      <c r="S98" s="130"/>
      <c r="T98" s="130"/>
      <c r="U98" s="130"/>
      <c r="V98" s="130"/>
      <c r="W98" s="130"/>
      <c r="X98" s="130"/>
      <c r="Y98" s="130"/>
      <c r="Z98" s="130"/>
      <c r="AA98" s="84"/>
      <c r="AB98" s="130"/>
      <c r="AC98" s="130">
        <v>0</v>
      </c>
      <c r="AD98" s="130"/>
      <c r="AE98" s="130"/>
      <c r="AF98" s="130">
        <v>132</v>
      </c>
      <c r="AG98" s="130"/>
      <c r="AH98" s="130">
        <v>12</v>
      </c>
      <c r="AI98" s="130"/>
      <c r="AJ98" s="130"/>
      <c r="AK98" s="50">
        <f t="shared" si="4"/>
        <v>150</v>
      </c>
      <c r="AL98" s="130">
        <v>0</v>
      </c>
      <c r="AM98" s="54">
        <v>0</v>
      </c>
      <c r="AN98" t="s">
        <v>133</v>
      </c>
    </row>
    <row r="99" spans="1:40" ht="20.100000000000001" customHeight="1" thickBot="1" x14ac:dyDescent="0.35">
      <c r="A99" s="89"/>
      <c r="B99" s="15" t="s">
        <v>4</v>
      </c>
      <c r="C99" s="16"/>
      <c r="D99" s="16"/>
      <c r="E99" s="16"/>
      <c r="F99" s="16"/>
      <c r="G99" s="16"/>
      <c r="H99" s="16"/>
      <c r="I99" s="16"/>
      <c r="J99" s="17"/>
      <c r="K99" s="46">
        <f>SUM(K13:K98)</f>
        <v>4428</v>
      </c>
      <c r="L99" s="46">
        <f>SUM(L13:L98)</f>
        <v>0</v>
      </c>
      <c r="M99" s="46">
        <f>SUM(M13:M98)</f>
        <v>150</v>
      </c>
      <c r="N99" s="46">
        <f>SUM(N13:N98)</f>
        <v>54</v>
      </c>
      <c r="O99" s="46"/>
      <c r="P99" s="46">
        <f>SUM(P13:P98)</f>
        <v>18</v>
      </c>
      <c r="Q99" s="46">
        <f>SUM(Q13:Q98)</f>
        <v>933</v>
      </c>
      <c r="R99" s="46">
        <f>SUM(R13:R98)</f>
        <v>0</v>
      </c>
      <c r="S99" s="46">
        <f>SUM(S13:S98)</f>
        <v>0</v>
      </c>
      <c r="T99" s="46"/>
      <c r="U99" s="46">
        <f t="shared" ref="U99:AL99" si="5">SUM(U13:U98)</f>
        <v>0</v>
      </c>
      <c r="V99" s="46">
        <f t="shared" si="5"/>
        <v>72</v>
      </c>
      <c r="W99" s="46">
        <f t="shared" si="5"/>
        <v>12</v>
      </c>
      <c r="X99" s="46">
        <f t="shared" si="5"/>
        <v>66</v>
      </c>
      <c r="Y99" s="46">
        <f t="shared" si="5"/>
        <v>0</v>
      </c>
      <c r="Z99" s="46">
        <f t="shared" si="5"/>
        <v>0</v>
      </c>
      <c r="AA99" s="46">
        <f t="shared" si="5"/>
        <v>30</v>
      </c>
      <c r="AB99" s="46">
        <f t="shared" si="5"/>
        <v>48</v>
      </c>
      <c r="AC99" s="46">
        <f t="shared" si="5"/>
        <v>879</v>
      </c>
      <c r="AD99" s="46">
        <f t="shared" si="5"/>
        <v>0</v>
      </c>
      <c r="AE99" s="46">
        <f t="shared" si="5"/>
        <v>36</v>
      </c>
      <c r="AF99" s="46">
        <f t="shared" si="5"/>
        <v>1788</v>
      </c>
      <c r="AG99" s="46">
        <f t="shared" si="5"/>
        <v>12</v>
      </c>
      <c r="AH99" s="46">
        <f t="shared" si="5"/>
        <v>2280</v>
      </c>
      <c r="AI99" s="46">
        <f t="shared" si="5"/>
        <v>246</v>
      </c>
      <c r="AJ99" s="46">
        <f t="shared" si="5"/>
        <v>0</v>
      </c>
      <c r="AK99" s="51">
        <f t="shared" si="5"/>
        <v>11052</v>
      </c>
      <c r="AL99" s="96">
        <f t="shared" si="5"/>
        <v>7911</v>
      </c>
      <c r="AM99" s="55">
        <f t="shared" si="0"/>
        <v>1.7865853658536586</v>
      </c>
    </row>
    <row r="101" spans="1:40" x14ac:dyDescent="0.3">
      <c r="B101" s="2" t="s">
        <v>19</v>
      </c>
    </row>
    <row r="105" spans="1:40" x14ac:dyDescent="0.3">
      <c r="A105" s="90"/>
      <c r="B105" s="4"/>
      <c r="C105" s="4"/>
      <c r="D105" s="4"/>
      <c r="E105" s="4"/>
      <c r="F105" s="4"/>
      <c r="L105" s="4"/>
      <c r="M105" s="4"/>
      <c r="N105" s="4"/>
      <c r="O105" s="4"/>
      <c r="P105" s="4"/>
      <c r="Q105" s="4"/>
      <c r="R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40" x14ac:dyDescent="0.3">
      <c r="A106" s="86" t="s">
        <v>7</v>
      </c>
      <c r="B106" s="6"/>
      <c r="C106" s="6"/>
      <c r="D106" s="6"/>
      <c r="E106" s="6"/>
      <c r="F106" s="6"/>
      <c r="L106" s="6" t="s">
        <v>8</v>
      </c>
      <c r="M106" s="6"/>
      <c r="N106" s="6"/>
      <c r="O106" s="6"/>
      <c r="P106" s="6"/>
      <c r="Q106" s="6"/>
      <c r="R106" s="6"/>
      <c r="Y106" s="6" t="s">
        <v>9</v>
      </c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10" spans="1:40" x14ac:dyDescent="0.3">
      <c r="A110" s="90"/>
      <c r="B110" s="4"/>
      <c r="C110" s="4"/>
      <c r="D110" s="4"/>
      <c r="E110" s="4"/>
      <c r="F110" s="4"/>
    </row>
    <row r="111" spans="1:40" x14ac:dyDescent="0.3">
      <c r="A111" s="86" t="s">
        <v>6</v>
      </c>
      <c r="B111" s="6"/>
      <c r="C111" s="6"/>
      <c r="D111" s="6"/>
      <c r="E111" s="6"/>
      <c r="F111" s="6"/>
    </row>
    <row r="113" spans="3:27" x14ac:dyDescent="0.3">
      <c r="C113" s="14" t="s">
        <v>20</v>
      </c>
      <c r="D113" s="14" t="s">
        <v>28</v>
      </c>
      <c r="E113" s="14"/>
      <c r="F113" s="14"/>
      <c r="G113" s="14"/>
      <c r="H113" s="14"/>
      <c r="I113" s="14"/>
      <c r="J113" s="14"/>
      <c r="K113" s="14"/>
      <c r="L113" s="14"/>
      <c r="M113" s="14" t="s">
        <v>37</v>
      </c>
      <c r="N113" s="14" t="s">
        <v>43</v>
      </c>
      <c r="O113" s="14"/>
      <c r="P113" s="14"/>
      <c r="Q113" s="14"/>
      <c r="R113" s="14"/>
      <c r="S113" s="14"/>
      <c r="T113" s="14"/>
      <c r="V113" s="14" t="s">
        <v>294</v>
      </c>
      <c r="W113" s="14" t="s">
        <v>295</v>
      </c>
    </row>
    <row r="114" spans="3:27" x14ac:dyDescent="0.3">
      <c r="C114" s="14" t="s">
        <v>273</v>
      </c>
      <c r="D114" s="14" t="s">
        <v>274</v>
      </c>
      <c r="K114" s="14"/>
      <c r="L114" s="14"/>
      <c r="M114" s="14" t="s">
        <v>285</v>
      </c>
      <c r="N114" s="14" t="s">
        <v>286</v>
      </c>
      <c r="O114" s="14"/>
      <c r="P114" s="14"/>
      <c r="V114" s="14" t="s">
        <v>161</v>
      </c>
      <c r="W114" t="s">
        <v>158</v>
      </c>
      <c r="X114" s="14"/>
    </row>
    <row r="115" spans="3:27" x14ac:dyDescent="0.3">
      <c r="C115" s="14" t="s">
        <v>22</v>
      </c>
      <c r="D115" s="14" t="s">
        <v>30</v>
      </c>
      <c r="E115" s="14"/>
      <c r="F115" s="14"/>
      <c r="G115" s="14"/>
      <c r="H115" s="14"/>
      <c r="I115" s="14"/>
      <c r="J115" s="14"/>
      <c r="K115" s="14"/>
      <c r="L115" s="14"/>
      <c r="M115" s="14" t="s">
        <v>45</v>
      </c>
      <c r="N115" s="14"/>
      <c r="O115" s="14"/>
      <c r="P115" s="14"/>
      <c r="Q115" s="14"/>
      <c r="R115" s="14"/>
      <c r="S115" s="14"/>
      <c r="T115" s="14"/>
      <c r="V115" s="14" t="s">
        <v>155</v>
      </c>
      <c r="W115" s="14" t="s">
        <v>159</v>
      </c>
      <c r="X115" s="14"/>
      <c r="Y115" s="14"/>
      <c r="Z115" s="14"/>
      <c r="AA115" s="14"/>
    </row>
    <row r="116" spans="3:27" x14ac:dyDescent="0.3">
      <c r="C116" s="14" t="s">
        <v>23</v>
      </c>
      <c r="D116" s="14" t="s">
        <v>31</v>
      </c>
      <c r="E116" s="14"/>
      <c r="F116" s="14"/>
      <c r="G116" s="14"/>
      <c r="H116" s="14"/>
      <c r="I116" s="14"/>
      <c r="J116" s="14"/>
      <c r="K116" s="14"/>
      <c r="L116" s="14"/>
      <c r="M116" s="14" t="s">
        <v>39</v>
      </c>
      <c r="N116" s="14" t="s">
        <v>46</v>
      </c>
      <c r="O116" s="14"/>
      <c r="P116" s="14"/>
      <c r="Q116" s="14"/>
      <c r="R116" s="14"/>
      <c r="S116" s="14"/>
      <c r="T116" s="14"/>
      <c r="V116" s="14"/>
      <c r="W116" s="14"/>
      <c r="X116" s="14"/>
      <c r="Y116" s="14"/>
      <c r="Z116" s="14"/>
      <c r="AA116" s="14"/>
    </row>
    <row r="117" spans="3:27" x14ac:dyDescent="0.3">
      <c r="C117" s="14" t="s">
        <v>24</v>
      </c>
      <c r="D117" s="14" t="s">
        <v>32</v>
      </c>
      <c r="E117" s="14"/>
      <c r="F117" s="14"/>
      <c r="G117" s="14"/>
      <c r="H117" s="14"/>
      <c r="I117" s="14"/>
      <c r="J117" s="14"/>
      <c r="K117" s="14"/>
      <c r="L117" s="14"/>
      <c r="M117" s="14" t="s">
        <v>287</v>
      </c>
      <c r="N117" s="14" t="s">
        <v>288</v>
      </c>
      <c r="O117" s="14"/>
      <c r="P117" s="14"/>
      <c r="Q117" s="14"/>
      <c r="R117" s="14"/>
      <c r="S117" s="14"/>
      <c r="T117" s="14"/>
      <c r="U117" s="14"/>
    </row>
    <row r="118" spans="3:27" x14ac:dyDescent="0.3">
      <c r="C118" s="14" t="s">
        <v>275</v>
      </c>
      <c r="D118" s="14" t="s">
        <v>276</v>
      </c>
      <c r="E118" s="14"/>
      <c r="F118" s="14"/>
      <c r="G118" s="14"/>
      <c r="H118" s="14"/>
      <c r="I118" s="14"/>
      <c r="J118" s="14"/>
      <c r="K118" s="14"/>
      <c r="L118" s="14"/>
      <c r="M118" s="14" t="s">
        <v>41</v>
      </c>
      <c r="N118" s="14" t="s">
        <v>48</v>
      </c>
      <c r="O118" s="14"/>
      <c r="P118" s="14"/>
      <c r="Q118" s="14"/>
      <c r="R118" s="14"/>
      <c r="S118" s="14"/>
      <c r="T118" s="14"/>
      <c r="U118" s="14"/>
    </row>
    <row r="119" spans="3:27" x14ac:dyDescent="0.3">
      <c r="C119" s="14" t="s">
        <v>54</v>
      </c>
      <c r="D119" s="14" t="s">
        <v>55</v>
      </c>
      <c r="H119" s="14"/>
      <c r="I119" s="14"/>
      <c r="J119" s="14"/>
      <c r="K119" s="14"/>
      <c r="L119" s="14"/>
      <c r="M119" s="14" t="s">
        <v>78</v>
      </c>
      <c r="N119" s="14" t="s">
        <v>79</v>
      </c>
      <c r="O119" s="14"/>
      <c r="P119" s="14"/>
      <c r="Q119" s="14"/>
      <c r="R119" s="14"/>
      <c r="S119" s="14"/>
      <c r="T119" s="14"/>
      <c r="U119" s="14"/>
    </row>
    <row r="120" spans="3:27" x14ac:dyDescent="0.3">
      <c r="C120" s="14" t="s">
        <v>277</v>
      </c>
      <c r="D120" s="14" t="s">
        <v>278</v>
      </c>
      <c r="G120" s="14"/>
      <c r="H120" s="14"/>
      <c r="I120" s="14"/>
      <c r="J120" s="14"/>
      <c r="K120" s="14"/>
      <c r="L120" s="14"/>
      <c r="M120" s="14" t="s">
        <v>49</v>
      </c>
      <c r="N120" s="14" t="s">
        <v>53</v>
      </c>
      <c r="O120" s="14"/>
      <c r="P120" s="14"/>
      <c r="Q120" s="14"/>
      <c r="R120" s="14"/>
      <c r="S120" s="14"/>
      <c r="T120" s="14"/>
      <c r="U120" s="14"/>
    </row>
    <row r="121" spans="3:27" x14ac:dyDescent="0.3">
      <c r="C121" s="14" t="s">
        <v>279</v>
      </c>
      <c r="D121" s="14" t="s">
        <v>280</v>
      </c>
      <c r="F121" s="14"/>
      <c r="G121" s="14"/>
      <c r="H121" s="14"/>
      <c r="M121" s="14" t="s">
        <v>52</v>
      </c>
      <c r="N121" s="14"/>
      <c r="O121" s="14"/>
      <c r="P121" s="14"/>
      <c r="Q121" s="14"/>
      <c r="R121" s="14"/>
    </row>
    <row r="122" spans="3:27" x14ac:dyDescent="0.3">
      <c r="C122" s="14" t="s">
        <v>281</v>
      </c>
      <c r="D122" s="14" t="s">
        <v>282</v>
      </c>
      <c r="F122" s="14"/>
      <c r="G122" s="14"/>
      <c r="M122" s="14" t="s">
        <v>289</v>
      </c>
      <c r="N122" s="14" t="s">
        <v>290</v>
      </c>
    </row>
    <row r="123" spans="3:27" x14ac:dyDescent="0.3">
      <c r="C123" s="14" t="s">
        <v>27</v>
      </c>
      <c r="D123" s="14" t="s">
        <v>35</v>
      </c>
      <c r="E123" s="14"/>
      <c r="I123" s="14"/>
      <c r="J123" s="14"/>
      <c r="M123" s="14" t="s">
        <v>291</v>
      </c>
      <c r="N123" s="14" t="s">
        <v>292</v>
      </c>
    </row>
    <row r="124" spans="3:27" x14ac:dyDescent="0.3">
      <c r="C124" s="14" t="s">
        <v>283</v>
      </c>
      <c r="D124" s="14" t="s">
        <v>284</v>
      </c>
      <c r="F124" s="14"/>
      <c r="G124" s="14"/>
      <c r="H124" s="14"/>
      <c r="M124" s="14" t="s">
        <v>293</v>
      </c>
      <c r="N124" s="14" t="s">
        <v>296</v>
      </c>
    </row>
  </sheetData>
  <sortState ref="B39:D97">
    <sortCondition ref="B39"/>
  </sortState>
  <mergeCells count="6">
    <mergeCell ref="B12:J12"/>
    <mergeCell ref="K95:AJ95"/>
    <mergeCell ref="K72:AJ72"/>
    <mergeCell ref="K67:AJ67"/>
    <mergeCell ref="K56:AJ56"/>
    <mergeCell ref="K50:AJ50"/>
  </mergeCells>
  <conditionalFormatting sqref="B25">
    <cfRule type="duplicateValues" dxfId="67" priority="5"/>
  </conditionalFormatting>
  <conditionalFormatting sqref="C28:J28">
    <cfRule type="duplicateValues" dxfId="66" priority="4"/>
  </conditionalFormatting>
  <conditionalFormatting sqref="C18:J18">
    <cfRule type="duplicateValues" dxfId="65" priority="3"/>
  </conditionalFormatting>
  <conditionalFormatting sqref="C17:J17">
    <cfRule type="duplicateValues" dxfId="64" priority="2"/>
  </conditionalFormatting>
  <conditionalFormatting sqref="B24">
    <cfRule type="duplicateValues" dxfId="63" priority="1"/>
  </conditionalFormatting>
  <conditionalFormatting sqref="B26:B98 B13:B23">
    <cfRule type="duplicateValues" dxfId="62" priority="21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19"/>
  <sheetViews>
    <sheetView showGridLines="0" topLeftCell="A10" zoomScale="90" zoomScaleNormal="90" workbookViewId="0">
      <pane xSplit="19" ySplit="8" topLeftCell="AA18" activePane="bottomRight" state="frozen"/>
      <selection activeCell="A10" sqref="A10"/>
      <selection pane="topRight" activeCell="T10" sqref="T10"/>
      <selection pane="bottomLeft" activeCell="A18" sqref="A18"/>
      <selection pane="bottomRight" activeCell="B16" sqref="B16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36" width="5.33203125" customWidth="1"/>
    <col min="37" max="37" width="9.5546875" customWidth="1"/>
    <col min="38" max="39" width="9.44140625" customWidth="1"/>
  </cols>
  <sheetData>
    <row r="2" spans="1:40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5" spans="1:40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</row>
    <row r="6" spans="1:40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</row>
    <row r="7" spans="1:40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</row>
    <row r="8" spans="1:40" x14ac:dyDescent="0.3">
      <c r="A8" s="85"/>
      <c r="P8" s="20"/>
      <c r="Q8" s="5"/>
      <c r="R8" s="5"/>
      <c r="S8" s="5"/>
      <c r="T8" s="5"/>
    </row>
    <row r="9" spans="1:40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 t="s">
        <v>302</v>
      </c>
      <c r="V9" s="9"/>
      <c r="W9" s="9"/>
      <c r="X9" s="9"/>
      <c r="Y9" s="8"/>
    </row>
    <row r="11" spans="1:40" ht="5.25" customHeight="1" thickBot="1" x14ac:dyDescent="0.35"/>
    <row r="12" spans="1:40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305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155</v>
      </c>
      <c r="AK12" s="49" t="s">
        <v>76</v>
      </c>
      <c r="AL12" s="52" t="s">
        <v>63</v>
      </c>
      <c r="AM12" s="53" t="s">
        <v>77</v>
      </c>
    </row>
    <row r="13" spans="1:40" ht="20.100000000000001" customHeight="1" x14ac:dyDescent="0.3">
      <c r="A13" s="88">
        <v>1</v>
      </c>
      <c r="B13" s="144" t="s">
        <v>298</v>
      </c>
      <c r="C13" s="145"/>
      <c r="D13" s="61"/>
      <c r="E13" s="61"/>
      <c r="F13" s="61"/>
      <c r="G13" s="61"/>
      <c r="H13" s="61"/>
      <c r="I13" s="61"/>
      <c r="J13" s="62"/>
      <c r="K13" s="130">
        <v>78</v>
      </c>
      <c r="L13" s="130"/>
      <c r="M13" s="130"/>
      <c r="N13" s="130"/>
      <c r="O13" s="130"/>
      <c r="P13" s="130"/>
      <c r="Q13" s="130">
        <v>66</v>
      </c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>
        <v>6</v>
      </c>
      <c r="AC13" s="130"/>
      <c r="AD13" s="130"/>
      <c r="AE13" s="130"/>
      <c r="AF13" s="130"/>
      <c r="AG13" s="130"/>
      <c r="AH13" s="130"/>
      <c r="AI13" s="130"/>
      <c r="AJ13" s="130"/>
      <c r="AK13" s="50">
        <f>SUM(K13:AJ13)</f>
        <v>150</v>
      </c>
      <c r="AL13" s="130">
        <v>256</v>
      </c>
      <c r="AM13" s="54">
        <f t="shared" ref="AM13:AM94" si="0">+AL13/K13</f>
        <v>3.2820512820512819</v>
      </c>
      <c r="AN13" t="s">
        <v>99</v>
      </c>
    </row>
    <row r="14" spans="1:40" ht="20.100000000000001" customHeight="1" x14ac:dyDescent="0.3">
      <c r="A14" s="88">
        <f t="shared" ref="A14:A77" si="1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0">
        <v>60</v>
      </c>
      <c r="L14" s="130"/>
      <c r="M14" s="130"/>
      <c r="N14" s="130"/>
      <c r="O14" s="130"/>
      <c r="P14" s="130"/>
      <c r="Q14" s="130">
        <v>15</v>
      </c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50">
        <f>SUM(K14:AJ14)</f>
        <v>75</v>
      </c>
      <c r="AL14" s="130">
        <v>104</v>
      </c>
      <c r="AM14" s="54">
        <f t="shared" si="0"/>
        <v>1.7333333333333334</v>
      </c>
      <c r="AN14" t="s">
        <v>100</v>
      </c>
    </row>
    <row r="15" spans="1:40" ht="20.100000000000001" customHeight="1" x14ac:dyDescent="0.3">
      <c r="A15" s="88">
        <f t="shared" si="1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0">
        <v>102</v>
      </c>
      <c r="L15" s="130"/>
      <c r="M15" s="130"/>
      <c r="N15" s="130"/>
      <c r="O15" s="130"/>
      <c r="P15" s="130"/>
      <c r="Q15" s="130">
        <v>48</v>
      </c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50">
        <f t="shared" ref="AK15:AK75" si="2">SUM(K15:AJ15)</f>
        <v>150</v>
      </c>
      <c r="AL15" s="130">
        <v>157</v>
      </c>
      <c r="AM15" s="54">
        <v>0</v>
      </c>
      <c r="AN15" t="s">
        <v>101</v>
      </c>
    </row>
    <row r="16" spans="1:40" ht="20.100000000000001" customHeight="1" x14ac:dyDescent="0.3">
      <c r="A16" s="88">
        <f t="shared" si="1"/>
        <v>4</v>
      </c>
      <c r="B16" s="172" t="s">
        <v>234</v>
      </c>
      <c r="C16" s="172"/>
      <c r="D16" s="173"/>
      <c r="E16" s="173"/>
      <c r="F16" s="173"/>
      <c r="G16" s="173"/>
      <c r="H16" s="173"/>
      <c r="I16" s="173"/>
      <c r="J16" s="173"/>
      <c r="K16" s="134">
        <v>120</v>
      </c>
      <c r="L16" s="130"/>
      <c r="M16" s="130"/>
      <c r="N16" s="130"/>
      <c r="O16" s="130"/>
      <c r="P16" s="130"/>
      <c r="Q16" s="130">
        <v>15</v>
      </c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>
        <v>15</v>
      </c>
      <c r="AD16" s="130"/>
      <c r="AE16" s="130"/>
      <c r="AF16" s="130"/>
      <c r="AG16" s="130"/>
      <c r="AH16" s="130"/>
      <c r="AI16" s="130"/>
      <c r="AJ16" s="130"/>
      <c r="AK16" s="50">
        <f t="shared" si="2"/>
        <v>150</v>
      </c>
      <c r="AL16" s="131">
        <v>74</v>
      </c>
      <c r="AM16" s="54">
        <f t="shared" si="0"/>
        <v>0.6166666666666667</v>
      </c>
      <c r="AN16" t="s">
        <v>110</v>
      </c>
    </row>
    <row r="17" spans="1:40" ht="20.100000000000001" customHeight="1" x14ac:dyDescent="0.3">
      <c r="A17" s="88">
        <f t="shared" si="1"/>
        <v>5</v>
      </c>
      <c r="B17" s="143" t="s">
        <v>92</v>
      </c>
      <c r="C17" s="143"/>
      <c r="D17" s="66"/>
      <c r="E17" s="66"/>
      <c r="F17" s="66"/>
      <c r="G17" s="66"/>
      <c r="H17" s="66"/>
      <c r="I17" s="115"/>
      <c r="J17" s="121"/>
      <c r="K17" s="130">
        <v>120</v>
      </c>
      <c r="L17" s="130"/>
      <c r="M17" s="130"/>
      <c r="N17" s="130"/>
      <c r="O17" s="130"/>
      <c r="P17" s="130"/>
      <c r="Q17" s="130">
        <v>15</v>
      </c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>
        <v>15</v>
      </c>
      <c r="AD17" s="130"/>
      <c r="AE17" s="130"/>
      <c r="AF17" s="130"/>
      <c r="AG17" s="130"/>
      <c r="AH17" s="130"/>
      <c r="AI17" s="130"/>
      <c r="AJ17" s="130"/>
      <c r="AK17" s="50">
        <f t="shared" si="2"/>
        <v>150</v>
      </c>
      <c r="AL17" s="131">
        <v>286</v>
      </c>
      <c r="AM17" s="54">
        <f t="shared" si="0"/>
        <v>2.3833333333333333</v>
      </c>
      <c r="AN17" t="s">
        <v>110</v>
      </c>
    </row>
    <row r="18" spans="1:40" ht="20.100000000000001" customHeight="1" x14ac:dyDescent="0.3">
      <c r="A18" s="88">
        <f t="shared" si="1"/>
        <v>6</v>
      </c>
      <c r="B18" s="150" t="s">
        <v>310</v>
      </c>
      <c r="C18" s="151"/>
      <c r="D18" s="117"/>
      <c r="E18" s="117"/>
      <c r="F18" s="117"/>
      <c r="G18" s="117"/>
      <c r="H18" s="117"/>
      <c r="I18" s="117"/>
      <c r="J18" s="120"/>
      <c r="K18" s="130">
        <v>75</v>
      </c>
      <c r="L18" s="130"/>
      <c r="M18" s="130"/>
      <c r="N18" s="130"/>
      <c r="O18" s="130"/>
      <c r="P18" s="130"/>
      <c r="Q18" s="130">
        <v>15</v>
      </c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50">
        <f t="shared" si="2"/>
        <v>90</v>
      </c>
      <c r="AL18" s="131">
        <v>82</v>
      </c>
      <c r="AM18" s="54">
        <f t="shared" si="0"/>
        <v>1.0933333333333333</v>
      </c>
      <c r="AN18" t="s">
        <v>114</v>
      </c>
    </row>
    <row r="19" spans="1:40" ht="20.100000000000001" customHeight="1" x14ac:dyDescent="0.3">
      <c r="A19" s="88">
        <f t="shared" si="1"/>
        <v>7</v>
      </c>
      <c r="B19" s="143" t="s">
        <v>311</v>
      </c>
      <c r="C19" s="152"/>
      <c r="D19" s="67"/>
      <c r="E19" s="67"/>
      <c r="F19" s="67"/>
      <c r="G19" s="67"/>
      <c r="H19" s="67"/>
      <c r="I19" s="67"/>
      <c r="J19" s="68"/>
      <c r="K19" s="130">
        <v>75</v>
      </c>
      <c r="L19" s="130"/>
      <c r="M19" s="130"/>
      <c r="N19" s="130"/>
      <c r="O19" s="130"/>
      <c r="P19" s="130"/>
      <c r="Q19" s="130">
        <v>15</v>
      </c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50">
        <f t="shared" si="2"/>
        <v>90</v>
      </c>
      <c r="AL19" s="131">
        <v>116</v>
      </c>
      <c r="AM19" s="54">
        <f t="shared" si="0"/>
        <v>1.5466666666666666</v>
      </c>
      <c r="AN19" t="s">
        <v>175</v>
      </c>
    </row>
    <row r="20" spans="1:40" ht="20.100000000000001" customHeight="1" x14ac:dyDescent="0.3">
      <c r="A20" s="88">
        <f t="shared" si="1"/>
        <v>8</v>
      </c>
      <c r="B20" s="143" t="s">
        <v>312</v>
      </c>
      <c r="C20" s="152"/>
      <c r="D20" s="67"/>
      <c r="E20" s="67"/>
      <c r="F20" s="67"/>
      <c r="G20" s="67"/>
      <c r="H20" s="67"/>
      <c r="I20" s="67"/>
      <c r="J20" s="68"/>
      <c r="K20" s="130">
        <v>75</v>
      </c>
      <c r="L20" s="130"/>
      <c r="M20" s="130"/>
      <c r="N20" s="130"/>
      <c r="O20" s="130"/>
      <c r="P20" s="130"/>
      <c r="Q20" s="130">
        <v>15</v>
      </c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50">
        <f t="shared" si="2"/>
        <v>90</v>
      </c>
      <c r="AL20" s="131">
        <v>76</v>
      </c>
      <c r="AM20" s="54">
        <f t="shared" si="0"/>
        <v>1.0133333333333334</v>
      </c>
      <c r="AN20" t="s">
        <v>176</v>
      </c>
    </row>
    <row r="21" spans="1:40" ht="20.100000000000001" customHeight="1" x14ac:dyDescent="0.3">
      <c r="A21" s="88">
        <f t="shared" si="1"/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0">
        <v>54</v>
      </c>
      <c r="L21" s="130"/>
      <c r="M21" s="130"/>
      <c r="N21" s="130"/>
      <c r="O21" s="130"/>
      <c r="P21" s="130"/>
      <c r="Q21" s="130">
        <v>48</v>
      </c>
      <c r="R21" s="130"/>
      <c r="S21" s="130"/>
      <c r="T21" s="130"/>
      <c r="U21" s="130"/>
      <c r="V21" s="130"/>
      <c r="W21" s="130">
        <v>6</v>
      </c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50">
        <f t="shared" si="2"/>
        <v>108</v>
      </c>
      <c r="AL21" s="131">
        <v>90</v>
      </c>
      <c r="AM21" s="54">
        <f t="shared" si="0"/>
        <v>1.6666666666666667</v>
      </c>
      <c r="AN21" t="s">
        <v>107</v>
      </c>
    </row>
    <row r="22" spans="1:40" ht="20.100000000000001" customHeight="1" x14ac:dyDescent="0.3">
      <c r="A22" s="88">
        <f t="shared" si="1"/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0">
        <v>90</v>
      </c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50">
        <f t="shared" si="2"/>
        <v>90</v>
      </c>
      <c r="AL22" s="131">
        <v>128</v>
      </c>
      <c r="AM22" s="54">
        <f t="shared" si="0"/>
        <v>1.4222222222222223</v>
      </c>
      <c r="AN22" t="s">
        <v>107</v>
      </c>
    </row>
    <row r="23" spans="1:40" ht="20.100000000000001" customHeight="1" x14ac:dyDescent="0.3">
      <c r="A23" s="88">
        <f t="shared" si="1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0">
        <v>90</v>
      </c>
      <c r="L23" s="130"/>
      <c r="M23" s="130"/>
      <c r="N23" s="130"/>
      <c r="O23" s="130"/>
      <c r="P23" s="130"/>
      <c r="Q23" s="130">
        <v>60</v>
      </c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50">
        <f t="shared" si="2"/>
        <v>150</v>
      </c>
      <c r="AL23" s="132">
        <v>178</v>
      </c>
      <c r="AM23" s="54">
        <f t="shared" si="0"/>
        <v>1.9777777777777779</v>
      </c>
      <c r="AN23" t="s">
        <v>108</v>
      </c>
    </row>
    <row r="24" spans="1:40" ht="20.100000000000001" customHeight="1" x14ac:dyDescent="0.3">
      <c r="A24" s="88">
        <f t="shared" si="1"/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0">
        <v>90</v>
      </c>
      <c r="L24" s="130"/>
      <c r="M24" s="130"/>
      <c r="N24" s="130"/>
      <c r="O24" s="130"/>
      <c r="P24" s="130"/>
      <c r="Q24" s="130">
        <v>60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50">
        <f t="shared" si="2"/>
        <v>150</v>
      </c>
      <c r="AL24" s="130">
        <v>76</v>
      </c>
      <c r="AM24" s="54">
        <f t="shared" si="0"/>
        <v>0.84444444444444444</v>
      </c>
      <c r="AN24" t="s">
        <v>108</v>
      </c>
    </row>
    <row r="25" spans="1:40" ht="20.100000000000001" customHeight="1" x14ac:dyDescent="0.3">
      <c r="A25" s="88">
        <f t="shared" si="1"/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0">
        <v>66</v>
      </c>
      <c r="L25" s="130"/>
      <c r="M25" s="130"/>
      <c r="N25" s="130"/>
      <c r="O25" s="130"/>
      <c r="P25" s="130"/>
      <c r="Q25" s="130">
        <v>39</v>
      </c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>
        <v>6</v>
      </c>
      <c r="AC25" s="130">
        <v>39</v>
      </c>
      <c r="AD25" s="130"/>
      <c r="AE25" s="130"/>
      <c r="AF25" s="130"/>
      <c r="AG25" s="130"/>
      <c r="AH25" s="130"/>
      <c r="AI25" s="130"/>
      <c r="AJ25" s="130"/>
      <c r="AK25" s="50">
        <f t="shared" si="2"/>
        <v>150</v>
      </c>
      <c r="AL25" s="131">
        <v>157</v>
      </c>
      <c r="AM25" s="54">
        <f t="shared" si="0"/>
        <v>2.3787878787878789</v>
      </c>
      <c r="AN25" t="s">
        <v>109</v>
      </c>
    </row>
    <row r="26" spans="1:40" ht="20.100000000000001" customHeight="1" x14ac:dyDescent="0.3">
      <c r="A26" s="88">
        <f t="shared" si="1"/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0">
        <v>77</v>
      </c>
      <c r="L26" s="130"/>
      <c r="M26" s="130"/>
      <c r="N26" s="130"/>
      <c r="O26" s="130"/>
      <c r="P26" s="130"/>
      <c r="Q26" s="130">
        <v>36</v>
      </c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>
        <v>6</v>
      </c>
      <c r="AC26" s="130">
        <v>36</v>
      </c>
      <c r="AD26" s="130"/>
      <c r="AE26" s="130"/>
      <c r="AF26" s="130"/>
      <c r="AG26" s="130"/>
      <c r="AH26" s="130"/>
      <c r="AI26" s="130"/>
      <c r="AJ26" s="130"/>
      <c r="AK26" s="50">
        <f t="shared" si="2"/>
        <v>155</v>
      </c>
      <c r="AL26" s="131">
        <v>115</v>
      </c>
      <c r="AM26" s="54">
        <f t="shared" si="0"/>
        <v>1.4935064935064934</v>
      </c>
      <c r="AN26" t="s">
        <v>109</v>
      </c>
    </row>
    <row r="27" spans="1:40" ht="20.100000000000001" customHeight="1" x14ac:dyDescent="0.3">
      <c r="A27" s="88">
        <f t="shared" si="1"/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0">
        <v>78</v>
      </c>
      <c r="L27" s="130"/>
      <c r="M27" s="130"/>
      <c r="N27" s="130"/>
      <c r="O27" s="130"/>
      <c r="P27" s="130"/>
      <c r="Q27" s="130">
        <v>36</v>
      </c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>
        <v>36</v>
      </c>
      <c r="AD27" s="130"/>
      <c r="AE27" s="130"/>
      <c r="AF27" s="130"/>
      <c r="AG27" s="130"/>
      <c r="AH27" s="130"/>
      <c r="AI27" s="130"/>
      <c r="AJ27" s="130"/>
      <c r="AK27" s="50">
        <f t="shared" si="2"/>
        <v>150</v>
      </c>
      <c r="AL27" s="131">
        <v>247</v>
      </c>
      <c r="AM27" s="54">
        <f t="shared" si="0"/>
        <v>3.1666666666666665</v>
      </c>
      <c r="AN27" t="s">
        <v>186</v>
      </c>
    </row>
    <row r="28" spans="1:40" ht="20.100000000000001" customHeight="1" x14ac:dyDescent="0.3">
      <c r="A28" s="88">
        <f t="shared" si="1"/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0">
        <v>66</v>
      </c>
      <c r="L28" s="130"/>
      <c r="M28" s="130"/>
      <c r="N28" s="130"/>
      <c r="O28" s="130"/>
      <c r="P28" s="130"/>
      <c r="Q28" s="130">
        <v>39</v>
      </c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>
        <v>6</v>
      </c>
      <c r="AC28" s="130">
        <v>39</v>
      </c>
      <c r="AD28" s="130"/>
      <c r="AE28" s="130"/>
      <c r="AF28" s="130"/>
      <c r="AG28" s="130"/>
      <c r="AH28" s="130"/>
      <c r="AI28" s="130"/>
      <c r="AJ28" s="130"/>
      <c r="AK28" s="50">
        <f t="shared" si="2"/>
        <v>150</v>
      </c>
      <c r="AL28" s="131">
        <v>147</v>
      </c>
      <c r="AM28" s="54">
        <f t="shared" si="0"/>
        <v>2.2272727272727271</v>
      </c>
      <c r="AN28" t="s">
        <v>109</v>
      </c>
    </row>
    <row r="29" spans="1:40" ht="20.100000000000001" customHeight="1" x14ac:dyDescent="0.3">
      <c r="A29" s="88">
        <f t="shared" si="1"/>
        <v>17</v>
      </c>
      <c r="B29" s="73" t="s">
        <v>94</v>
      </c>
      <c r="C29" s="162"/>
      <c r="D29" s="69"/>
      <c r="E29" s="69"/>
      <c r="F29" s="69"/>
      <c r="G29" s="69"/>
      <c r="H29" s="69"/>
      <c r="I29" s="69"/>
      <c r="J29" s="70"/>
      <c r="K29" s="130">
        <v>66</v>
      </c>
      <c r="L29" s="130"/>
      <c r="M29" s="130"/>
      <c r="N29" s="130"/>
      <c r="O29" s="130"/>
      <c r="P29" s="130"/>
      <c r="Q29" s="130">
        <v>39</v>
      </c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>
        <v>6</v>
      </c>
      <c r="AC29" s="130">
        <v>39</v>
      </c>
      <c r="AD29" s="130"/>
      <c r="AE29" s="130"/>
      <c r="AF29" s="130"/>
      <c r="AG29" s="130"/>
      <c r="AH29" s="130"/>
      <c r="AI29" s="130"/>
      <c r="AJ29" s="130"/>
      <c r="AK29" s="50">
        <f t="shared" si="2"/>
        <v>150</v>
      </c>
      <c r="AL29" s="131">
        <v>74</v>
      </c>
      <c r="AM29" s="54">
        <f t="shared" si="0"/>
        <v>1.1212121212121211</v>
      </c>
      <c r="AN29" t="s">
        <v>109</v>
      </c>
    </row>
    <row r="30" spans="1:40" ht="20.100000000000001" customHeight="1" x14ac:dyDescent="0.3">
      <c r="A30" s="88">
        <f t="shared" si="1"/>
        <v>18</v>
      </c>
      <c r="B30" s="73" t="s">
        <v>184</v>
      </c>
      <c r="C30" s="162"/>
      <c r="D30" s="69"/>
      <c r="E30" s="69"/>
      <c r="F30" s="69"/>
      <c r="G30" s="69"/>
      <c r="H30" s="69"/>
      <c r="I30" s="69"/>
      <c r="J30" s="70"/>
      <c r="K30" s="130">
        <v>78</v>
      </c>
      <c r="L30" s="130"/>
      <c r="M30" s="130"/>
      <c r="N30" s="130"/>
      <c r="O30" s="130"/>
      <c r="P30" s="130"/>
      <c r="Q30" s="130">
        <v>36</v>
      </c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>
        <v>36</v>
      </c>
      <c r="AD30" s="130"/>
      <c r="AE30" s="130"/>
      <c r="AF30" s="130"/>
      <c r="AG30" s="130"/>
      <c r="AH30" s="130"/>
      <c r="AI30" s="130"/>
      <c r="AJ30" s="130"/>
      <c r="AK30" s="50">
        <f t="shared" si="2"/>
        <v>150</v>
      </c>
      <c r="AL30" s="131">
        <v>16</v>
      </c>
      <c r="AM30" s="54">
        <f t="shared" si="0"/>
        <v>0.20512820512820512</v>
      </c>
      <c r="AN30" t="s">
        <v>109</v>
      </c>
    </row>
    <row r="31" spans="1:40" ht="20.100000000000001" customHeight="1" x14ac:dyDescent="0.3">
      <c r="A31" s="88">
        <f t="shared" si="1"/>
        <v>19</v>
      </c>
      <c r="B31" s="73" t="s">
        <v>185</v>
      </c>
      <c r="C31" s="162"/>
      <c r="D31" s="69"/>
      <c r="E31" s="69"/>
      <c r="F31" s="69"/>
      <c r="G31" s="69"/>
      <c r="H31" s="69"/>
      <c r="I31" s="69"/>
      <c r="J31" s="70"/>
      <c r="K31" s="130">
        <v>66</v>
      </c>
      <c r="L31" s="130"/>
      <c r="M31" s="130"/>
      <c r="N31" s="130"/>
      <c r="O31" s="130"/>
      <c r="P31" s="130"/>
      <c r="Q31" s="130">
        <v>39</v>
      </c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>
        <v>6</v>
      </c>
      <c r="AC31" s="130">
        <v>39</v>
      </c>
      <c r="AD31" s="130"/>
      <c r="AE31" s="130"/>
      <c r="AF31" s="130"/>
      <c r="AG31" s="130"/>
      <c r="AH31" s="130"/>
      <c r="AI31" s="130"/>
      <c r="AJ31" s="130"/>
      <c r="AK31" s="50">
        <f t="shared" si="2"/>
        <v>150</v>
      </c>
      <c r="AL31" s="131">
        <v>117</v>
      </c>
      <c r="AM31" s="54">
        <f t="shared" si="0"/>
        <v>1.7727272727272727</v>
      </c>
      <c r="AN31" t="s">
        <v>109</v>
      </c>
    </row>
    <row r="32" spans="1:40" ht="20.100000000000001" customHeight="1" x14ac:dyDescent="0.3">
      <c r="A32" s="88">
        <f t="shared" si="1"/>
        <v>20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120</v>
      </c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>
        <v>30</v>
      </c>
      <c r="AC32" s="130"/>
      <c r="AD32" s="130"/>
      <c r="AE32" s="130"/>
      <c r="AF32" s="130"/>
      <c r="AG32" s="130"/>
      <c r="AH32" s="130"/>
      <c r="AI32" s="130"/>
      <c r="AJ32" s="130"/>
      <c r="AK32" s="50">
        <f t="shared" si="2"/>
        <v>150</v>
      </c>
      <c r="AL32" s="131">
        <v>184</v>
      </c>
      <c r="AM32" s="54">
        <f t="shared" si="0"/>
        <v>1.5333333333333334</v>
      </c>
      <c r="AN32" t="s">
        <v>103</v>
      </c>
    </row>
    <row r="33" spans="1:40" ht="20.100000000000001" customHeight="1" x14ac:dyDescent="0.3">
      <c r="A33" s="88">
        <f t="shared" si="1"/>
        <v>21</v>
      </c>
      <c r="B33" s="163" t="s">
        <v>308</v>
      </c>
      <c r="C33" s="164"/>
      <c r="D33" s="78"/>
      <c r="E33" s="78"/>
      <c r="F33" s="78"/>
      <c r="G33" s="78"/>
      <c r="H33" s="78"/>
      <c r="I33" s="78"/>
      <c r="J33" s="79"/>
      <c r="K33" s="134">
        <v>78</v>
      </c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50">
        <f t="shared" si="2"/>
        <v>78</v>
      </c>
      <c r="AL33" s="131">
        <v>18</v>
      </c>
      <c r="AM33" s="54">
        <f t="shared" si="0"/>
        <v>0.23076923076923078</v>
      </c>
      <c r="AN33" t="s">
        <v>103</v>
      </c>
    </row>
    <row r="34" spans="1:40" ht="20.100000000000001" customHeight="1" x14ac:dyDescent="0.3">
      <c r="A34" s="88">
        <f t="shared" si="1"/>
        <v>22</v>
      </c>
      <c r="B34" s="163" t="s">
        <v>188</v>
      </c>
      <c r="C34" s="164"/>
      <c r="D34" s="78"/>
      <c r="E34" s="78"/>
      <c r="F34" s="78"/>
      <c r="G34" s="78"/>
      <c r="H34" s="78"/>
      <c r="I34" s="78"/>
      <c r="J34" s="79"/>
      <c r="K34" s="134">
        <v>150</v>
      </c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50">
        <f t="shared" si="2"/>
        <v>150</v>
      </c>
      <c r="AL34" s="131">
        <v>403</v>
      </c>
      <c r="AM34" s="54">
        <f t="shared" si="0"/>
        <v>2.6866666666666665</v>
      </c>
      <c r="AN34" t="s">
        <v>103</v>
      </c>
    </row>
    <row r="35" spans="1:40" ht="20.100000000000001" customHeight="1" x14ac:dyDescent="0.3">
      <c r="A35" s="88">
        <f t="shared" si="1"/>
        <v>23</v>
      </c>
      <c r="B35" s="163" t="s">
        <v>250</v>
      </c>
      <c r="C35" s="164"/>
      <c r="D35" s="78"/>
      <c r="E35" s="78"/>
      <c r="F35" s="78"/>
      <c r="G35" s="78"/>
      <c r="H35" s="78"/>
      <c r="I35" s="78"/>
      <c r="J35" s="79"/>
      <c r="K35" s="134">
        <v>150</v>
      </c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50">
        <f t="shared" si="2"/>
        <v>150</v>
      </c>
      <c r="AL35" s="131">
        <v>363</v>
      </c>
      <c r="AM35" s="54">
        <f t="shared" si="0"/>
        <v>2.42</v>
      </c>
      <c r="AN35" t="s">
        <v>103</v>
      </c>
    </row>
    <row r="36" spans="1:40" ht="20.100000000000001" customHeight="1" x14ac:dyDescent="0.3">
      <c r="A36" s="88">
        <f t="shared" si="1"/>
        <v>24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0">
        <v>120</v>
      </c>
      <c r="L36" s="130"/>
      <c r="M36" s="130"/>
      <c r="N36" s="130"/>
      <c r="O36" s="130"/>
      <c r="P36" s="130"/>
      <c r="Q36" s="130">
        <v>30</v>
      </c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50">
        <f t="shared" si="2"/>
        <v>150</v>
      </c>
      <c r="AL36" s="131">
        <v>82</v>
      </c>
      <c r="AM36" s="54">
        <f t="shared" si="0"/>
        <v>0.68333333333333335</v>
      </c>
      <c r="AN36" t="s">
        <v>104</v>
      </c>
    </row>
    <row r="37" spans="1:40" ht="20.100000000000001" customHeight="1" x14ac:dyDescent="0.3">
      <c r="A37" s="88">
        <f t="shared" si="1"/>
        <v>25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0">
        <v>90</v>
      </c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50">
        <f t="shared" si="2"/>
        <v>90</v>
      </c>
      <c r="AL37" s="131">
        <v>115</v>
      </c>
      <c r="AM37" s="54">
        <f t="shared" si="0"/>
        <v>1.2777777777777777</v>
      </c>
      <c r="AN37" t="s">
        <v>104</v>
      </c>
    </row>
    <row r="38" spans="1:40" ht="20.100000000000001" customHeight="1" x14ac:dyDescent="0.3">
      <c r="A38" s="88">
        <f t="shared" si="1"/>
        <v>26</v>
      </c>
      <c r="B38" s="167" t="s">
        <v>154</v>
      </c>
      <c r="C38" s="168"/>
      <c r="D38" s="75"/>
      <c r="E38" s="75"/>
      <c r="F38" s="75"/>
      <c r="G38" s="75"/>
      <c r="H38" s="75"/>
      <c r="I38" s="75"/>
      <c r="J38" s="76"/>
      <c r="K38" s="130"/>
      <c r="L38" s="130"/>
      <c r="M38" s="130"/>
      <c r="N38" s="130"/>
      <c r="O38" s="130"/>
      <c r="P38" s="130"/>
      <c r="Q38" s="130">
        <v>12</v>
      </c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>
        <v>84</v>
      </c>
      <c r="AG38" s="130"/>
      <c r="AH38" s="130">
        <v>60</v>
      </c>
      <c r="AI38" s="130"/>
      <c r="AJ38" s="130"/>
      <c r="AK38" s="50">
        <f t="shared" si="2"/>
        <v>156</v>
      </c>
      <c r="AL38" s="130">
        <v>0</v>
      </c>
      <c r="AM38" s="54">
        <v>0</v>
      </c>
      <c r="AN38" t="s">
        <v>133</v>
      </c>
    </row>
    <row r="39" spans="1:40" ht="20.100000000000001" customHeight="1" x14ac:dyDescent="0.3">
      <c r="A39" s="88">
        <f t="shared" si="1"/>
        <v>27</v>
      </c>
      <c r="B39" s="167" t="s">
        <v>181</v>
      </c>
      <c r="C39" s="168"/>
      <c r="D39" s="75"/>
      <c r="E39" s="75"/>
      <c r="F39" s="75"/>
      <c r="G39" s="75"/>
      <c r="H39" s="75"/>
      <c r="I39" s="75"/>
      <c r="J39" s="76"/>
      <c r="K39" s="130">
        <v>36</v>
      </c>
      <c r="L39" s="130"/>
      <c r="M39" s="130">
        <v>18</v>
      </c>
      <c r="N39" s="130"/>
      <c r="O39" s="130"/>
      <c r="P39" s="130">
        <v>12</v>
      </c>
      <c r="Q39" s="130"/>
      <c r="R39" s="130"/>
      <c r="S39" s="130"/>
      <c r="T39" s="130">
        <v>12</v>
      </c>
      <c r="U39" s="130"/>
      <c r="V39" s="130"/>
      <c r="W39" s="130"/>
      <c r="X39" s="130"/>
      <c r="Y39" s="130"/>
      <c r="Z39" s="130"/>
      <c r="AA39" s="130">
        <v>24</v>
      </c>
      <c r="AB39" s="130"/>
      <c r="AC39" s="130"/>
      <c r="AD39" s="130"/>
      <c r="AE39" s="130"/>
      <c r="AF39" s="130"/>
      <c r="AG39" s="130"/>
      <c r="AH39" s="130">
        <v>48</v>
      </c>
      <c r="AI39" s="130"/>
      <c r="AJ39" s="130"/>
      <c r="AK39" s="50">
        <f t="shared" si="2"/>
        <v>150</v>
      </c>
      <c r="AL39" s="130">
        <v>64</v>
      </c>
      <c r="AM39" s="54">
        <f t="shared" si="0"/>
        <v>1.7777777777777777</v>
      </c>
      <c r="AN39" t="s">
        <v>133</v>
      </c>
    </row>
    <row r="40" spans="1:40" ht="20.100000000000001" customHeight="1" x14ac:dyDescent="0.3">
      <c r="A40" s="88">
        <f t="shared" si="1"/>
        <v>28</v>
      </c>
      <c r="B40" s="167" t="s">
        <v>216</v>
      </c>
      <c r="C40" s="168"/>
      <c r="D40" s="75"/>
      <c r="E40" s="75"/>
      <c r="F40" s="75"/>
      <c r="G40" s="75"/>
      <c r="H40" s="75"/>
      <c r="I40" s="75"/>
      <c r="J40" s="76"/>
      <c r="K40" s="130"/>
      <c r="L40" s="130"/>
      <c r="M40" s="130"/>
      <c r="N40" s="130"/>
      <c r="O40" s="130"/>
      <c r="P40" s="130"/>
      <c r="Q40" s="130"/>
      <c r="R40" s="130"/>
      <c r="S40" s="130">
        <v>96</v>
      </c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>
        <v>60</v>
      </c>
      <c r="AI40" s="130"/>
      <c r="AJ40" s="130"/>
      <c r="AK40" s="50">
        <f t="shared" si="2"/>
        <v>156</v>
      </c>
      <c r="AL40" s="130">
        <v>0</v>
      </c>
      <c r="AM40" s="54">
        <v>0</v>
      </c>
      <c r="AN40" t="s">
        <v>133</v>
      </c>
    </row>
    <row r="41" spans="1:40" ht="20.100000000000001" customHeight="1" x14ac:dyDescent="0.3">
      <c r="A41" s="88">
        <f t="shared" si="1"/>
        <v>29</v>
      </c>
      <c r="B41" s="167" t="s">
        <v>134</v>
      </c>
      <c r="C41" s="168"/>
      <c r="D41" s="75"/>
      <c r="E41" s="75"/>
      <c r="F41" s="75"/>
      <c r="G41" s="75"/>
      <c r="H41" s="75"/>
      <c r="I41" s="75"/>
      <c r="J41" s="76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>
        <v>132</v>
      </c>
      <c r="AG41" s="130"/>
      <c r="AH41" s="130">
        <v>24</v>
      </c>
      <c r="AI41" s="130"/>
      <c r="AJ41" s="130"/>
      <c r="AK41" s="50">
        <f t="shared" si="2"/>
        <v>156</v>
      </c>
      <c r="AL41" s="130">
        <v>0</v>
      </c>
      <c r="AM41" s="54">
        <v>0</v>
      </c>
      <c r="AN41" t="s">
        <v>133</v>
      </c>
    </row>
    <row r="42" spans="1:40" ht="20.100000000000001" customHeight="1" x14ac:dyDescent="0.3">
      <c r="A42" s="88">
        <f t="shared" si="1"/>
        <v>30</v>
      </c>
      <c r="B42" s="167" t="s">
        <v>299</v>
      </c>
      <c r="C42" s="168"/>
      <c r="D42" s="75"/>
      <c r="E42" s="75"/>
      <c r="F42" s="75"/>
      <c r="G42" s="75"/>
      <c r="H42" s="75"/>
      <c r="I42" s="75"/>
      <c r="J42" s="76"/>
      <c r="K42" s="130">
        <v>48</v>
      </c>
      <c r="L42" s="130"/>
      <c r="M42" s="130"/>
      <c r="N42" s="130"/>
      <c r="O42" s="130"/>
      <c r="P42" s="130"/>
      <c r="Q42" s="130">
        <v>6</v>
      </c>
      <c r="R42" s="130"/>
      <c r="S42" s="130"/>
      <c r="T42" s="130">
        <v>6</v>
      </c>
      <c r="U42" s="130"/>
      <c r="V42" s="130"/>
      <c r="W42" s="130"/>
      <c r="X42" s="130"/>
      <c r="Y42" s="130"/>
      <c r="Z42" s="130"/>
      <c r="AA42" s="130"/>
      <c r="AB42" s="130"/>
      <c r="AC42" s="130">
        <v>30</v>
      </c>
      <c r="AD42" s="130"/>
      <c r="AE42" s="130"/>
      <c r="AF42" s="130">
        <v>60</v>
      </c>
      <c r="AG42" s="130"/>
      <c r="AH42" s="130"/>
      <c r="AI42" s="130"/>
      <c r="AJ42" s="130"/>
      <c r="AK42" s="50">
        <f t="shared" si="2"/>
        <v>150</v>
      </c>
      <c r="AL42" s="130">
        <v>100</v>
      </c>
      <c r="AM42" s="54">
        <f t="shared" si="0"/>
        <v>2.0833333333333335</v>
      </c>
      <c r="AN42" t="s">
        <v>133</v>
      </c>
    </row>
    <row r="43" spans="1:40" ht="20.100000000000001" customHeight="1" x14ac:dyDescent="0.3">
      <c r="A43" s="88">
        <f t="shared" si="1"/>
        <v>31</v>
      </c>
      <c r="B43" s="167" t="s">
        <v>180</v>
      </c>
      <c r="C43" s="168"/>
      <c r="D43" s="75"/>
      <c r="E43" s="75"/>
      <c r="F43" s="75"/>
      <c r="G43" s="75"/>
      <c r="H43" s="75"/>
      <c r="I43" s="75"/>
      <c r="J43" s="76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>
        <v>120</v>
      </c>
      <c r="AG43" s="130"/>
      <c r="AH43" s="130">
        <v>36</v>
      </c>
      <c r="AI43" s="130"/>
      <c r="AJ43" s="130"/>
      <c r="AK43" s="50">
        <f t="shared" si="2"/>
        <v>156</v>
      </c>
      <c r="AL43" s="95">
        <v>0</v>
      </c>
      <c r="AM43" s="54">
        <v>0</v>
      </c>
      <c r="AN43" t="s">
        <v>133</v>
      </c>
    </row>
    <row r="44" spans="1:40" ht="20.100000000000001" customHeight="1" x14ac:dyDescent="0.3">
      <c r="A44" s="88">
        <f t="shared" si="1"/>
        <v>32</v>
      </c>
      <c r="B44" s="167" t="s">
        <v>127</v>
      </c>
      <c r="C44" s="168"/>
      <c r="D44" s="75"/>
      <c r="E44" s="75"/>
      <c r="F44" s="75"/>
      <c r="G44" s="75"/>
      <c r="H44" s="75"/>
      <c r="I44" s="75"/>
      <c r="J44" s="76"/>
      <c r="K44" s="130">
        <v>18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>
        <v>6</v>
      </c>
      <c r="W44" s="130"/>
      <c r="X44" s="130"/>
      <c r="Y44" s="130"/>
      <c r="Z44" s="130"/>
      <c r="AA44" s="130"/>
      <c r="AB44" s="130"/>
      <c r="AC44" s="130">
        <v>60</v>
      </c>
      <c r="AD44" s="130"/>
      <c r="AE44" s="130"/>
      <c r="AF44" s="130"/>
      <c r="AG44" s="130"/>
      <c r="AH44" s="130">
        <v>72</v>
      </c>
      <c r="AI44" s="130"/>
      <c r="AJ44" s="130"/>
      <c r="AK44" s="50">
        <f t="shared" si="2"/>
        <v>156</v>
      </c>
      <c r="AL44" s="130">
        <v>23</v>
      </c>
      <c r="AM44" s="54">
        <f t="shared" si="0"/>
        <v>1.2777777777777777</v>
      </c>
      <c r="AN44" t="s">
        <v>133</v>
      </c>
    </row>
    <row r="45" spans="1:40" ht="20.100000000000001" customHeight="1" x14ac:dyDescent="0.3">
      <c r="A45" s="88">
        <f t="shared" si="1"/>
        <v>33</v>
      </c>
      <c r="B45" s="167" t="s">
        <v>131</v>
      </c>
      <c r="C45" s="168"/>
      <c r="D45" s="75"/>
      <c r="E45" s="75"/>
      <c r="F45" s="75"/>
      <c r="G45" s="75"/>
      <c r="H45" s="75"/>
      <c r="I45" s="75"/>
      <c r="J45" s="76"/>
      <c r="K45" s="130"/>
      <c r="L45" s="130"/>
      <c r="M45" s="130"/>
      <c r="N45" s="130">
        <v>12</v>
      </c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50">
        <f t="shared" si="2"/>
        <v>12</v>
      </c>
      <c r="AL45" s="130">
        <v>0</v>
      </c>
      <c r="AM45" s="54">
        <v>0</v>
      </c>
      <c r="AN45" t="s">
        <v>133</v>
      </c>
    </row>
    <row r="46" spans="1:40" ht="20.100000000000001" customHeight="1" x14ac:dyDescent="0.3">
      <c r="A46" s="88">
        <f t="shared" si="1"/>
        <v>34</v>
      </c>
      <c r="B46" s="167" t="s">
        <v>179</v>
      </c>
      <c r="C46" s="168"/>
      <c r="D46" s="75"/>
      <c r="E46" s="75"/>
      <c r="F46" s="75"/>
      <c r="G46" s="75"/>
      <c r="H46" s="75"/>
      <c r="I46" s="75"/>
      <c r="J46" s="76"/>
      <c r="K46" s="130"/>
      <c r="L46" s="130"/>
      <c r="M46" s="130"/>
      <c r="N46" s="130">
        <v>30</v>
      </c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>
        <v>24</v>
      </c>
      <c r="AG46" s="130"/>
      <c r="AH46" s="130"/>
      <c r="AI46" s="130"/>
      <c r="AJ46" s="130"/>
      <c r="AK46" s="50">
        <f t="shared" si="2"/>
        <v>54</v>
      </c>
      <c r="AL46" s="130">
        <v>0</v>
      </c>
      <c r="AM46" s="54">
        <v>0</v>
      </c>
      <c r="AN46" t="s">
        <v>133</v>
      </c>
    </row>
    <row r="47" spans="1:40" ht="20.100000000000001" customHeight="1" x14ac:dyDescent="0.3">
      <c r="A47" s="88">
        <f t="shared" si="1"/>
        <v>35</v>
      </c>
      <c r="B47" s="167" t="s">
        <v>146</v>
      </c>
      <c r="C47" s="168"/>
      <c r="D47" s="75"/>
      <c r="E47" s="75"/>
      <c r="F47" s="75"/>
      <c r="G47" s="75"/>
      <c r="H47" s="75"/>
      <c r="I47" s="75"/>
      <c r="J47" s="76"/>
      <c r="K47" s="130">
        <v>24</v>
      </c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>
        <v>6</v>
      </c>
      <c r="AC47" s="130">
        <v>54</v>
      </c>
      <c r="AD47" s="130"/>
      <c r="AE47" s="130"/>
      <c r="AF47" s="130"/>
      <c r="AG47" s="130"/>
      <c r="AH47" s="130">
        <v>72</v>
      </c>
      <c r="AI47" s="130"/>
      <c r="AJ47" s="130"/>
      <c r="AK47" s="50">
        <f t="shared" si="2"/>
        <v>156</v>
      </c>
      <c r="AL47" s="130">
        <v>33</v>
      </c>
      <c r="AM47" s="54">
        <f t="shared" si="0"/>
        <v>1.375</v>
      </c>
      <c r="AN47" t="s">
        <v>133</v>
      </c>
    </row>
    <row r="48" spans="1:40" ht="20.100000000000001" customHeight="1" x14ac:dyDescent="0.3">
      <c r="A48" s="88">
        <f t="shared" si="1"/>
        <v>36</v>
      </c>
      <c r="B48" s="167" t="s">
        <v>125</v>
      </c>
      <c r="C48" s="168"/>
      <c r="D48" s="75"/>
      <c r="E48" s="75"/>
      <c r="F48" s="75"/>
      <c r="G48" s="75"/>
      <c r="H48" s="75"/>
      <c r="I48" s="75"/>
      <c r="J48" s="76"/>
      <c r="K48" s="93">
        <v>30</v>
      </c>
      <c r="L48" s="93"/>
      <c r="M48" s="93"/>
      <c r="N48" s="93">
        <v>24</v>
      </c>
      <c r="O48" s="93"/>
      <c r="P48" s="93"/>
      <c r="Q48" s="93"/>
      <c r="R48" s="93"/>
      <c r="S48" s="93"/>
      <c r="T48" s="93"/>
      <c r="U48" s="93"/>
      <c r="V48" s="93"/>
      <c r="W48" s="93"/>
      <c r="X48" s="93">
        <v>6</v>
      </c>
      <c r="Y48" s="93"/>
      <c r="Z48" s="93"/>
      <c r="AA48" s="93"/>
      <c r="AB48" s="93"/>
      <c r="AC48" s="93"/>
      <c r="AD48" s="93"/>
      <c r="AE48" s="93"/>
      <c r="AF48" s="93"/>
      <c r="AG48" s="93"/>
      <c r="AH48" s="93">
        <v>96</v>
      </c>
      <c r="AI48" s="93"/>
      <c r="AJ48" s="93"/>
      <c r="AK48" s="50">
        <f t="shared" si="2"/>
        <v>156</v>
      </c>
      <c r="AL48" s="130">
        <v>78</v>
      </c>
      <c r="AM48" s="54">
        <f t="shared" si="0"/>
        <v>2.6</v>
      </c>
      <c r="AN48" t="s">
        <v>133</v>
      </c>
    </row>
    <row r="49" spans="1:42" ht="20.100000000000001" customHeight="1" x14ac:dyDescent="0.3">
      <c r="A49" s="88">
        <f t="shared" si="1"/>
        <v>37</v>
      </c>
      <c r="B49" s="167" t="s">
        <v>140</v>
      </c>
      <c r="C49" s="168"/>
      <c r="D49" s="75"/>
      <c r="E49" s="75"/>
      <c r="F49" s="75"/>
      <c r="G49" s="75"/>
      <c r="H49" s="75"/>
      <c r="I49" s="75"/>
      <c r="J49" s="76"/>
      <c r="K49" s="130">
        <v>108</v>
      </c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>
        <v>30</v>
      </c>
      <c r="AA49" s="130"/>
      <c r="AB49" s="130">
        <v>6</v>
      </c>
      <c r="AC49" s="130"/>
      <c r="AD49" s="130"/>
      <c r="AE49" s="130"/>
      <c r="AF49" s="130"/>
      <c r="AG49" s="130"/>
      <c r="AH49" s="130"/>
      <c r="AI49" s="130">
        <v>6</v>
      </c>
      <c r="AJ49" s="130"/>
      <c r="AK49" s="50">
        <f t="shared" si="2"/>
        <v>150</v>
      </c>
      <c r="AL49" s="130">
        <v>311</v>
      </c>
      <c r="AM49" s="54">
        <v>0</v>
      </c>
      <c r="AN49" t="s">
        <v>133</v>
      </c>
    </row>
    <row r="50" spans="1:42" ht="20.100000000000001" customHeight="1" x14ac:dyDescent="0.3">
      <c r="A50" s="88">
        <f t="shared" si="1"/>
        <v>38</v>
      </c>
      <c r="B50" s="167" t="s">
        <v>151</v>
      </c>
      <c r="C50" s="168"/>
      <c r="D50" s="75"/>
      <c r="E50" s="75"/>
      <c r="F50" s="75"/>
      <c r="G50" s="75"/>
      <c r="H50" s="75"/>
      <c r="I50" s="75"/>
      <c r="J50" s="76"/>
      <c r="K50" s="130"/>
      <c r="L50" s="130"/>
      <c r="M50" s="130"/>
      <c r="N50" s="130"/>
      <c r="O50" s="130"/>
      <c r="P50" s="130"/>
      <c r="Q50" s="130">
        <v>6</v>
      </c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>
        <v>84</v>
      </c>
      <c r="AG50" s="130"/>
      <c r="AH50" s="130">
        <v>60</v>
      </c>
      <c r="AI50" s="130"/>
      <c r="AJ50" s="130"/>
      <c r="AK50" s="50">
        <f t="shared" si="2"/>
        <v>150</v>
      </c>
      <c r="AL50" s="130">
        <v>0</v>
      </c>
      <c r="AM50" s="54">
        <v>0</v>
      </c>
      <c r="AN50" t="s">
        <v>133</v>
      </c>
    </row>
    <row r="51" spans="1:42" ht="20.100000000000001" customHeight="1" x14ac:dyDescent="0.3">
      <c r="A51" s="88">
        <f t="shared" si="1"/>
        <v>39</v>
      </c>
      <c r="B51" s="167" t="s">
        <v>253</v>
      </c>
      <c r="C51" s="168"/>
      <c r="D51" s="75"/>
      <c r="E51" s="75"/>
      <c r="F51" s="75"/>
      <c r="G51" s="75"/>
      <c r="H51" s="75"/>
      <c r="I51" s="75"/>
      <c r="J51" s="76"/>
      <c r="K51" s="130">
        <v>54</v>
      </c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>
        <v>60</v>
      </c>
      <c r="AD51" s="130"/>
      <c r="AE51" s="130"/>
      <c r="AF51" s="130">
        <v>24</v>
      </c>
      <c r="AG51" s="130"/>
      <c r="AH51" s="130">
        <v>12</v>
      </c>
      <c r="AI51" s="130"/>
      <c r="AJ51" s="130"/>
      <c r="AK51" s="50">
        <f t="shared" si="2"/>
        <v>150</v>
      </c>
      <c r="AL51" s="130">
        <v>158</v>
      </c>
      <c r="AM51" s="54">
        <f t="shared" si="0"/>
        <v>2.925925925925926</v>
      </c>
      <c r="AN51" t="s">
        <v>133</v>
      </c>
    </row>
    <row r="52" spans="1:42" ht="20.100000000000001" customHeight="1" x14ac:dyDescent="0.3">
      <c r="A52" s="88">
        <f t="shared" si="1"/>
        <v>40</v>
      </c>
      <c r="B52" s="167" t="s">
        <v>141</v>
      </c>
      <c r="C52" s="168"/>
      <c r="D52" s="75"/>
      <c r="E52" s="75"/>
      <c r="F52" s="75"/>
      <c r="G52" s="75"/>
      <c r="H52" s="75"/>
      <c r="I52" s="75"/>
      <c r="J52" s="76"/>
      <c r="K52" s="130">
        <v>138</v>
      </c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>
        <v>6</v>
      </c>
      <c r="AC52" s="130"/>
      <c r="AD52" s="130"/>
      <c r="AE52" s="130"/>
      <c r="AF52" s="130"/>
      <c r="AG52" s="130"/>
      <c r="AH52" s="130"/>
      <c r="AI52" s="130">
        <v>6</v>
      </c>
      <c r="AJ52" s="130"/>
      <c r="AK52" s="50">
        <f t="shared" si="2"/>
        <v>150</v>
      </c>
      <c r="AL52" s="130">
        <v>189</v>
      </c>
      <c r="AM52" s="54">
        <v>0</v>
      </c>
      <c r="AN52" t="s">
        <v>133</v>
      </c>
    </row>
    <row r="53" spans="1:42" ht="20.100000000000001" customHeight="1" x14ac:dyDescent="0.3">
      <c r="A53" s="88">
        <f t="shared" si="1"/>
        <v>41</v>
      </c>
      <c r="B53" s="167" t="s">
        <v>139</v>
      </c>
      <c r="C53" s="168"/>
      <c r="D53" s="75"/>
      <c r="E53" s="75"/>
      <c r="F53" s="75"/>
      <c r="G53" s="75"/>
      <c r="H53" s="75"/>
      <c r="I53" s="75"/>
      <c r="J53" s="76"/>
      <c r="K53" s="130"/>
      <c r="L53" s="130"/>
      <c r="M53" s="130"/>
      <c r="N53" s="130"/>
      <c r="O53" s="130"/>
      <c r="P53" s="130"/>
      <c r="Q53" s="130">
        <v>6</v>
      </c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>
        <v>36</v>
      </c>
      <c r="AG53" s="130"/>
      <c r="AH53" s="130">
        <v>36</v>
      </c>
      <c r="AI53" s="130"/>
      <c r="AJ53" s="130"/>
      <c r="AK53" s="50">
        <f t="shared" si="2"/>
        <v>78</v>
      </c>
      <c r="AL53" s="130">
        <v>60</v>
      </c>
      <c r="AM53" s="54">
        <v>0</v>
      </c>
      <c r="AN53" t="s">
        <v>133</v>
      </c>
      <c r="AP53" t="s">
        <v>187</v>
      </c>
    </row>
    <row r="54" spans="1:42" ht="20.100000000000001" customHeight="1" x14ac:dyDescent="0.3">
      <c r="A54" s="88">
        <f t="shared" si="1"/>
        <v>42</v>
      </c>
      <c r="B54" s="167" t="s">
        <v>254</v>
      </c>
      <c r="C54" s="168"/>
      <c r="D54" s="75"/>
      <c r="E54" s="75"/>
      <c r="F54" s="75"/>
      <c r="G54" s="75"/>
      <c r="H54" s="75"/>
      <c r="I54" s="75"/>
      <c r="J54" s="76"/>
      <c r="K54" s="130">
        <v>24</v>
      </c>
      <c r="L54" s="130"/>
      <c r="M54" s="130"/>
      <c r="N54" s="130"/>
      <c r="O54" s="130"/>
      <c r="P54" s="130"/>
      <c r="Q54" s="130">
        <v>78</v>
      </c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>
        <v>24</v>
      </c>
      <c r="AD54" s="130"/>
      <c r="AE54" s="130"/>
      <c r="AF54" s="130">
        <v>24</v>
      </c>
      <c r="AG54" s="130"/>
      <c r="AH54" s="130"/>
      <c r="AI54" s="130"/>
      <c r="AJ54" s="130"/>
      <c r="AK54" s="50">
        <f t="shared" si="2"/>
        <v>150</v>
      </c>
      <c r="AL54" s="130">
        <v>18</v>
      </c>
      <c r="AM54" s="54">
        <f t="shared" si="0"/>
        <v>0.75</v>
      </c>
      <c r="AN54" t="s">
        <v>133</v>
      </c>
    </row>
    <row r="55" spans="1:42" ht="20.100000000000001" customHeight="1" x14ac:dyDescent="0.3">
      <c r="A55" s="88">
        <f t="shared" si="1"/>
        <v>43</v>
      </c>
      <c r="B55" s="167" t="s">
        <v>213</v>
      </c>
      <c r="C55" s="168"/>
      <c r="D55" s="75"/>
      <c r="E55" s="75"/>
      <c r="F55" s="75"/>
      <c r="G55" s="75"/>
      <c r="H55" s="75"/>
      <c r="I55" s="75"/>
      <c r="J55" s="76"/>
      <c r="K55" s="130"/>
      <c r="L55" s="130"/>
      <c r="M55" s="130"/>
      <c r="N55" s="130">
        <v>54</v>
      </c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>
        <v>12</v>
      </c>
      <c r="AG55" s="130"/>
      <c r="AH55" s="130">
        <v>84</v>
      </c>
      <c r="AI55" s="130"/>
      <c r="AJ55" s="130"/>
      <c r="AK55" s="50">
        <f t="shared" si="2"/>
        <v>150</v>
      </c>
      <c r="AL55" s="130">
        <v>0</v>
      </c>
      <c r="AM55" s="54">
        <v>0</v>
      </c>
      <c r="AN55" t="s">
        <v>133</v>
      </c>
    </row>
    <row r="56" spans="1:42" ht="20.100000000000001" customHeight="1" x14ac:dyDescent="0.3">
      <c r="A56" s="88">
        <f t="shared" si="1"/>
        <v>44</v>
      </c>
      <c r="B56" s="167" t="s">
        <v>255</v>
      </c>
      <c r="C56" s="168"/>
      <c r="D56" s="75"/>
      <c r="E56" s="75"/>
      <c r="F56" s="75"/>
      <c r="G56" s="75"/>
      <c r="H56" s="75"/>
      <c r="I56" s="75"/>
      <c r="J56" s="76"/>
      <c r="K56" s="130">
        <v>60</v>
      </c>
      <c r="L56" s="130"/>
      <c r="M56" s="130"/>
      <c r="N56" s="130"/>
      <c r="O56" s="130"/>
      <c r="P56" s="130"/>
      <c r="Q56" s="130"/>
      <c r="R56" s="130"/>
      <c r="S56" s="130"/>
      <c r="T56" s="130">
        <v>12</v>
      </c>
      <c r="U56" s="130"/>
      <c r="V56" s="130"/>
      <c r="W56" s="130"/>
      <c r="X56" s="130"/>
      <c r="Y56" s="130"/>
      <c r="Z56" s="130"/>
      <c r="AA56" s="130"/>
      <c r="AB56" s="130"/>
      <c r="AC56" s="130">
        <v>18</v>
      </c>
      <c r="AD56" s="130"/>
      <c r="AE56" s="130"/>
      <c r="AF56" s="130">
        <v>48</v>
      </c>
      <c r="AG56" s="130"/>
      <c r="AH56" s="130">
        <v>12</v>
      </c>
      <c r="AI56" s="130"/>
      <c r="AJ56" s="130"/>
      <c r="AK56" s="50">
        <f t="shared" si="2"/>
        <v>150</v>
      </c>
      <c r="AL56" s="130">
        <v>132</v>
      </c>
      <c r="AM56" s="54">
        <f t="shared" si="0"/>
        <v>2.2000000000000002</v>
      </c>
      <c r="AN56" t="s">
        <v>133</v>
      </c>
    </row>
    <row r="57" spans="1:42" ht="20.100000000000001" customHeight="1" x14ac:dyDescent="0.3">
      <c r="A57" s="88">
        <f t="shared" si="1"/>
        <v>45</v>
      </c>
      <c r="B57" s="167" t="s">
        <v>129</v>
      </c>
      <c r="C57" s="168"/>
      <c r="D57" s="75"/>
      <c r="E57" s="75"/>
      <c r="F57" s="75"/>
      <c r="G57" s="75"/>
      <c r="H57" s="75"/>
      <c r="I57" s="75"/>
      <c r="J57" s="76"/>
      <c r="K57" s="130"/>
      <c r="L57" s="130"/>
      <c r="M57" s="130"/>
      <c r="N57" s="130"/>
      <c r="O57" s="130"/>
      <c r="P57" s="130">
        <v>18</v>
      </c>
      <c r="Q57" s="130"/>
      <c r="R57" s="130"/>
      <c r="S57" s="130"/>
      <c r="T57" s="130"/>
      <c r="U57" s="130"/>
      <c r="V57" s="130"/>
      <c r="W57" s="130"/>
      <c r="X57" s="130">
        <v>78</v>
      </c>
      <c r="Y57" s="130"/>
      <c r="Z57" s="130"/>
      <c r="AA57" s="130"/>
      <c r="AB57" s="130"/>
      <c r="AC57" s="130"/>
      <c r="AD57" s="130"/>
      <c r="AE57" s="130"/>
      <c r="AF57" s="130">
        <v>60</v>
      </c>
      <c r="AG57" s="130"/>
      <c r="AH57" s="130"/>
      <c r="AI57" s="130"/>
      <c r="AJ57" s="130"/>
      <c r="AK57" s="50">
        <f t="shared" si="2"/>
        <v>156</v>
      </c>
      <c r="AL57" s="130">
        <v>355</v>
      </c>
      <c r="AM57" s="54">
        <v>0</v>
      </c>
      <c r="AN57" t="s">
        <v>133</v>
      </c>
    </row>
    <row r="58" spans="1:42" ht="20.100000000000001" customHeight="1" x14ac:dyDescent="0.3">
      <c r="A58" s="88">
        <f t="shared" si="1"/>
        <v>46</v>
      </c>
      <c r="B58" s="167" t="s">
        <v>256</v>
      </c>
      <c r="C58" s="168"/>
      <c r="D58" s="75"/>
      <c r="E58" s="75"/>
      <c r="F58" s="75"/>
      <c r="G58" s="75"/>
      <c r="H58" s="75"/>
      <c r="I58" s="75"/>
      <c r="J58" s="76"/>
      <c r="K58" s="130">
        <v>120</v>
      </c>
      <c r="L58" s="130"/>
      <c r="M58" s="130">
        <v>18</v>
      </c>
      <c r="N58" s="130"/>
      <c r="O58" s="130"/>
      <c r="P58" s="130"/>
      <c r="Q58" s="130"/>
      <c r="R58" s="130"/>
      <c r="S58" s="130"/>
      <c r="T58" s="130">
        <v>12</v>
      </c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50">
        <f t="shared" si="2"/>
        <v>150</v>
      </c>
      <c r="AL58" s="130">
        <v>63</v>
      </c>
      <c r="AM58" s="54">
        <f t="shared" si="0"/>
        <v>0.52500000000000002</v>
      </c>
      <c r="AN58" t="s">
        <v>133</v>
      </c>
    </row>
    <row r="59" spans="1:42" ht="20.100000000000001" customHeight="1" x14ac:dyDescent="0.3">
      <c r="A59" s="88">
        <f t="shared" si="1"/>
        <v>47</v>
      </c>
      <c r="B59" s="167" t="s">
        <v>143</v>
      </c>
      <c r="C59" s="168"/>
      <c r="D59" s="75"/>
      <c r="E59" s="75"/>
      <c r="F59" s="75"/>
      <c r="G59" s="75"/>
      <c r="H59" s="75"/>
      <c r="I59" s="75"/>
      <c r="J59" s="76"/>
      <c r="K59" s="130">
        <v>96</v>
      </c>
      <c r="L59" s="130"/>
      <c r="M59" s="130">
        <v>24</v>
      </c>
      <c r="N59" s="130"/>
      <c r="O59" s="130"/>
      <c r="P59" s="130"/>
      <c r="Q59" s="130"/>
      <c r="R59" s="130"/>
      <c r="S59" s="130"/>
      <c r="T59" s="130">
        <v>6</v>
      </c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>
        <v>24</v>
      </c>
      <c r="AI59" s="130"/>
      <c r="AJ59" s="130"/>
      <c r="AK59" s="50">
        <f t="shared" si="2"/>
        <v>150</v>
      </c>
      <c r="AL59" s="130">
        <v>72</v>
      </c>
      <c r="AM59" s="54">
        <f t="shared" si="0"/>
        <v>0.75</v>
      </c>
      <c r="AN59" t="s">
        <v>133</v>
      </c>
    </row>
    <row r="60" spans="1:42" ht="20.100000000000001" customHeight="1" x14ac:dyDescent="0.3">
      <c r="A60" s="88">
        <f t="shared" si="1"/>
        <v>48</v>
      </c>
      <c r="B60" s="167" t="s">
        <v>170</v>
      </c>
      <c r="C60" s="168"/>
      <c r="D60" s="75"/>
      <c r="E60" s="75"/>
      <c r="F60" s="75"/>
      <c r="G60" s="75"/>
      <c r="H60" s="75"/>
      <c r="I60" s="75"/>
      <c r="J60" s="76"/>
      <c r="K60" s="130"/>
      <c r="L60" s="130"/>
      <c r="M60" s="130"/>
      <c r="N60" s="130">
        <v>60</v>
      </c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>
        <v>12</v>
      </c>
      <c r="AG60" s="130"/>
      <c r="AH60" s="130">
        <v>84</v>
      </c>
      <c r="AI60" s="130"/>
      <c r="AJ60" s="130"/>
      <c r="AK60" s="50">
        <f t="shared" si="2"/>
        <v>156</v>
      </c>
      <c r="AL60" s="130">
        <v>0</v>
      </c>
      <c r="AM60" s="54">
        <v>0</v>
      </c>
      <c r="AN60" t="s">
        <v>133</v>
      </c>
    </row>
    <row r="61" spans="1:42" ht="20.100000000000001" customHeight="1" x14ac:dyDescent="0.3">
      <c r="A61" s="88">
        <f t="shared" si="1"/>
        <v>49</v>
      </c>
      <c r="B61" s="167" t="s">
        <v>150</v>
      </c>
      <c r="C61" s="168"/>
      <c r="D61" s="75"/>
      <c r="E61" s="75"/>
      <c r="F61" s="75"/>
      <c r="G61" s="75"/>
      <c r="H61" s="75"/>
      <c r="I61" s="75"/>
      <c r="J61" s="76"/>
      <c r="K61" s="130">
        <v>66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>
        <v>6</v>
      </c>
      <c r="AC61" s="130">
        <v>24</v>
      </c>
      <c r="AD61" s="130"/>
      <c r="AE61" s="130"/>
      <c r="AF61" s="130">
        <v>60</v>
      </c>
      <c r="AG61" s="130"/>
      <c r="AH61" s="130"/>
      <c r="AI61" s="130"/>
      <c r="AJ61" s="130"/>
      <c r="AK61" s="50">
        <f t="shared" si="2"/>
        <v>156</v>
      </c>
      <c r="AL61" s="130">
        <v>74</v>
      </c>
      <c r="AM61" s="54">
        <f t="shared" si="0"/>
        <v>1.1212121212121211</v>
      </c>
      <c r="AN61" t="s">
        <v>133</v>
      </c>
    </row>
    <row r="62" spans="1:42" ht="20.100000000000001" customHeight="1" x14ac:dyDescent="0.3">
      <c r="A62" s="88">
        <f t="shared" si="1"/>
        <v>50</v>
      </c>
      <c r="B62" s="167" t="s">
        <v>152</v>
      </c>
      <c r="C62" s="168"/>
      <c r="D62" s="75"/>
      <c r="E62" s="75"/>
      <c r="F62" s="75"/>
      <c r="G62" s="75"/>
      <c r="H62" s="75"/>
      <c r="I62" s="75"/>
      <c r="J62" s="76"/>
      <c r="K62" s="130">
        <v>48</v>
      </c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>
        <v>54</v>
      </c>
      <c r="AD62" s="130"/>
      <c r="AE62" s="130"/>
      <c r="AF62" s="130">
        <v>24</v>
      </c>
      <c r="AG62" s="130"/>
      <c r="AH62" s="130">
        <v>24</v>
      </c>
      <c r="AI62" s="130"/>
      <c r="AJ62" s="130"/>
      <c r="AK62" s="50">
        <f t="shared" si="2"/>
        <v>150</v>
      </c>
      <c r="AL62" s="130">
        <v>100</v>
      </c>
      <c r="AM62" s="54">
        <f t="shared" si="0"/>
        <v>2.0833333333333335</v>
      </c>
      <c r="AN62" t="s">
        <v>133</v>
      </c>
    </row>
    <row r="63" spans="1:42" ht="20.100000000000001" customHeight="1" x14ac:dyDescent="0.3">
      <c r="A63" s="88">
        <f t="shared" si="1"/>
        <v>51</v>
      </c>
      <c r="B63" s="167" t="s">
        <v>211</v>
      </c>
      <c r="C63" s="168"/>
      <c r="D63" s="75"/>
      <c r="E63" s="75"/>
      <c r="F63" s="75"/>
      <c r="G63" s="75"/>
      <c r="H63" s="75"/>
      <c r="I63" s="75"/>
      <c r="J63" s="76"/>
      <c r="K63" s="130"/>
      <c r="L63" s="130"/>
      <c r="M63" s="130"/>
      <c r="N63" s="130">
        <v>54</v>
      </c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>
        <v>24</v>
      </c>
      <c r="AG63" s="130"/>
      <c r="AH63" s="130">
        <v>72</v>
      </c>
      <c r="AI63" s="130"/>
      <c r="AJ63" s="130"/>
      <c r="AK63" s="50">
        <f t="shared" si="2"/>
        <v>150</v>
      </c>
      <c r="AL63" s="130">
        <v>0</v>
      </c>
      <c r="AM63" s="54">
        <v>0</v>
      </c>
      <c r="AN63" t="s">
        <v>133</v>
      </c>
    </row>
    <row r="64" spans="1:42" ht="20.100000000000001" customHeight="1" x14ac:dyDescent="0.3">
      <c r="A64" s="88">
        <f t="shared" si="1"/>
        <v>52</v>
      </c>
      <c r="B64" s="167" t="s">
        <v>153</v>
      </c>
      <c r="C64" s="168"/>
      <c r="D64" s="75"/>
      <c r="E64" s="75"/>
      <c r="F64" s="75"/>
      <c r="G64" s="75"/>
      <c r="H64" s="75"/>
      <c r="I64" s="75"/>
      <c r="J64" s="76"/>
      <c r="K64" s="130"/>
      <c r="L64" s="130"/>
      <c r="M64" s="130"/>
      <c r="N64" s="130"/>
      <c r="O64" s="130"/>
      <c r="P64" s="130"/>
      <c r="Q64" s="130">
        <v>6</v>
      </c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>
        <v>120</v>
      </c>
      <c r="AG64" s="130"/>
      <c r="AH64" s="130">
        <v>24</v>
      </c>
      <c r="AI64" s="130"/>
      <c r="AJ64" s="130"/>
      <c r="AK64" s="50">
        <f t="shared" si="2"/>
        <v>150</v>
      </c>
      <c r="AL64" s="130">
        <v>0</v>
      </c>
      <c r="AM64" s="54">
        <v>0</v>
      </c>
      <c r="AN64" t="s">
        <v>133</v>
      </c>
    </row>
    <row r="65" spans="1:40" ht="20.100000000000001" customHeight="1" x14ac:dyDescent="0.3">
      <c r="A65" s="88">
        <f t="shared" si="1"/>
        <v>53</v>
      </c>
      <c r="B65" s="167" t="s">
        <v>258</v>
      </c>
      <c r="C65" s="168"/>
      <c r="D65" s="75"/>
      <c r="E65" s="75"/>
      <c r="F65" s="75"/>
      <c r="G65" s="75"/>
      <c r="H65" s="75"/>
      <c r="I65" s="75"/>
      <c r="J65" s="76"/>
      <c r="K65" s="130"/>
      <c r="L65" s="130"/>
      <c r="M65" s="130"/>
      <c r="N65" s="130">
        <v>60</v>
      </c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>
        <v>36</v>
      </c>
      <c r="AG65" s="130"/>
      <c r="AH65" s="130">
        <v>60</v>
      </c>
      <c r="AI65" s="130"/>
      <c r="AJ65" s="130"/>
      <c r="AK65" s="50">
        <f t="shared" si="2"/>
        <v>156</v>
      </c>
      <c r="AL65" s="130">
        <v>0</v>
      </c>
      <c r="AM65" s="54">
        <v>0</v>
      </c>
      <c r="AN65" t="s">
        <v>133</v>
      </c>
    </row>
    <row r="66" spans="1:40" ht="20.100000000000001" customHeight="1" x14ac:dyDescent="0.3">
      <c r="A66" s="88">
        <f t="shared" si="1"/>
        <v>54</v>
      </c>
      <c r="B66" s="167" t="s">
        <v>122</v>
      </c>
      <c r="C66" s="168"/>
      <c r="D66" s="75"/>
      <c r="E66" s="75"/>
      <c r="F66" s="75"/>
      <c r="G66" s="75"/>
      <c r="H66" s="75"/>
      <c r="I66" s="75"/>
      <c r="J66" s="76"/>
      <c r="K66" s="130"/>
      <c r="L66" s="130"/>
      <c r="M66" s="130"/>
      <c r="N66" s="130"/>
      <c r="O66" s="130"/>
      <c r="P66" s="130"/>
      <c r="Q66" s="130">
        <v>6</v>
      </c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>
        <v>36</v>
      </c>
      <c r="AG66" s="130"/>
      <c r="AH66" s="130">
        <v>36</v>
      </c>
      <c r="AI66" s="130"/>
      <c r="AJ66" s="130"/>
      <c r="AK66" s="50">
        <f t="shared" si="2"/>
        <v>78</v>
      </c>
      <c r="AL66" s="130">
        <v>0</v>
      </c>
      <c r="AM66" s="54">
        <v>0</v>
      </c>
      <c r="AN66" t="s">
        <v>133</v>
      </c>
    </row>
    <row r="67" spans="1:40" ht="20.100000000000001" customHeight="1" x14ac:dyDescent="0.3">
      <c r="A67" s="88">
        <f t="shared" si="1"/>
        <v>55</v>
      </c>
      <c r="B67" s="167" t="s">
        <v>259</v>
      </c>
      <c r="C67" s="168"/>
      <c r="D67" s="75"/>
      <c r="E67" s="75"/>
      <c r="F67" s="75"/>
      <c r="G67" s="75"/>
      <c r="H67" s="75"/>
      <c r="I67" s="75"/>
      <c r="J67" s="76"/>
      <c r="K67" s="130">
        <v>54</v>
      </c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>
        <v>12</v>
      </c>
      <c r="Y67" s="130"/>
      <c r="Z67" s="130"/>
      <c r="AA67" s="130"/>
      <c r="AB67" s="130"/>
      <c r="AC67" s="130"/>
      <c r="AD67" s="130"/>
      <c r="AE67" s="130"/>
      <c r="AF67" s="130">
        <v>12</v>
      </c>
      <c r="AG67" s="130"/>
      <c r="AH67" s="130">
        <v>72</v>
      </c>
      <c r="AI67" s="130"/>
      <c r="AJ67" s="130"/>
      <c r="AK67" s="50">
        <f t="shared" si="2"/>
        <v>150</v>
      </c>
      <c r="AL67" s="130">
        <v>147</v>
      </c>
      <c r="AM67" s="54">
        <f t="shared" si="0"/>
        <v>2.7222222222222223</v>
      </c>
      <c r="AN67" t="s">
        <v>133</v>
      </c>
    </row>
    <row r="68" spans="1:40" ht="20.100000000000001" customHeight="1" x14ac:dyDescent="0.3">
      <c r="A68" s="88">
        <f t="shared" si="1"/>
        <v>56</v>
      </c>
      <c r="B68" s="167" t="s">
        <v>260</v>
      </c>
      <c r="C68" s="168"/>
      <c r="D68" s="75"/>
      <c r="E68" s="75"/>
      <c r="F68" s="75"/>
      <c r="G68" s="75"/>
      <c r="H68" s="75"/>
      <c r="I68" s="75"/>
      <c r="J68" s="76"/>
      <c r="K68" s="93"/>
      <c r="L68" s="93"/>
      <c r="M68" s="93"/>
      <c r="N68" s="93">
        <v>54</v>
      </c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>
        <v>84</v>
      </c>
      <c r="AG68" s="93"/>
      <c r="AH68" s="93">
        <v>12</v>
      </c>
      <c r="AI68" s="93"/>
      <c r="AJ68" s="93"/>
      <c r="AK68" s="50">
        <f t="shared" si="2"/>
        <v>150</v>
      </c>
      <c r="AL68" s="130">
        <v>0</v>
      </c>
      <c r="AM68" s="54">
        <v>0</v>
      </c>
      <c r="AN68" t="s">
        <v>133</v>
      </c>
    </row>
    <row r="69" spans="1:40" ht="20.100000000000001" customHeight="1" x14ac:dyDescent="0.3">
      <c r="A69" s="88">
        <f t="shared" si="1"/>
        <v>57</v>
      </c>
      <c r="B69" s="167" t="s">
        <v>261</v>
      </c>
      <c r="C69" s="168"/>
      <c r="D69" s="75"/>
      <c r="E69" s="75"/>
      <c r="F69" s="75"/>
      <c r="G69" s="75"/>
      <c r="H69" s="75"/>
      <c r="I69" s="75"/>
      <c r="J69" s="76"/>
      <c r="K69" s="135" t="s">
        <v>304</v>
      </c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7"/>
      <c r="AK69" s="50">
        <f t="shared" si="2"/>
        <v>0</v>
      </c>
      <c r="AL69" s="130">
        <v>0</v>
      </c>
      <c r="AM69" s="54">
        <v>0</v>
      </c>
      <c r="AN69" t="s">
        <v>133</v>
      </c>
    </row>
    <row r="70" spans="1:40" ht="20.100000000000001" customHeight="1" x14ac:dyDescent="0.3">
      <c r="A70" s="88">
        <f t="shared" si="1"/>
        <v>58</v>
      </c>
      <c r="B70" s="167" t="s">
        <v>194</v>
      </c>
      <c r="C70" s="168"/>
      <c r="D70" s="75"/>
      <c r="E70" s="75"/>
      <c r="F70" s="75"/>
      <c r="G70" s="75"/>
      <c r="H70" s="75"/>
      <c r="I70" s="75"/>
      <c r="J70" s="76"/>
      <c r="K70" s="130">
        <v>18</v>
      </c>
      <c r="L70" s="130"/>
      <c r="M70" s="130">
        <v>78</v>
      </c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>
        <v>60</v>
      </c>
      <c r="AI70" s="130"/>
      <c r="AJ70" s="130"/>
      <c r="AK70" s="50">
        <f t="shared" si="2"/>
        <v>156</v>
      </c>
      <c r="AL70" s="130">
        <v>180</v>
      </c>
      <c r="AM70" s="54">
        <f t="shared" si="0"/>
        <v>10</v>
      </c>
      <c r="AN70" t="s">
        <v>133</v>
      </c>
    </row>
    <row r="71" spans="1:40" ht="20.100000000000001" customHeight="1" x14ac:dyDescent="0.3">
      <c r="A71" s="88">
        <f t="shared" si="1"/>
        <v>59</v>
      </c>
      <c r="B71" s="167" t="s">
        <v>197</v>
      </c>
      <c r="C71" s="168"/>
      <c r="D71" s="75"/>
      <c r="E71" s="75"/>
      <c r="F71" s="75"/>
      <c r="G71" s="75"/>
      <c r="H71" s="75"/>
      <c r="I71" s="75"/>
      <c r="J71" s="76"/>
      <c r="K71" s="130"/>
      <c r="L71" s="130"/>
      <c r="M71" s="130"/>
      <c r="N71" s="130"/>
      <c r="O71" s="130"/>
      <c r="P71" s="130"/>
      <c r="Q71" s="130">
        <v>6</v>
      </c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>
        <v>108</v>
      </c>
      <c r="AG71" s="130"/>
      <c r="AH71" s="130">
        <v>36</v>
      </c>
      <c r="AI71" s="130"/>
      <c r="AJ71" s="130"/>
      <c r="AK71" s="50">
        <f t="shared" si="2"/>
        <v>150</v>
      </c>
      <c r="AL71" s="130">
        <v>0</v>
      </c>
      <c r="AM71" s="54">
        <v>0</v>
      </c>
      <c r="AN71" t="s">
        <v>133</v>
      </c>
    </row>
    <row r="72" spans="1:40" ht="20.100000000000001" customHeight="1" x14ac:dyDescent="0.3">
      <c r="A72" s="88">
        <f t="shared" si="1"/>
        <v>60</v>
      </c>
      <c r="B72" s="167" t="s">
        <v>145</v>
      </c>
      <c r="C72" s="168"/>
      <c r="D72" s="75"/>
      <c r="E72" s="75"/>
      <c r="F72" s="75"/>
      <c r="G72" s="75"/>
      <c r="H72" s="75"/>
      <c r="I72" s="75"/>
      <c r="J72" s="76"/>
      <c r="K72" s="93">
        <v>126</v>
      </c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>
        <v>24</v>
      </c>
      <c r="AI72" s="93"/>
      <c r="AJ72" s="93"/>
      <c r="AK72" s="50">
        <f t="shared" si="2"/>
        <v>150</v>
      </c>
      <c r="AL72" s="130">
        <v>32</v>
      </c>
      <c r="AM72" s="54">
        <f t="shared" si="0"/>
        <v>0.25396825396825395</v>
      </c>
      <c r="AN72" t="s">
        <v>133</v>
      </c>
    </row>
    <row r="73" spans="1:40" ht="20.100000000000001" customHeight="1" x14ac:dyDescent="0.3">
      <c r="A73" s="88">
        <f t="shared" si="1"/>
        <v>61</v>
      </c>
      <c r="B73" s="167" t="s">
        <v>126</v>
      </c>
      <c r="C73" s="168"/>
      <c r="D73" s="75"/>
      <c r="E73" s="75"/>
      <c r="F73" s="75"/>
      <c r="G73" s="75"/>
      <c r="H73" s="75"/>
      <c r="I73" s="75"/>
      <c r="J73" s="76"/>
      <c r="K73" s="130">
        <v>30</v>
      </c>
      <c r="L73" s="130"/>
      <c r="M73" s="130"/>
      <c r="N73" s="130">
        <v>30</v>
      </c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>
        <v>96</v>
      </c>
      <c r="AI73" s="130"/>
      <c r="AJ73" s="130"/>
      <c r="AK73" s="50">
        <f t="shared" si="2"/>
        <v>156</v>
      </c>
      <c r="AL73" s="130">
        <v>16</v>
      </c>
      <c r="AM73" s="54">
        <f t="shared" si="0"/>
        <v>0.53333333333333333</v>
      </c>
      <c r="AN73" t="s">
        <v>133</v>
      </c>
    </row>
    <row r="74" spans="1:40" ht="20.100000000000001" customHeight="1" x14ac:dyDescent="0.3">
      <c r="A74" s="88">
        <f t="shared" si="1"/>
        <v>62</v>
      </c>
      <c r="B74" s="167" t="s">
        <v>262</v>
      </c>
      <c r="C74" s="168"/>
      <c r="D74" s="75"/>
      <c r="E74" s="75"/>
      <c r="F74" s="75"/>
      <c r="G74" s="75"/>
      <c r="H74" s="75"/>
      <c r="I74" s="75"/>
      <c r="J74" s="76"/>
      <c r="K74" s="130">
        <v>54</v>
      </c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>
        <v>96</v>
      </c>
      <c r="AD74" s="130"/>
      <c r="AE74" s="130"/>
      <c r="AF74" s="130"/>
      <c r="AG74" s="130"/>
      <c r="AH74" s="130"/>
      <c r="AI74" s="130"/>
      <c r="AJ74" s="130"/>
      <c r="AK74" s="50">
        <f t="shared" si="2"/>
        <v>150</v>
      </c>
      <c r="AL74" s="130">
        <v>136</v>
      </c>
      <c r="AM74" s="54">
        <f t="shared" si="0"/>
        <v>2.5185185185185186</v>
      </c>
      <c r="AN74" t="s">
        <v>133</v>
      </c>
    </row>
    <row r="75" spans="1:40" ht="20.100000000000001" customHeight="1" x14ac:dyDescent="0.3">
      <c r="A75" s="88">
        <f t="shared" si="1"/>
        <v>63</v>
      </c>
      <c r="B75" s="167" t="s">
        <v>149</v>
      </c>
      <c r="C75" s="168"/>
      <c r="D75" s="75"/>
      <c r="E75" s="75"/>
      <c r="F75" s="75"/>
      <c r="G75" s="75"/>
      <c r="H75" s="75"/>
      <c r="I75" s="75"/>
      <c r="J75" s="76"/>
      <c r="K75" s="130">
        <v>12</v>
      </c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>
        <v>60</v>
      </c>
      <c r="AD75" s="130"/>
      <c r="AE75" s="130"/>
      <c r="AF75" s="130"/>
      <c r="AG75" s="130"/>
      <c r="AH75" s="130"/>
      <c r="AI75" s="130">
        <v>6</v>
      </c>
      <c r="AJ75" s="130"/>
      <c r="AK75" s="50">
        <f t="shared" si="2"/>
        <v>78</v>
      </c>
      <c r="AL75" s="130">
        <v>33</v>
      </c>
      <c r="AM75" s="54">
        <f t="shared" si="0"/>
        <v>2.75</v>
      </c>
      <c r="AN75" t="s">
        <v>133</v>
      </c>
    </row>
    <row r="76" spans="1:40" ht="20.100000000000001" customHeight="1" x14ac:dyDescent="0.3">
      <c r="A76" s="88">
        <f t="shared" si="1"/>
        <v>64</v>
      </c>
      <c r="B76" s="167" t="s">
        <v>243</v>
      </c>
      <c r="C76" s="168"/>
      <c r="D76" s="75"/>
      <c r="E76" s="75"/>
      <c r="F76" s="75"/>
      <c r="G76" s="75"/>
      <c r="H76" s="75"/>
      <c r="I76" s="75"/>
      <c r="J76" s="76"/>
      <c r="K76" s="130">
        <v>42</v>
      </c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>
        <v>12</v>
      </c>
      <c r="W76" s="130"/>
      <c r="X76" s="130"/>
      <c r="Y76" s="130"/>
      <c r="Z76" s="130"/>
      <c r="AA76" s="130"/>
      <c r="AB76" s="130">
        <v>6</v>
      </c>
      <c r="AC76" s="130">
        <v>18</v>
      </c>
      <c r="AD76" s="130"/>
      <c r="AE76" s="130"/>
      <c r="AF76" s="130"/>
      <c r="AG76" s="130"/>
      <c r="AH76" s="130">
        <v>72</v>
      </c>
      <c r="AI76" s="130"/>
      <c r="AJ76" s="130"/>
      <c r="AK76" s="50">
        <f t="shared" ref="AK76:AK93" si="3">SUM(K76:AJ76)</f>
        <v>150</v>
      </c>
      <c r="AL76" s="130">
        <v>64</v>
      </c>
      <c r="AM76" s="54">
        <f t="shared" si="0"/>
        <v>1.5238095238095237</v>
      </c>
      <c r="AN76" t="s">
        <v>133</v>
      </c>
    </row>
    <row r="77" spans="1:40" ht="20.100000000000001" customHeight="1" x14ac:dyDescent="0.3">
      <c r="A77" s="88">
        <f t="shared" si="1"/>
        <v>65</v>
      </c>
      <c r="B77" s="167" t="s">
        <v>147</v>
      </c>
      <c r="C77" s="168"/>
      <c r="D77" s="75"/>
      <c r="E77" s="75"/>
      <c r="F77" s="75"/>
      <c r="G77" s="75"/>
      <c r="H77" s="75"/>
      <c r="I77" s="75"/>
      <c r="J77" s="76"/>
      <c r="K77" s="130"/>
      <c r="L77" s="130"/>
      <c r="M77" s="130"/>
      <c r="N77" s="130"/>
      <c r="O77" s="130"/>
      <c r="P77" s="130">
        <v>6</v>
      </c>
      <c r="Q77" s="130"/>
      <c r="R77" s="93"/>
      <c r="S77" s="93"/>
      <c r="T77" s="93"/>
      <c r="U77" s="93"/>
      <c r="V77" s="93">
        <v>30</v>
      </c>
      <c r="W77" s="93"/>
      <c r="X77" s="93">
        <v>54</v>
      </c>
      <c r="Y77" s="93"/>
      <c r="Z77" s="93"/>
      <c r="AA77" s="93"/>
      <c r="AB77" s="93"/>
      <c r="AC77" s="130"/>
      <c r="AD77" s="130"/>
      <c r="AE77" s="130"/>
      <c r="AF77" s="130"/>
      <c r="AG77" s="130"/>
      <c r="AH77" s="130">
        <v>60</v>
      </c>
      <c r="AI77" s="130"/>
      <c r="AJ77" s="130"/>
      <c r="AK77" s="50">
        <f t="shared" si="3"/>
        <v>150</v>
      </c>
      <c r="AL77" s="130">
        <v>127</v>
      </c>
      <c r="AM77" s="54">
        <v>0</v>
      </c>
      <c r="AN77" t="s">
        <v>133</v>
      </c>
    </row>
    <row r="78" spans="1:40" ht="20.100000000000001" customHeight="1" x14ac:dyDescent="0.3">
      <c r="A78" s="88">
        <f t="shared" ref="A78:A93" si="4">+A77+1</f>
        <v>66</v>
      </c>
      <c r="B78" s="167" t="s">
        <v>264</v>
      </c>
      <c r="C78" s="168"/>
      <c r="D78" s="75"/>
      <c r="E78" s="75"/>
      <c r="F78" s="75"/>
      <c r="G78" s="75"/>
      <c r="H78" s="75"/>
      <c r="I78" s="75"/>
      <c r="J78" s="76"/>
      <c r="K78" s="130">
        <v>60</v>
      </c>
      <c r="L78" s="130"/>
      <c r="M78" s="130">
        <v>18</v>
      </c>
      <c r="N78" s="130"/>
      <c r="O78" s="130"/>
      <c r="P78" s="130">
        <v>6</v>
      </c>
      <c r="Q78" s="130"/>
      <c r="R78" s="93"/>
      <c r="S78" s="93"/>
      <c r="T78" s="93">
        <v>12</v>
      </c>
      <c r="U78" s="93"/>
      <c r="V78" s="93"/>
      <c r="W78" s="93"/>
      <c r="X78" s="93"/>
      <c r="Y78" s="93"/>
      <c r="Z78" s="93"/>
      <c r="AA78" s="93">
        <v>18</v>
      </c>
      <c r="AB78" s="93"/>
      <c r="AC78" s="130"/>
      <c r="AD78" s="130"/>
      <c r="AE78" s="130"/>
      <c r="AF78" s="130"/>
      <c r="AG78" s="130"/>
      <c r="AH78" s="130">
        <v>36</v>
      </c>
      <c r="AI78" s="130"/>
      <c r="AJ78" s="130"/>
      <c r="AK78" s="50">
        <f t="shared" si="3"/>
        <v>150</v>
      </c>
      <c r="AL78" s="130">
        <v>96</v>
      </c>
      <c r="AM78" s="54">
        <f t="shared" si="0"/>
        <v>1.6</v>
      </c>
      <c r="AN78" t="s">
        <v>133</v>
      </c>
    </row>
    <row r="79" spans="1:40" ht="20.100000000000001" customHeight="1" x14ac:dyDescent="0.3">
      <c r="A79" s="88">
        <f t="shared" si="4"/>
        <v>67</v>
      </c>
      <c r="B79" s="167" t="s">
        <v>265</v>
      </c>
      <c r="C79" s="168"/>
      <c r="D79" s="75"/>
      <c r="E79" s="75"/>
      <c r="F79" s="75"/>
      <c r="G79" s="75"/>
      <c r="H79" s="75"/>
      <c r="I79" s="75"/>
      <c r="J79" s="76"/>
      <c r="K79" s="130">
        <v>78</v>
      </c>
      <c r="L79" s="130"/>
      <c r="M79" s="130"/>
      <c r="N79" s="130"/>
      <c r="O79" s="130"/>
      <c r="P79" s="130"/>
      <c r="Q79" s="130">
        <v>6</v>
      </c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130">
        <v>6</v>
      </c>
      <c r="AD79" s="130"/>
      <c r="AE79" s="130"/>
      <c r="AF79" s="130">
        <v>36</v>
      </c>
      <c r="AG79" s="130"/>
      <c r="AH79" s="130">
        <v>24</v>
      </c>
      <c r="AI79" s="130"/>
      <c r="AJ79" s="130"/>
      <c r="AK79" s="50">
        <f t="shared" si="3"/>
        <v>150</v>
      </c>
      <c r="AL79" s="130">
        <v>214</v>
      </c>
      <c r="AM79" s="54">
        <f t="shared" si="0"/>
        <v>2.7435897435897436</v>
      </c>
      <c r="AN79" t="s">
        <v>133</v>
      </c>
    </row>
    <row r="80" spans="1:40" ht="20.100000000000001" customHeight="1" x14ac:dyDescent="0.3">
      <c r="A80" s="88">
        <f t="shared" si="4"/>
        <v>68</v>
      </c>
      <c r="B80" s="167" t="s">
        <v>130</v>
      </c>
      <c r="C80" s="168"/>
      <c r="D80" s="75"/>
      <c r="E80" s="75"/>
      <c r="F80" s="75"/>
      <c r="G80" s="75"/>
      <c r="H80" s="75"/>
      <c r="I80" s="75"/>
      <c r="J80" s="76"/>
      <c r="K80" s="130">
        <v>78</v>
      </c>
      <c r="L80" s="130"/>
      <c r="M80" s="130">
        <v>12</v>
      </c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>
        <v>60</v>
      </c>
      <c r="AI80" s="130"/>
      <c r="AJ80" s="130"/>
      <c r="AK80" s="50">
        <f t="shared" si="3"/>
        <v>150</v>
      </c>
      <c r="AL80" s="130">
        <v>95</v>
      </c>
      <c r="AM80" s="54">
        <f t="shared" si="0"/>
        <v>1.2179487179487178</v>
      </c>
      <c r="AN80" t="s">
        <v>133</v>
      </c>
    </row>
    <row r="81" spans="1:40" ht="20.100000000000001" customHeight="1" x14ac:dyDescent="0.3">
      <c r="A81" s="88">
        <f t="shared" si="4"/>
        <v>69</v>
      </c>
      <c r="B81" s="167" t="s">
        <v>266</v>
      </c>
      <c r="C81" s="168"/>
      <c r="D81" s="75"/>
      <c r="E81" s="75"/>
      <c r="F81" s="75"/>
      <c r="G81" s="75"/>
      <c r="H81" s="75"/>
      <c r="I81" s="75"/>
      <c r="J81" s="76"/>
      <c r="K81" s="130"/>
      <c r="L81" s="130"/>
      <c r="M81" s="130"/>
      <c r="N81" s="130"/>
      <c r="O81" s="130"/>
      <c r="P81" s="130"/>
      <c r="Q81" s="130">
        <v>60</v>
      </c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>
        <v>12</v>
      </c>
      <c r="AG81" s="130">
        <v>6</v>
      </c>
      <c r="AH81" s="130">
        <v>72</v>
      </c>
      <c r="AI81" s="130"/>
      <c r="AJ81" s="130"/>
      <c r="AK81" s="50">
        <f t="shared" si="3"/>
        <v>150</v>
      </c>
      <c r="AL81" s="130">
        <v>0</v>
      </c>
      <c r="AM81" s="54">
        <v>0</v>
      </c>
      <c r="AN81" t="s">
        <v>133</v>
      </c>
    </row>
    <row r="82" spans="1:40" ht="20.100000000000001" customHeight="1" x14ac:dyDescent="0.3">
      <c r="A82" s="88">
        <f t="shared" si="4"/>
        <v>70</v>
      </c>
      <c r="B82" s="167" t="s">
        <v>144</v>
      </c>
      <c r="C82" s="168"/>
      <c r="D82" s="75"/>
      <c r="E82" s="75"/>
      <c r="F82" s="75"/>
      <c r="G82" s="75"/>
      <c r="H82" s="75"/>
      <c r="I82" s="75"/>
      <c r="J82" s="76"/>
      <c r="K82" s="130">
        <v>84</v>
      </c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>
        <v>36</v>
      </c>
      <c r="AI82" s="130"/>
      <c r="AJ82" s="130"/>
      <c r="AK82" s="50">
        <f t="shared" si="3"/>
        <v>120</v>
      </c>
      <c r="AL82" s="130">
        <v>118</v>
      </c>
      <c r="AM82" s="54">
        <f t="shared" si="0"/>
        <v>1.4047619047619047</v>
      </c>
      <c r="AN82" t="s">
        <v>133</v>
      </c>
    </row>
    <row r="83" spans="1:40" ht="20.100000000000001" customHeight="1" x14ac:dyDescent="0.3">
      <c r="A83" s="88">
        <f t="shared" si="4"/>
        <v>71</v>
      </c>
      <c r="B83" s="167" t="s">
        <v>267</v>
      </c>
      <c r="C83" s="168"/>
      <c r="D83" s="75"/>
      <c r="E83" s="75"/>
      <c r="F83" s="75"/>
      <c r="G83" s="75"/>
      <c r="H83" s="75"/>
      <c r="I83" s="75"/>
      <c r="J83" s="76"/>
      <c r="K83" s="130"/>
      <c r="L83" s="130"/>
      <c r="M83" s="130"/>
      <c r="N83" s="130"/>
      <c r="O83" s="130"/>
      <c r="P83" s="130"/>
      <c r="Q83" s="130">
        <v>54</v>
      </c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>
        <v>24</v>
      </c>
      <c r="AG83" s="130"/>
      <c r="AH83" s="130">
        <v>72</v>
      </c>
      <c r="AI83" s="130"/>
      <c r="AJ83" s="130"/>
      <c r="AK83" s="50">
        <f t="shared" si="3"/>
        <v>150</v>
      </c>
      <c r="AL83" s="130">
        <v>0</v>
      </c>
      <c r="AM83" s="54">
        <v>0</v>
      </c>
      <c r="AN83" t="s">
        <v>133</v>
      </c>
    </row>
    <row r="84" spans="1:40" ht="20.100000000000001" customHeight="1" x14ac:dyDescent="0.3">
      <c r="A84" s="88">
        <f t="shared" si="4"/>
        <v>72</v>
      </c>
      <c r="B84" s="167" t="s">
        <v>268</v>
      </c>
      <c r="C84" s="168"/>
      <c r="D84" s="75"/>
      <c r="E84" s="75"/>
      <c r="F84" s="75"/>
      <c r="G84" s="75"/>
      <c r="H84" s="75"/>
      <c r="I84" s="75"/>
      <c r="J84" s="76"/>
      <c r="K84" s="130">
        <v>54</v>
      </c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>
        <v>48</v>
      </c>
      <c r="AD84" s="130"/>
      <c r="AE84" s="130"/>
      <c r="AF84" s="130">
        <v>24</v>
      </c>
      <c r="AG84" s="130"/>
      <c r="AH84" s="130">
        <v>24</v>
      </c>
      <c r="AI84" s="130"/>
      <c r="AJ84" s="130"/>
      <c r="AK84" s="50">
        <f t="shared" si="3"/>
        <v>150</v>
      </c>
      <c r="AL84" s="130">
        <v>117</v>
      </c>
      <c r="AM84" s="54">
        <f t="shared" si="0"/>
        <v>2.1666666666666665</v>
      </c>
      <c r="AN84" t="s">
        <v>133</v>
      </c>
    </row>
    <row r="85" spans="1:40" ht="20.100000000000001" customHeight="1" x14ac:dyDescent="0.3">
      <c r="A85" s="88">
        <f t="shared" si="4"/>
        <v>73</v>
      </c>
      <c r="B85" s="167" t="s">
        <v>269</v>
      </c>
      <c r="C85" s="168"/>
      <c r="D85" s="75"/>
      <c r="E85" s="75"/>
      <c r="F85" s="75"/>
      <c r="G85" s="75"/>
      <c r="H85" s="75"/>
      <c r="I85" s="75"/>
      <c r="J85" s="76"/>
      <c r="K85" s="130">
        <v>96</v>
      </c>
      <c r="L85" s="130"/>
      <c r="M85" s="130">
        <v>30</v>
      </c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>
        <v>24</v>
      </c>
      <c r="AI85" s="130"/>
      <c r="AJ85" s="130"/>
      <c r="AK85" s="50">
        <f t="shared" si="3"/>
        <v>150</v>
      </c>
      <c r="AL85" s="130">
        <v>142</v>
      </c>
      <c r="AM85" s="54">
        <f t="shared" si="0"/>
        <v>1.4791666666666667</v>
      </c>
      <c r="AN85" t="s">
        <v>133</v>
      </c>
    </row>
    <row r="86" spans="1:40" ht="20.100000000000001" customHeight="1" x14ac:dyDescent="0.3">
      <c r="A86" s="88">
        <f t="shared" si="4"/>
        <v>74</v>
      </c>
      <c r="B86" s="167" t="s">
        <v>196</v>
      </c>
      <c r="C86" s="168"/>
      <c r="D86" s="75"/>
      <c r="E86" s="75"/>
      <c r="F86" s="75"/>
      <c r="G86" s="75"/>
      <c r="H86" s="75"/>
      <c r="I86" s="75"/>
      <c r="J86" s="76"/>
      <c r="K86" s="130"/>
      <c r="L86" s="130"/>
      <c r="M86" s="130"/>
      <c r="N86" s="130"/>
      <c r="O86" s="130"/>
      <c r="P86" s="130"/>
      <c r="Q86" s="130">
        <v>6</v>
      </c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>
        <v>84</v>
      </c>
      <c r="AG86" s="130"/>
      <c r="AH86" s="130">
        <v>60</v>
      </c>
      <c r="AI86" s="130"/>
      <c r="AJ86" s="130"/>
      <c r="AK86" s="50">
        <f t="shared" si="3"/>
        <v>150</v>
      </c>
      <c r="AL86" s="130">
        <v>0</v>
      </c>
      <c r="AM86" s="54">
        <v>0</v>
      </c>
      <c r="AN86" t="s">
        <v>133</v>
      </c>
    </row>
    <row r="87" spans="1:40" ht="20.100000000000001" customHeight="1" x14ac:dyDescent="0.3">
      <c r="A87" s="88">
        <f t="shared" si="4"/>
        <v>75</v>
      </c>
      <c r="B87" s="167" t="s">
        <v>132</v>
      </c>
      <c r="C87" s="168"/>
      <c r="D87" s="75"/>
      <c r="E87" s="75"/>
      <c r="F87" s="75"/>
      <c r="G87" s="75"/>
      <c r="H87" s="75"/>
      <c r="I87" s="75"/>
      <c r="J87" s="76"/>
      <c r="K87" s="130"/>
      <c r="L87" s="130"/>
      <c r="M87" s="130"/>
      <c r="N87" s="130">
        <v>60</v>
      </c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>
        <v>24</v>
      </c>
      <c r="AG87" s="130"/>
      <c r="AH87" s="130">
        <v>72</v>
      </c>
      <c r="AI87" s="130"/>
      <c r="AJ87" s="130"/>
      <c r="AK87" s="50">
        <f t="shared" si="3"/>
        <v>156</v>
      </c>
      <c r="AL87" s="130">
        <v>0</v>
      </c>
      <c r="AM87" s="54">
        <v>0</v>
      </c>
      <c r="AN87" t="s">
        <v>133</v>
      </c>
    </row>
    <row r="88" spans="1:40" ht="20.100000000000001" customHeight="1" x14ac:dyDescent="0.3">
      <c r="A88" s="88">
        <f t="shared" si="4"/>
        <v>76</v>
      </c>
      <c r="B88" s="167" t="s">
        <v>148</v>
      </c>
      <c r="C88" s="168"/>
      <c r="D88" s="75"/>
      <c r="E88" s="75"/>
      <c r="F88" s="75"/>
      <c r="G88" s="75"/>
      <c r="H88" s="75"/>
      <c r="I88" s="75"/>
      <c r="J88" s="76"/>
      <c r="K88" s="130">
        <v>30</v>
      </c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>
        <v>12</v>
      </c>
      <c r="W88" s="130"/>
      <c r="X88" s="130"/>
      <c r="Y88" s="130"/>
      <c r="Z88" s="130"/>
      <c r="AA88" s="130"/>
      <c r="AB88" s="130"/>
      <c r="AC88" s="130">
        <v>42</v>
      </c>
      <c r="AD88" s="130"/>
      <c r="AE88" s="130"/>
      <c r="AF88" s="130"/>
      <c r="AG88" s="130"/>
      <c r="AH88" s="130">
        <v>72</v>
      </c>
      <c r="AI88" s="130"/>
      <c r="AJ88" s="130"/>
      <c r="AK88" s="50">
        <f t="shared" si="3"/>
        <v>156</v>
      </c>
      <c r="AL88" s="130">
        <v>51</v>
      </c>
      <c r="AM88" s="54">
        <f t="shared" si="0"/>
        <v>1.7</v>
      </c>
      <c r="AN88" t="s">
        <v>133</v>
      </c>
    </row>
    <row r="89" spans="1:40" ht="20.100000000000001" customHeight="1" x14ac:dyDescent="0.3">
      <c r="A89" s="88">
        <f t="shared" si="4"/>
        <v>77</v>
      </c>
      <c r="B89" s="167" t="s">
        <v>171</v>
      </c>
      <c r="C89" s="168"/>
      <c r="D89" s="75"/>
      <c r="E89" s="75"/>
      <c r="F89" s="75"/>
      <c r="G89" s="75"/>
      <c r="H89" s="75"/>
      <c r="I89" s="75"/>
      <c r="J89" s="76"/>
      <c r="K89" s="130"/>
      <c r="L89" s="130"/>
      <c r="M89" s="130"/>
      <c r="N89" s="130"/>
      <c r="O89" s="130"/>
      <c r="P89" s="130"/>
      <c r="Q89" s="130"/>
      <c r="R89" s="130"/>
      <c r="S89" s="130"/>
      <c r="T89" s="130">
        <v>18</v>
      </c>
      <c r="U89" s="130"/>
      <c r="V89" s="130"/>
      <c r="W89" s="130"/>
      <c r="X89" s="130"/>
      <c r="Y89" s="130"/>
      <c r="Z89" s="130"/>
      <c r="AA89" s="84"/>
      <c r="AB89" s="130"/>
      <c r="AC89" s="130"/>
      <c r="AD89" s="130"/>
      <c r="AE89" s="130"/>
      <c r="AF89" s="130">
        <v>96</v>
      </c>
      <c r="AG89" s="130"/>
      <c r="AH89" s="130">
        <v>36</v>
      </c>
      <c r="AI89" s="130"/>
      <c r="AJ89" s="130"/>
      <c r="AK89" s="50">
        <f t="shared" si="3"/>
        <v>150</v>
      </c>
      <c r="AL89" s="130">
        <v>0</v>
      </c>
      <c r="AM89" s="54">
        <v>0</v>
      </c>
      <c r="AN89" t="s">
        <v>133</v>
      </c>
    </row>
    <row r="90" spans="1:40" ht="20.100000000000001" customHeight="1" x14ac:dyDescent="0.3">
      <c r="A90" s="88">
        <f t="shared" si="4"/>
        <v>78</v>
      </c>
      <c r="B90" s="167" t="s">
        <v>178</v>
      </c>
      <c r="C90" s="168"/>
      <c r="D90" s="75"/>
      <c r="E90" s="75"/>
      <c r="F90" s="75"/>
      <c r="G90" s="75"/>
      <c r="H90" s="75"/>
      <c r="I90" s="75"/>
      <c r="J90" s="76"/>
      <c r="K90" s="93"/>
      <c r="L90" s="93"/>
      <c r="M90" s="93"/>
      <c r="N90" s="93"/>
      <c r="O90" s="93"/>
      <c r="P90" s="93"/>
      <c r="Q90" s="93">
        <v>6</v>
      </c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>
        <v>120</v>
      </c>
      <c r="AG90" s="93"/>
      <c r="AH90" s="93">
        <v>24</v>
      </c>
      <c r="AI90" s="93"/>
      <c r="AJ90" s="93"/>
      <c r="AK90" s="50">
        <f t="shared" si="3"/>
        <v>150</v>
      </c>
      <c r="AL90" s="130">
        <v>0</v>
      </c>
      <c r="AM90" s="54">
        <v>0</v>
      </c>
      <c r="AN90" t="s">
        <v>133</v>
      </c>
    </row>
    <row r="91" spans="1:40" ht="20.100000000000001" customHeight="1" x14ac:dyDescent="0.3">
      <c r="A91" s="88">
        <f t="shared" si="4"/>
        <v>79</v>
      </c>
      <c r="B91" s="167" t="s">
        <v>270</v>
      </c>
      <c r="C91" s="168"/>
      <c r="D91" s="75"/>
      <c r="E91" s="75"/>
      <c r="F91" s="75"/>
      <c r="G91" s="75"/>
      <c r="H91" s="75"/>
      <c r="I91" s="75"/>
      <c r="J91" s="76"/>
      <c r="K91" s="130"/>
      <c r="L91" s="130"/>
      <c r="M91" s="130"/>
      <c r="N91" s="130">
        <v>48</v>
      </c>
      <c r="O91" s="130"/>
      <c r="P91" s="130"/>
      <c r="Q91" s="130">
        <v>6</v>
      </c>
      <c r="R91" s="130"/>
      <c r="S91" s="130"/>
      <c r="T91" s="130"/>
      <c r="U91" s="130"/>
      <c r="V91" s="130"/>
      <c r="W91" s="130"/>
      <c r="X91" s="130"/>
      <c r="Y91" s="130"/>
      <c r="Z91" s="130"/>
      <c r="AA91" s="84"/>
      <c r="AB91" s="130"/>
      <c r="AC91" s="130"/>
      <c r="AD91" s="130"/>
      <c r="AE91" s="130"/>
      <c r="AF91" s="130"/>
      <c r="AG91" s="130"/>
      <c r="AH91" s="130">
        <v>96</v>
      </c>
      <c r="AI91" s="130"/>
      <c r="AJ91" s="130"/>
      <c r="AK91" s="50">
        <f t="shared" si="3"/>
        <v>150</v>
      </c>
      <c r="AL91" s="130">
        <v>0</v>
      </c>
      <c r="AM91" s="54">
        <v>0</v>
      </c>
      <c r="AN91" t="s">
        <v>133</v>
      </c>
    </row>
    <row r="92" spans="1:40" ht="20.100000000000001" customHeight="1" x14ac:dyDescent="0.3">
      <c r="A92" s="88">
        <f t="shared" si="4"/>
        <v>80</v>
      </c>
      <c r="B92" s="167" t="s">
        <v>124</v>
      </c>
      <c r="C92" s="168"/>
      <c r="D92" s="75"/>
      <c r="E92" s="75"/>
      <c r="F92" s="75"/>
      <c r="G92" s="75"/>
      <c r="H92" s="75"/>
      <c r="I92" s="75"/>
      <c r="J92" s="76"/>
      <c r="K92" s="130"/>
      <c r="L92" s="130"/>
      <c r="M92" s="130"/>
      <c r="N92" s="130">
        <v>6</v>
      </c>
      <c r="O92" s="130"/>
      <c r="P92" s="130"/>
      <c r="Q92" s="130">
        <v>36</v>
      </c>
      <c r="R92" s="130"/>
      <c r="S92" s="130"/>
      <c r="T92" s="130"/>
      <c r="U92" s="130"/>
      <c r="V92" s="130"/>
      <c r="W92" s="130"/>
      <c r="X92" s="130"/>
      <c r="Y92" s="130"/>
      <c r="Z92" s="130"/>
      <c r="AA92" s="84"/>
      <c r="AB92" s="130"/>
      <c r="AC92" s="130"/>
      <c r="AD92" s="130"/>
      <c r="AE92" s="130"/>
      <c r="AF92" s="130">
        <v>48</v>
      </c>
      <c r="AG92" s="130"/>
      <c r="AH92" s="130">
        <v>60</v>
      </c>
      <c r="AI92" s="130"/>
      <c r="AJ92" s="130"/>
      <c r="AK92" s="50">
        <f t="shared" si="3"/>
        <v>150</v>
      </c>
      <c r="AL92" s="95">
        <v>0</v>
      </c>
      <c r="AM92" s="54">
        <v>0</v>
      </c>
      <c r="AN92" t="s">
        <v>133</v>
      </c>
    </row>
    <row r="93" spans="1:40" ht="20.100000000000001" customHeight="1" x14ac:dyDescent="0.3">
      <c r="A93" s="88">
        <f t="shared" si="4"/>
        <v>81</v>
      </c>
      <c r="B93" s="167" t="s">
        <v>142</v>
      </c>
      <c r="C93" s="168"/>
      <c r="D93" s="75"/>
      <c r="E93" s="75"/>
      <c r="F93" s="75"/>
      <c r="G93" s="75"/>
      <c r="H93" s="75"/>
      <c r="I93" s="75"/>
      <c r="J93" s="76"/>
      <c r="K93" s="249" t="s">
        <v>303</v>
      </c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  <c r="AJ93" s="251"/>
      <c r="AK93" s="50">
        <f t="shared" si="3"/>
        <v>0</v>
      </c>
      <c r="AL93" s="130">
        <v>0</v>
      </c>
      <c r="AM93" s="54">
        <v>0</v>
      </c>
      <c r="AN93" t="s">
        <v>133</v>
      </c>
    </row>
    <row r="94" spans="1:40" ht="20.100000000000001" customHeight="1" thickBot="1" x14ac:dyDescent="0.35">
      <c r="A94" s="89"/>
      <c r="B94" s="15" t="s">
        <v>4</v>
      </c>
      <c r="C94" s="16"/>
      <c r="D94" s="16"/>
      <c r="E94" s="16"/>
      <c r="F94" s="16"/>
      <c r="G94" s="16"/>
      <c r="H94" s="16"/>
      <c r="I94" s="16"/>
      <c r="J94" s="17"/>
      <c r="K94" s="46">
        <f>SUM(K13:K93)</f>
        <v>3920</v>
      </c>
      <c r="L94" s="46">
        <f>SUM(L13:L93)</f>
        <v>0</v>
      </c>
      <c r="M94" s="46">
        <f>SUM(M13:M93)</f>
        <v>198</v>
      </c>
      <c r="N94" s="46">
        <f>SUM(N13:N93)</f>
        <v>492</v>
      </c>
      <c r="O94" s="46"/>
      <c r="P94" s="46">
        <f>SUM(P13:P93)</f>
        <v>42</v>
      </c>
      <c r="Q94" s="46">
        <f>SUM(Q13:Q93)</f>
        <v>966</v>
      </c>
      <c r="R94" s="46">
        <f>SUM(R13:R93)</f>
        <v>0</v>
      </c>
      <c r="S94" s="46">
        <f>SUM(S13:S93)</f>
        <v>96</v>
      </c>
      <c r="T94" s="46"/>
      <c r="U94" s="46">
        <f t="shared" ref="U94:AL94" si="5">SUM(U13:U93)</f>
        <v>0</v>
      </c>
      <c r="V94" s="46">
        <f t="shared" si="5"/>
        <v>60</v>
      </c>
      <c r="W94" s="46">
        <f t="shared" si="5"/>
        <v>6</v>
      </c>
      <c r="X94" s="46">
        <f t="shared" si="5"/>
        <v>150</v>
      </c>
      <c r="Y94" s="46">
        <f t="shared" si="5"/>
        <v>0</v>
      </c>
      <c r="Z94" s="46">
        <f t="shared" si="5"/>
        <v>30</v>
      </c>
      <c r="AA94" s="46">
        <f t="shared" si="5"/>
        <v>42</v>
      </c>
      <c r="AB94" s="46">
        <f t="shared" si="5"/>
        <v>96</v>
      </c>
      <c r="AC94" s="46">
        <f t="shared" si="5"/>
        <v>888</v>
      </c>
      <c r="AD94" s="46">
        <f t="shared" si="5"/>
        <v>0</v>
      </c>
      <c r="AE94" s="46">
        <f t="shared" si="5"/>
        <v>0</v>
      </c>
      <c r="AF94" s="46">
        <f t="shared" si="5"/>
        <v>1692</v>
      </c>
      <c r="AG94" s="46">
        <f t="shared" si="5"/>
        <v>6</v>
      </c>
      <c r="AH94" s="46">
        <f t="shared" si="5"/>
        <v>2196</v>
      </c>
      <c r="AI94" s="46">
        <f t="shared" si="5"/>
        <v>18</v>
      </c>
      <c r="AJ94" s="46">
        <f t="shared" si="5"/>
        <v>0</v>
      </c>
      <c r="AK94" s="51">
        <f t="shared" si="5"/>
        <v>10976</v>
      </c>
      <c r="AL94" s="96">
        <f t="shared" si="5"/>
        <v>7059</v>
      </c>
      <c r="AM94" s="55">
        <f t="shared" si="0"/>
        <v>1.8007653061224489</v>
      </c>
    </row>
    <row r="96" spans="1:40" x14ac:dyDescent="0.3">
      <c r="B96" s="2" t="s">
        <v>19</v>
      </c>
    </row>
    <row r="100" spans="1:37" x14ac:dyDescent="0.3">
      <c r="A100" s="90"/>
      <c r="B100" s="4"/>
      <c r="C100" s="4"/>
      <c r="D100" s="4"/>
      <c r="E100" s="4"/>
      <c r="F100" s="4"/>
      <c r="L100" s="4"/>
      <c r="M100" s="4"/>
      <c r="N100" s="4"/>
      <c r="O100" s="4"/>
      <c r="P100" s="4"/>
      <c r="Q100" s="4"/>
      <c r="R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x14ac:dyDescent="0.3">
      <c r="A101" s="86" t="s">
        <v>7</v>
      </c>
      <c r="B101" s="6"/>
      <c r="C101" s="6"/>
      <c r="D101" s="6"/>
      <c r="E101" s="6"/>
      <c r="F101" s="6"/>
      <c r="L101" s="6" t="s">
        <v>8</v>
      </c>
      <c r="M101" s="6"/>
      <c r="N101" s="6"/>
      <c r="O101" s="6"/>
      <c r="P101" s="6"/>
      <c r="Q101" s="6"/>
      <c r="R101" s="6"/>
      <c r="Y101" s="6" t="s">
        <v>9</v>
      </c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5" spans="1:37" x14ac:dyDescent="0.3">
      <c r="A105" s="90"/>
      <c r="B105" s="4"/>
      <c r="C105" s="4"/>
      <c r="D105" s="4"/>
      <c r="E105" s="4"/>
      <c r="F105" s="4"/>
    </row>
    <row r="106" spans="1:37" x14ac:dyDescent="0.3">
      <c r="A106" s="86" t="s">
        <v>6</v>
      </c>
      <c r="B106" s="6"/>
      <c r="C106" s="6"/>
      <c r="D106" s="6"/>
      <c r="E106" s="6"/>
      <c r="F106" s="6"/>
    </row>
    <row r="108" spans="1:37" x14ac:dyDescent="0.3">
      <c r="C108" s="14" t="s">
        <v>20</v>
      </c>
      <c r="D108" s="14" t="s">
        <v>28</v>
      </c>
      <c r="E108" s="14"/>
      <c r="F108" s="14"/>
      <c r="G108" s="14"/>
      <c r="H108" s="14"/>
      <c r="I108" s="14"/>
      <c r="J108" s="14"/>
      <c r="K108" s="14"/>
      <c r="L108" s="14"/>
      <c r="M108" s="14" t="s">
        <v>37</v>
      </c>
      <c r="N108" s="14" t="s">
        <v>43</v>
      </c>
      <c r="O108" s="14"/>
      <c r="P108" s="14"/>
      <c r="Q108" s="14"/>
      <c r="R108" s="14"/>
      <c r="S108" s="14"/>
      <c r="T108" s="14"/>
      <c r="V108" s="14" t="s">
        <v>294</v>
      </c>
      <c r="W108" s="14" t="s">
        <v>295</v>
      </c>
    </row>
    <row r="109" spans="1:37" x14ac:dyDescent="0.3">
      <c r="C109" s="14" t="s">
        <v>273</v>
      </c>
      <c r="D109" s="14" t="s">
        <v>274</v>
      </c>
      <c r="K109" s="14"/>
      <c r="L109" s="14"/>
      <c r="M109" s="14" t="s">
        <v>285</v>
      </c>
      <c r="N109" s="14" t="s">
        <v>286</v>
      </c>
      <c r="O109" s="14"/>
      <c r="P109" s="14"/>
      <c r="V109" s="14" t="s">
        <v>161</v>
      </c>
      <c r="W109" t="s">
        <v>158</v>
      </c>
      <c r="X109" s="14"/>
    </row>
    <row r="110" spans="1:37" x14ac:dyDescent="0.3">
      <c r="C110" s="14" t="s">
        <v>22</v>
      </c>
      <c r="D110" s="14" t="s">
        <v>30</v>
      </c>
      <c r="E110" s="14"/>
      <c r="F110" s="14"/>
      <c r="G110" s="14"/>
      <c r="H110" s="14"/>
      <c r="I110" s="14"/>
      <c r="J110" s="14"/>
      <c r="K110" s="14"/>
      <c r="L110" s="14"/>
      <c r="M110" s="14" t="s">
        <v>45</v>
      </c>
      <c r="N110" s="14"/>
      <c r="O110" s="14"/>
      <c r="P110" s="14"/>
      <c r="Q110" s="14"/>
      <c r="R110" s="14"/>
      <c r="S110" s="14"/>
      <c r="T110" s="14"/>
      <c r="V110" s="14" t="s">
        <v>155</v>
      </c>
      <c r="W110" s="14" t="s">
        <v>159</v>
      </c>
      <c r="X110" s="14"/>
      <c r="Y110" s="14"/>
      <c r="Z110" s="14"/>
      <c r="AA110" s="14"/>
    </row>
    <row r="111" spans="1:37" x14ac:dyDescent="0.3">
      <c r="C111" s="14" t="s">
        <v>23</v>
      </c>
      <c r="D111" s="14" t="s">
        <v>31</v>
      </c>
      <c r="E111" s="14"/>
      <c r="F111" s="14"/>
      <c r="G111" s="14"/>
      <c r="H111" s="14"/>
      <c r="I111" s="14"/>
      <c r="J111" s="14"/>
      <c r="K111" s="14"/>
      <c r="L111" s="14"/>
      <c r="M111" s="14" t="s">
        <v>39</v>
      </c>
      <c r="N111" s="14" t="s">
        <v>46</v>
      </c>
      <c r="O111" s="14"/>
      <c r="P111" s="14"/>
      <c r="Q111" s="14"/>
      <c r="R111" s="14"/>
      <c r="S111" s="14"/>
      <c r="T111" s="14"/>
      <c r="V111" s="14"/>
      <c r="W111" s="14"/>
      <c r="X111" s="14"/>
      <c r="Y111" s="14"/>
      <c r="Z111" s="14"/>
      <c r="AA111" s="14"/>
    </row>
    <row r="112" spans="1:37" x14ac:dyDescent="0.3">
      <c r="C112" s="14" t="s">
        <v>24</v>
      </c>
      <c r="D112" s="14" t="s">
        <v>32</v>
      </c>
      <c r="E112" s="14"/>
      <c r="F112" s="14"/>
      <c r="G112" s="14"/>
      <c r="H112" s="14"/>
      <c r="I112" s="14"/>
      <c r="J112" s="14"/>
      <c r="K112" s="14"/>
      <c r="L112" s="14"/>
      <c r="M112" s="14" t="s">
        <v>287</v>
      </c>
      <c r="N112" s="14" t="s">
        <v>288</v>
      </c>
      <c r="O112" s="14"/>
      <c r="P112" s="14"/>
      <c r="Q112" s="14"/>
      <c r="R112" s="14"/>
      <c r="S112" s="14"/>
      <c r="T112" s="14"/>
      <c r="U112" s="14"/>
    </row>
    <row r="113" spans="3:21" x14ac:dyDescent="0.3">
      <c r="C113" s="14" t="s">
        <v>275</v>
      </c>
      <c r="D113" s="14" t="s">
        <v>276</v>
      </c>
      <c r="E113" s="14"/>
      <c r="F113" s="14"/>
      <c r="G113" s="14"/>
      <c r="H113" s="14"/>
      <c r="I113" s="14"/>
      <c r="J113" s="14"/>
      <c r="K113" s="14"/>
      <c r="L113" s="14"/>
      <c r="M113" s="14" t="s">
        <v>41</v>
      </c>
      <c r="N113" s="14" t="s">
        <v>48</v>
      </c>
      <c r="O113" s="14"/>
      <c r="P113" s="14"/>
      <c r="Q113" s="14"/>
      <c r="R113" s="14"/>
      <c r="S113" s="14"/>
      <c r="T113" s="14"/>
      <c r="U113" s="14"/>
    </row>
    <row r="114" spans="3:21" x14ac:dyDescent="0.3">
      <c r="C114" s="14" t="s">
        <v>54</v>
      </c>
      <c r="D114" s="14" t="s">
        <v>55</v>
      </c>
      <c r="H114" s="14"/>
      <c r="I114" s="14"/>
      <c r="J114" s="14"/>
      <c r="K114" s="14"/>
      <c r="L114" s="14"/>
      <c r="M114" s="14" t="s">
        <v>78</v>
      </c>
      <c r="N114" s="14" t="s">
        <v>79</v>
      </c>
      <c r="O114" s="14"/>
      <c r="P114" s="14"/>
      <c r="Q114" s="14"/>
      <c r="R114" s="14"/>
      <c r="S114" s="14"/>
      <c r="T114" s="14"/>
      <c r="U114" s="14"/>
    </row>
    <row r="115" spans="3:21" x14ac:dyDescent="0.3">
      <c r="C115" s="14" t="s">
        <v>277</v>
      </c>
      <c r="D115" s="14" t="s">
        <v>278</v>
      </c>
      <c r="G115" s="14"/>
      <c r="H115" s="14"/>
      <c r="I115" s="14"/>
      <c r="J115" s="14"/>
      <c r="K115" s="14"/>
      <c r="L115" s="14"/>
      <c r="M115" s="14" t="s">
        <v>49</v>
      </c>
      <c r="N115" s="14" t="s">
        <v>53</v>
      </c>
      <c r="O115" s="14"/>
      <c r="P115" s="14"/>
      <c r="Q115" s="14"/>
      <c r="R115" s="14"/>
      <c r="S115" s="14"/>
      <c r="T115" s="14"/>
      <c r="U115" s="14"/>
    </row>
    <row r="116" spans="3:21" x14ac:dyDescent="0.3">
      <c r="C116" s="14" t="s">
        <v>279</v>
      </c>
      <c r="D116" s="14" t="s">
        <v>280</v>
      </c>
      <c r="F116" s="14"/>
      <c r="G116" s="14"/>
      <c r="H116" s="14"/>
      <c r="M116" s="14" t="s">
        <v>52</v>
      </c>
      <c r="N116" s="14"/>
      <c r="O116" s="14"/>
      <c r="P116" s="14"/>
      <c r="Q116" s="14"/>
      <c r="R116" s="14"/>
    </row>
    <row r="117" spans="3:21" x14ac:dyDescent="0.3">
      <c r="C117" s="14" t="s">
        <v>281</v>
      </c>
      <c r="D117" s="14" t="s">
        <v>282</v>
      </c>
      <c r="F117" s="14"/>
      <c r="G117" s="14"/>
      <c r="M117" s="14" t="s">
        <v>289</v>
      </c>
      <c r="N117" s="14" t="s">
        <v>290</v>
      </c>
    </row>
    <row r="118" spans="3:21" x14ac:dyDescent="0.3">
      <c r="C118" s="14" t="s">
        <v>27</v>
      </c>
      <c r="D118" s="14" t="s">
        <v>35</v>
      </c>
      <c r="E118" s="14"/>
      <c r="I118" s="14"/>
      <c r="J118" s="14"/>
      <c r="M118" s="14" t="s">
        <v>291</v>
      </c>
      <c r="N118" s="14" t="s">
        <v>292</v>
      </c>
    </row>
    <row r="119" spans="3:21" x14ac:dyDescent="0.3">
      <c r="C119" s="14" t="s">
        <v>283</v>
      </c>
      <c r="D119" s="14" t="s">
        <v>284</v>
      </c>
      <c r="F119" s="14"/>
      <c r="G119" s="14"/>
      <c r="H119" s="14"/>
      <c r="M119" s="14" t="s">
        <v>293</v>
      </c>
      <c r="N119" s="14" t="s">
        <v>296</v>
      </c>
    </row>
  </sheetData>
  <mergeCells count="2">
    <mergeCell ref="K93:AJ93"/>
    <mergeCell ref="B12:J12"/>
  </mergeCells>
  <conditionalFormatting sqref="B24">
    <cfRule type="duplicateValues" dxfId="61" priority="5"/>
  </conditionalFormatting>
  <conditionalFormatting sqref="C27:J27">
    <cfRule type="duplicateValues" dxfId="60" priority="4"/>
  </conditionalFormatting>
  <conditionalFormatting sqref="C17:J17">
    <cfRule type="duplicateValues" dxfId="59" priority="3"/>
  </conditionalFormatting>
  <conditionalFormatting sqref="C16:J16">
    <cfRule type="duplicateValues" dxfId="58" priority="2"/>
  </conditionalFormatting>
  <conditionalFormatting sqref="B23">
    <cfRule type="duplicateValues" dxfId="57" priority="1"/>
  </conditionalFormatting>
  <conditionalFormatting sqref="B25:B93 B13:B22">
    <cfRule type="duplicateValues" dxfId="56" priority="25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120"/>
  <sheetViews>
    <sheetView showGridLines="0" topLeftCell="A10" zoomScale="90" zoomScaleNormal="90" workbookViewId="0">
      <selection activeCell="B16" sqref="B16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37" width="5.33203125" customWidth="1"/>
    <col min="38" max="38" width="9.5546875" customWidth="1"/>
    <col min="39" max="40" width="9.44140625" customWidth="1"/>
  </cols>
  <sheetData>
    <row r="2" spans="1:43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5" spans="1:43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  <c r="AK5" s="47"/>
    </row>
    <row r="6" spans="1:43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  <c r="AK6" s="47"/>
    </row>
    <row r="7" spans="1:43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  <c r="AK7" s="47"/>
    </row>
    <row r="8" spans="1:43" x14ac:dyDescent="0.3">
      <c r="A8" s="85"/>
      <c r="P8" s="20"/>
      <c r="Q8" s="5"/>
      <c r="R8" s="5"/>
      <c r="S8" s="5"/>
      <c r="T8" s="5"/>
    </row>
    <row r="9" spans="1:43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 t="s">
        <v>320</v>
      </c>
      <c r="V9" s="9"/>
      <c r="W9" s="9"/>
      <c r="X9" s="9"/>
      <c r="Y9" s="8"/>
    </row>
    <row r="11" spans="1:43" ht="5.25" customHeight="1" thickBot="1" x14ac:dyDescent="0.35"/>
    <row r="12" spans="1:43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305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316</v>
      </c>
      <c r="AK12" s="18" t="s">
        <v>155</v>
      </c>
      <c r="AL12" s="49" t="s">
        <v>76</v>
      </c>
      <c r="AM12" s="52" t="s">
        <v>63</v>
      </c>
      <c r="AN12" s="53" t="s">
        <v>77</v>
      </c>
    </row>
    <row r="13" spans="1:43" ht="20.100000000000001" customHeight="1" x14ac:dyDescent="0.3">
      <c r="A13" s="88">
        <v>1</v>
      </c>
      <c r="B13" s="144" t="s">
        <v>298</v>
      </c>
      <c r="C13" s="61"/>
      <c r="D13" s="61"/>
      <c r="E13" s="61"/>
      <c r="F13" s="61"/>
      <c r="G13" s="61"/>
      <c r="H13" s="61"/>
      <c r="I13" s="61"/>
      <c r="J13" s="62"/>
      <c r="K13" s="134">
        <v>78</v>
      </c>
      <c r="L13" s="134"/>
      <c r="M13" s="134"/>
      <c r="N13" s="134"/>
      <c r="O13" s="134" t="s">
        <v>187</v>
      </c>
      <c r="P13" s="134" t="s">
        <v>187</v>
      </c>
      <c r="Q13" s="134">
        <v>66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>
        <v>6</v>
      </c>
      <c r="AJ13" s="134"/>
      <c r="AK13" s="134"/>
      <c r="AL13" s="50">
        <f>SUM(K13:AK13)</f>
        <v>150</v>
      </c>
      <c r="AM13" s="134">
        <v>204</v>
      </c>
      <c r="AN13" s="54">
        <f t="shared" ref="AN13:AN95" si="0">+AM13/K13</f>
        <v>2.6153846153846154</v>
      </c>
      <c r="AO13" t="s">
        <v>99</v>
      </c>
    </row>
    <row r="14" spans="1:43" ht="20.100000000000001" customHeight="1" x14ac:dyDescent="0.3">
      <c r="A14" s="88">
        <f t="shared" ref="A14:A78" si="1">+A13+1</f>
        <v>2</v>
      </c>
      <c r="B14" s="146" t="s">
        <v>306</v>
      </c>
      <c r="C14" s="58"/>
      <c r="D14" s="58"/>
      <c r="E14" s="58"/>
      <c r="F14" s="58"/>
      <c r="G14" s="58"/>
      <c r="H14" s="58"/>
      <c r="I14" s="58"/>
      <c r="J14" s="59"/>
      <c r="K14" s="134">
        <v>90</v>
      </c>
      <c r="L14" s="134"/>
      <c r="M14" s="134"/>
      <c r="N14" s="134"/>
      <c r="O14" s="134"/>
      <c r="P14" s="134"/>
      <c r="Q14" s="134">
        <v>60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50">
        <f t="shared" ref="AL14:AL37" si="2">SUM(K14:AK14)</f>
        <v>150</v>
      </c>
      <c r="AM14" s="134">
        <v>203</v>
      </c>
      <c r="AN14" s="54">
        <f t="shared" si="0"/>
        <v>2.2555555555555555</v>
      </c>
      <c r="AO14" t="s">
        <v>100</v>
      </c>
    </row>
    <row r="15" spans="1:43" ht="20.100000000000001" customHeight="1" x14ac:dyDescent="0.3">
      <c r="A15" s="189">
        <f t="shared" si="1"/>
        <v>3</v>
      </c>
      <c r="B15" s="149" t="s">
        <v>135</v>
      </c>
      <c r="C15" s="116"/>
      <c r="D15" s="116"/>
      <c r="E15" s="116"/>
      <c r="F15" s="116"/>
      <c r="G15" s="116"/>
      <c r="H15" s="116"/>
      <c r="I15" s="116"/>
      <c r="J15" s="118"/>
      <c r="K15" s="134">
        <v>0</v>
      </c>
      <c r="L15" s="134"/>
      <c r="M15" s="134"/>
      <c r="N15" s="134"/>
      <c r="O15" s="134"/>
      <c r="P15" s="134"/>
      <c r="Q15" s="134">
        <v>0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50">
        <f t="shared" si="2"/>
        <v>0</v>
      </c>
      <c r="AM15" s="134">
        <v>0</v>
      </c>
      <c r="AN15" s="54">
        <v>0</v>
      </c>
      <c r="AO15" t="s">
        <v>101</v>
      </c>
    </row>
    <row r="16" spans="1:43" s="188" customFormat="1" ht="20.100000000000001" customHeight="1" x14ac:dyDescent="0.3">
      <c r="A16" s="191">
        <f t="shared" si="1"/>
        <v>4</v>
      </c>
      <c r="B16" s="172" t="s">
        <v>234</v>
      </c>
      <c r="C16" s="172"/>
      <c r="D16" s="172"/>
      <c r="E16" s="172"/>
      <c r="F16" s="172"/>
      <c r="G16" s="172"/>
      <c r="H16" s="172"/>
      <c r="I16" s="172"/>
      <c r="J16" s="172"/>
      <c r="K16" s="95">
        <v>0</v>
      </c>
      <c r="L16" s="95"/>
      <c r="M16" s="95"/>
      <c r="N16" s="95"/>
      <c r="O16" s="95"/>
      <c r="P16" s="95"/>
      <c r="Q16" s="95">
        <v>0</v>
      </c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>
        <v>0</v>
      </c>
      <c r="AD16" s="95"/>
      <c r="AE16" s="95"/>
      <c r="AF16" s="95"/>
      <c r="AG16" s="95"/>
      <c r="AH16" s="95"/>
      <c r="AI16" s="95"/>
      <c r="AJ16" s="95"/>
      <c r="AK16" s="95"/>
      <c r="AL16" s="192">
        <v>0</v>
      </c>
      <c r="AM16" s="193">
        <v>0</v>
      </c>
      <c r="AN16" s="194">
        <v>0</v>
      </c>
      <c r="AO16" s="195" t="s">
        <v>110</v>
      </c>
      <c r="AP16" s="195"/>
      <c r="AQ16" s="195"/>
    </row>
    <row r="17" spans="1:44" s="188" customFormat="1" ht="20.100000000000001" customHeight="1" x14ac:dyDescent="0.3">
      <c r="A17" s="190">
        <f t="shared" si="1"/>
        <v>5</v>
      </c>
      <c r="B17" s="172" t="s">
        <v>92</v>
      </c>
      <c r="C17" s="172"/>
      <c r="D17" s="172"/>
      <c r="E17" s="172"/>
      <c r="F17" s="172"/>
      <c r="G17" s="172"/>
      <c r="H17" s="172"/>
      <c r="I17" s="172"/>
      <c r="J17" s="172"/>
      <c r="K17" s="95">
        <v>120</v>
      </c>
      <c r="L17" s="95"/>
      <c r="M17" s="95"/>
      <c r="N17" s="95"/>
      <c r="O17" s="95"/>
      <c r="P17" s="95"/>
      <c r="Q17" s="95">
        <v>15</v>
      </c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>
        <v>15</v>
      </c>
      <c r="AD17" s="95"/>
      <c r="AE17" s="95"/>
      <c r="AF17" s="95"/>
      <c r="AG17" s="95"/>
      <c r="AH17" s="95"/>
      <c r="AI17" s="95"/>
      <c r="AJ17" s="95"/>
      <c r="AK17" s="95"/>
      <c r="AL17" s="192">
        <f t="shared" si="2"/>
        <v>150</v>
      </c>
      <c r="AM17" s="193">
        <v>234</v>
      </c>
      <c r="AN17" s="194">
        <f t="shared" si="0"/>
        <v>1.95</v>
      </c>
      <c r="AO17" s="195" t="s">
        <v>110</v>
      </c>
      <c r="AP17" s="195"/>
      <c r="AQ17" s="195"/>
    </row>
    <row r="18" spans="1:44" ht="20.100000000000001" customHeight="1" x14ac:dyDescent="0.3">
      <c r="A18" s="190">
        <f t="shared" si="1"/>
        <v>6</v>
      </c>
      <c r="B18" s="151" t="s">
        <v>310</v>
      </c>
      <c r="C18" s="117"/>
      <c r="D18" s="117"/>
      <c r="E18" s="117"/>
      <c r="F18" s="117"/>
      <c r="G18" s="117"/>
      <c r="H18" s="117"/>
      <c r="I18" s="117"/>
      <c r="J18" s="120"/>
      <c r="K18" s="95">
        <v>120</v>
      </c>
      <c r="L18" s="95"/>
      <c r="M18" s="95"/>
      <c r="N18" s="95"/>
      <c r="O18" s="95"/>
      <c r="P18" s="95"/>
      <c r="Q18" s="95">
        <v>15</v>
      </c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>
        <v>15</v>
      </c>
      <c r="AD18" s="95"/>
      <c r="AE18" s="95"/>
      <c r="AF18" s="95"/>
      <c r="AG18" s="95"/>
      <c r="AH18" s="95"/>
      <c r="AI18" s="95"/>
      <c r="AJ18" s="95"/>
      <c r="AK18" s="95"/>
      <c r="AL18" s="192">
        <f t="shared" si="2"/>
        <v>150</v>
      </c>
      <c r="AM18" s="193">
        <v>143</v>
      </c>
      <c r="AN18" s="194">
        <f t="shared" si="0"/>
        <v>1.1916666666666667</v>
      </c>
      <c r="AO18" s="195" t="s">
        <v>114</v>
      </c>
      <c r="AP18" s="195"/>
      <c r="AQ18" s="195"/>
    </row>
    <row r="19" spans="1:44" s="188" customFormat="1" ht="20.100000000000001" customHeight="1" x14ac:dyDescent="0.3">
      <c r="A19" s="190">
        <f t="shared" si="1"/>
        <v>7</v>
      </c>
      <c r="B19" s="172" t="s">
        <v>311</v>
      </c>
      <c r="C19" s="172"/>
      <c r="D19" s="172"/>
      <c r="E19" s="172"/>
      <c r="F19" s="172"/>
      <c r="G19" s="172"/>
      <c r="H19" s="172"/>
      <c r="I19" s="172"/>
      <c r="J19" s="172"/>
      <c r="K19" s="95">
        <v>120</v>
      </c>
      <c r="L19" s="95"/>
      <c r="M19" s="95"/>
      <c r="N19" s="95"/>
      <c r="O19" s="95"/>
      <c r="P19" s="95"/>
      <c r="Q19" s="95">
        <v>15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>
        <v>15</v>
      </c>
      <c r="AD19" s="95"/>
      <c r="AE19" s="95"/>
      <c r="AF19" s="95"/>
      <c r="AG19" s="95"/>
      <c r="AH19" s="95"/>
      <c r="AI19" s="95"/>
      <c r="AJ19" s="95"/>
      <c r="AK19" s="95"/>
      <c r="AL19" s="192">
        <f t="shared" si="2"/>
        <v>150</v>
      </c>
      <c r="AM19" s="193">
        <v>161</v>
      </c>
      <c r="AN19" s="194">
        <f t="shared" si="0"/>
        <v>1.3416666666666666</v>
      </c>
      <c r="AO19" s="195" t="s">
        <v>175</v>
      </c>
      <c r="AP19" s="195"/>
      <c r="AQ19" s="195"/>
    </row>
    <row r="20" spans="1:44" s="188" customFormat="1" ht="20.100000000000001" customHeight="1" x14ac:dyDescent="0.3">
      <c r="A20" s="190">
        <f t="shared" si="1"/>
        <v>8</v>
      </c>
      <c r="B20" s="172" t="s">
        <v>312</v>
      </c>
      <c r="C20" s="172"/>
      <c r="D20" s="172"/>
      <c r="E20" s="172"/>
      <c r="F20" s="172"/>
      <c r="G20" s="172"/>
      <c r="H20" s="172"/>
      <c r="I20" s="172"/>
      <c r="J20" s="172"/>
      <c r="K20" s="95">
        <v>120</v>
      </c>
      <c r="L20" s="95"/>
      <c r="M20" s="95"/>
      <c r="N20" s="95"/>
      <c r="O20" s="95"/>
      <c r="P20" s="95"/>
      <c r="Q20" s="95">
        <v>15</v>
      </c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>
        <v>15</v>
      </c>
      <c r="AD20" s="95"/>
      <c r="AE20" s="95"/>
      <c r="AF20" s="95"/>
      <c r="AG20" s="95"/>
      <c r="AH20" s="95"/>
      <c r="AI20" s="95"/>
      <c r="AJ20" s="95"/>
      <c r="AK20" s="95"/>
      <c r="AL20" s="192">
        <f t="shared" si="2"/>
        <v>150</v>
      </c>
      <c r="AM20" s="193">
        <v>186</v>
      </c>
      <c r="AN20" s="194">
        <f t="shared" si="0"/>
        <v>1.55</v>
      </c>
      <c r="AO20" s="195" t="s">
        <v>176</v>
      </c>
      <c r="AP20" s="195"/>
      <c r="AQ20" s="195"/>
      <c r="AR20" s="195"/>
    </row>
    <row r="21" spans="1:44" ht="20.100000000000001" customHeight="1" x14ac:dyDescent="0.3">
      <c r="A21" s="88">
        <f t="shared" si="1"/>
        <v>9</v>
      </c>
      <c r="B21" s="153" t="s">
        <v>164</v>
      </c>
      <c r="C21" s="64"/>
      <c r="D21" s="64"/>
      <c r="E21" s="64"/>
      <c r="F21" s="64"/>
      <c r="G21" s="64"/>
      <c r="H21" s="64"/>
      <c r="I21" s="64"/>
      <c r="J21" s="65"/>
      <c r="K21" s="95">
        <v>54</v>
      </c>
      <c r="L21" s="95"/>
      <c r="M21" s="95"/>
      <c r="N21" s="95"/>
      <c r="O21" s="95"/>
      <c r="P21" s="95"/>
      <c r="Q21" s="95">
        <v>48</v>
      </c>
      <c r="R21" s="95"/>
      <c r="S21" s="95"/>
      <c r="T21" s="95"/>
      <c r="U21" s="95"/>
      <c r="V21" s="95"/>
      <c r="W21" s="95">
        <v>6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192">
        <f t="shared" si="2"/>
        <v>108</v>
      </c>
      <c r="AM21" s="193">
        <v>105</v>
      </c>
      <c r="AN21" s="194">
        <f t="shared" si="0"/>
        <v>1.9444444444444444</v>
      </c>
      <c r="AO21" s="195" t="s">
        <v>107</v>
      </c>
      <c r="AP21" s="195"/>
      <c r="AQ21" s="195"/>
      <c r="AR21" s="195"/>
    </row>
    <row r="22" spans="1:44" ht="20.100000000000001" customHeight="1" x14ac:dyDescent="0.3">
      <c r="A22" s="88">
        <f t="shared" si="1"/>
        <v>10</v>
      </c>
      <c r="B22" s="153" t="s">
        <v>307</v>
      </c>
      <c r="C22" s="6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50">
        <f t="shared" si="2"/>
        <v>150</v>
      </c>
      <c r="AM22" s="131">
        <v>166</v>
      </c>
      <c r="AN22" s="54">
        <f t="shared" si="0"/>
        <v>1.1527777777777777</v>
      </c>
      <c r="AO22" t="s">
        <v>107</v>
      </c>
    </row>
    <row r="23" spans="1:44" ht="20.100000000000001" customHeight="1" x14ac:dyDescent="0.3">
      <c r="A23" s="88">
        <f t="shared" si="1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50">
        <f t="shared" si="2"/>
        <v>150</v>
      </c>
      <c r="AM23" s="132">
        <v>71</v>
      </c>
      <c r="AN23" s="54">
        <f t="shared" si="0"/>
        <v>0.78888888888888886</v>
      </c>
      <c r="AO23" t="s">
        <v>108</v>
      </c>
    </row>
    <row r="24" spans="1:44" ht="20.100000000000001" customHeight="1" x14ac:dyDescent="0.3">
      <c r="A24" s="88">
        <f t="shared" si="1"/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4">
        <v>0</v>
      </c>
      <c r="L24" s="134"/>
      <c r="M24" s="134"/>
      <c r="N24" s="134"/>
      <c r="O24" s="134"/>
      <c r="P24" s="134"/>
      <c r="Q24" s="134">
        <v>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50">
        <v>0</v>
      </c>
      <c r="AM24" s="134">
        <v>0</v>
      </c>
      <c r="AN24" s="54">
        <v>0</v>
      </c>
      <c r="AO24" t="s">
        <v>108</v>
      </c>
    </row>
    <row r="25" spans="1:44" ht="20.100000000000001" customHeight="1" x14ac:dyDescent="0.3">
      <c r="A25" s="88">
        <f t="shared" si="1"/>
        <v>13</v>
      </c>
      <c r="B25" s="155" t="s">
        <v>96</v>
      </c>
      <c r="C25" s="71"/>
      <c r="D25" s="69"/>
      <c r="E25" s="69"/>
      <c r="F25" s="69"/>
      <c r="G25" s="69"/>
      <c r="H25" s="69"/>
      <c r="I25" s="69"/>
      <c r="J25" s="70"/>
      <c r="K25" s="134">
        <v>60</v>
      </c>
      <c r="L25" s="134"/>
      <c r="M25" s="134"/>
      <c r="N25" s="134"/>
      <c r="O25" s="134"/>
      <c r="P25" s="134"/>
      <c r="Q25" s="134">
        <v>45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>
        <v>45</v>
      </c>
      <c r="AD25" s="134"/>
      <c r="AE25" s="134"/>
      <c r="AF25" s="134"/>
      <c r="AG25" s="134"/>
      <c r="AH25" s="134"/>
      <c r="AI25" s="134"/>
      <c r="AJ25" s="134"/>
      <c r="AK25" s="134"/>
      <c r="AL25" s="50">
        <f t="shared" si="2"/>
        <v>150</v>
      </c>
      <c r="AM25" s="131">
        <v>286</v>
      </c>
      <c r="AN25" s="54">
        <f t="shared" si="0"/>
        <v>4.7666666666666666</v>
      </c>
      <c r="AO25" t="s">
        <v>109</v>
      </c>
    </row>
    <row r="26" spans="1:44" ht="20.100000000000001" customHeight="1" x14ac:dyDescent="0.3">
      <c r="A26" s="88">
        <f t="shared" si="1"/>
        <v>14</v>
      </c>
      <c r="B26" s="157" t="s">
        <v>95</v>
      </c>
      <c r="C26" s="102"/>
      <c r="D26" s="102"/>
      <c r="E26" s="102"/>
      <c r="F26" s="102"/>
      <c r="G26" s="102"/>
      <c r="H26" s="102"/>
      <c r="I26" s="102"/>
      <c r="J26" s="105"/>
      <c r="K26" s="134">
        <v>30</v>
      </c>
      <c r="L26" s="134"/>
      <c r="M26" s="134"/>
      <c r="N26" s="134"/>
      <c r="O26" s="134"/>
      <c r="P26" s="134"/>
      <c r="Q26" s="134">
        <v>24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>
        <v>24</v>
      </c>
      <c r="AD26" s="134"/>
      <c r="AE26" s="134"/>
      <c r="AF26" s="134"/>
      <c r="AG26" s="134"/>
      <c r="AH26" s="134"/>
      <c r="AI26" s="134"/>
      <c r="AJ26" s="134"/>
      <c r="AK26" s="134"/>
      <c r="AL26" s="50">
        <f t="shared" si="2"/>
        <v>78</v>
      </c>
      <c r="AM26" s="131">
        <v>45</v>
      </c>
      <c r="AN26" s="54">
        <f t="shared" si="0"/>
        <v>1.5</v>
      </c>
      <c r="AO26" t="s">
        <v>109</v>
      </c>
    </row>
    <row r="27" spans="1:44" ht="20.100000000000001" customHeight="1" x14ac:dyDescent="0.3">
      <c r="A27" s="88">
        <f t="shared" si="1"/>
        <v>15</v>
      </c>
      <c r="B27" s="159" t="s">
        <v>249</v>
      </c>
      <c r="C27" s="101"/>
      <c r="D27" s="101"/>
      <c r="E27" s="101"/>
      <c r="F27" s="101"/>
      <c r="G27" s="101"/>
      <c r="H27" s="101"/>
      <c r="I27" s="101"/>
      <c r="J27" s="108"/>
      <c r="K27" s="134">
        <v>108</v>
      </c>
      <c r="L27" s="134"/>
      <c r="M27" s="134"/>
      <c r="N27" s="134"/>
      <c r="O27" s="134"/>
      <c r="P27" s="134"/>
      <c r="Q27" s="134">
        <v>21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>
        <v>21</v>
      </c>
      <c r="AD27" s="134"/>
      <c r="AE27" s="134"/>
      <c r="AF27" s="134"/>
      <c r="AG27" s="134"/>
      <c r="AH27" s="134"/>
      <c r="AI27" s="134"/>
      <c r="AJ27" s="134"/>
      <c r="AK27" s="134"/>
      <c r="AL27" s="50">
        <f t="shared" si="2"/>
        <v>150</v>
      </c>
      <c r="AM27" s="131">
        <v>110</v>
      </c>
      <c r="AN27" s="54">
        <f t="shared" si="0"/>
        <v>1.0185185185185186</v>
      </c>
      <c r="AO27" t="s">
        <v>186</v>
      </c>
    </row>
    <row r="28" spans="1:44" ht="20.100000000000001" customHeight="1" x14ac:dyDescent="0.3">
      <c r="A28" s="88">
        <f t="shared" si="1"/>
        <v>16</v>
      </c>
      <c r="B28" s="106" t="s">
        <v>166</v>
      </c>
      <c r="C28" s="103"/>
      <c r="D28" s="103"/>
      <c r="E28" s="103"/>
      <c r="F28" s="103"/>
      <c r="G28" s="103"/>
      <c r="H28" s="103"/>
      <c r="I28" s="103"/>
      <c r="J28" s="107"/>
      <c r="K28" s="134">
        <v>66</v>
      </c>
      <c r="L28" s="134"/>
      <c r="M28" s="134"/>
      <c r="N28" s="134"/>
      <c r="O28" s="134"/>
      <c r="P28" s="134"/>
      <c r="Q28" s="134">
        <v>42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>
        <v>42</v>
      </c>
      <c r="AD28" s="134"/>
      <c r="AE28" s="134"/>
      <c r="AF28" s="134"/>
      <c r="AG28" s="134"/>
      <c r="AH28" s="134"/>
      <c r="AI28" s="134"/>
      <c r="AJ28" s="134"/>
      <c r="AK28" s="134"/>
      <c r="AL28" s="50">
        <f t="shared" si="2"/>
        <v>150</v>
      </c>
      <c r="AM28" s="131">
        <v>87</v>
      </c>
      <c r="AN28" s="54">
        <f t="shared" si="0"/>
        <v>1.3181818181818181</v>
      </c>
      <c r="AO28" t="s">
        <v>109</v>
      </c>
    </row>
    <row r="29" spans="1:44" ht="20.100000000000001" customHeight="1" x14ac:dyDescent="0.3">
      <c r="A29" s="88">
        <f t="shared" si="1"/>
        <v>17</v>
      </c>
      <c r="B29" s="73" t="s">
        <v>94</v>
      </c>
      <c r="C29" s="69"/>
      <c r="D29" s="69"/>
      <c r="E29" s="69"/>
      <c r="F29" s="69"/>
      <c r="G29" s="69"/>
      <c r="H29" s="69"/>
      <c r="I29" s="69"/>
      <c r="J29" s="70"/>
      <c r="K29" s="134">
        <v>54</v>
      </c>
      <c r="L29" s="134"/>
      <c r="M29" s="134"/>
      <c r="N29" s="134"/>
      <c r="O29" s="134"/>
      <c r="P29" s="134"/>
      <c r="Q29" s="134">
        <v>48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>
        <v>48</v>
      </c>
      <c r="AD29" s="134"/>
      <c r="AE29" s="134"/>
      <c r="AF29" s="134"/>
      <c r="AG29" s="134"/>
      <c r="AH29" s="134"/>
      <c r="AI29" s="134"/>
      <c r="AJ29" s="134"/>
      <c r="AK29" s="134"/>
      <c r="AL29" s="50">
        <f t="shared" si="2"/>
        <v>150</v>
      </c>
      <c r="AM29" s="131">
        <v>89</v>
      </c>
      <c r="AN29" s="54">
        <f t="shared" si="0"/>
        <v>1.6481481481481481</v>
      </c>
      <c r="AO29" t="s">
        <v>109</v>
      </c>
    </row>
    <row r="30" spans="1:44" ht="20.100000000000001" customHeight="1" x14ac:dyDescent="0.3">
      <c r="A30" s="88">
        <f t="shared" si="1"/>
        <v>18</v>
      </c>
      <c r="B30" s="73" t="s">
        <v>313</v>
      </c>
      <c r="C30" s="69"/>
      <c r="D30" s="69"/>
      <c r="E30" s="69"/>
      <c r="F30" s="69"/>
      <c r="G30" s="69"/>
      <c r="H30" s="69"/>
      <c r="I30" s="69"/>
      <c r="J30" s="70"/>
      <c r="K30" s="134">
        <v>108</v>
      </c>
      <c r="L30" s="134"/>
      <c r="M30" s="134"/>
      <c r="N30" s="134"/>
      <c r="O30" s="134"/>
      <c r="P30" s="134"/>
      <c r="Q30" s="134">
        <v>24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24</v>
      </c>
      <c r="AD30" s="134"/>
      <c r="AE30" s="134"/>
      <c r="AF30" s="134"/>
      <c r="AG30" s="134"/>
      <c r="AH30" s="134"/>
      <c r="AI30" s="134"/>
      <c r="AJ30" s="134"/>
      <c r="AK30" s="134"/>
      <c r="AL30" s="50">
        <f t="shared" si="2"/>
        <v>156</v>
      </c>
      <c r="AM30" s="131">
        <v>207</v>
      </c>
      <c r="AN30" s="54">
        <f t="shared" si="0"/>
        <v>1.9166666666666667</v>
      </c>
      <c r="AO30" t="s">
        <v>109</v>
      </c>
    </row>
    <row r="31" spans="1:44" ht="20.100000000000001" customHeight="1" x14ac:dyDescent="0.3">
      <c r="A31" s="88">
        <f t="shared" si="1"/>
        <v>19</v>
      </c>
      <c r="B31" s="73" t="s">
        <v>185</v>
      </c>
      <c r="C31" s="69"/>
      <c r="D31" s="69"/>
      <c r="E31" s="69"/>
      <c r="F31" s="69"/>
      <c r="G31" s="69"/>
      <c r="H31" s="69"/>
      <c r="I31" s="69"/>
      <c r="J31" s="70"/>
      <c r="K31" s="134">
        <v>54</v>
      </c>
      <c r="L31" s="134"/>
      <c r="M31" s="134"/>
      <c r="N31" s="134"/>
      <c r="O31" s="134"/>
      <c r="P31" s="134"/>
      <c r="Q31" s="134">
        <v>48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>
        <v>48</v>
      </c>
      <c r="AD31" s="134"/>
      <c r="AE31" s="134"/>
      <c r="AF31" s="134"/>
      <c r="AG31" s="134"/>
      <c r="AH31" s="134"/>
      <c r="AI31" s="134"/>
      <c r="AJ31" s="134"/>
      <c r="AK31" s="134"/>
      <c r="AL31" s="50">
        <f t="shared" si="2"/>
        <v>150</v>
      </c>
      <c r="AM31" s="131">
        <v>121</v>
      </c>
      <c r="AN31" s="54">
        <f t="shared" si="0"/>
        <v>2.2407407407407409</v>
      </c>
      <c r="AO31" t="s">
        <v>109</v>
      </c>
    </row>
    <row r="32" spans="1:44" ht="20.100000000000001" customHeight="1" x14ac:dyDescent="0.3">
      <c r="A32" s="88">
        <f t="shared" si="1"/>
        <v>20</v>
      </c>
      <c r="B32" s="163" t="s">
        <v>138</v>
      </c>
      <c r="C32" s="78"/>
      <c r="D32" s="78"/>
      <c r="E32" s="78"/>
      <c r="F32" s="78"/>
      <c r="G32" s="78"/>
      <c r="H32" s="78"/>
      <c r="I32" s="78"/>
      <c r="J32" s="79"/>
      <c r="K32" s="134">
        <v>120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>
        <v>30</v>
      </c>
      <c r="AC32" s="134"/>
      <c r="AD32" s="134"/>
      <c r="AE32" s="134"/>
      <c r="AF32" s="134"/>
      <c r="AG32" s="134"/>
      <c r="AH32" s="134"/>
      <c r="AI32" s="134"/>
      <c r="AJ32" s="134"/>
      <c r="AK32" s="134"/>
      <c r="AL32" s="50">
        <f t="shared" si="2"/>
        <v>150</v>
      </c>
      <c r="AM32" s="131">
        <v>335</v>
      </c>
      <c r="AN32" s="54">
        <f t="shared" si="0"/>
        <v>2.7916666666666665</v>
      </c>
      <c r="AO32" t="s">
        <v>103</v>
      </c>
    </row>
    <row r="33" spans="1:41" ht="20.100000000000001" customHeight="1" x14ac:dyDescent="0.3">
      <c r="A33" s="88">
        <f t="shared" si="1"/>
        <v>21</v>
      </c>
      <c r="B33" s="163" t="s">
        <v>308</v>
      </c>
      <c r="C33" s="78"/>
      <c r="D33" s="78"/>
      <c r="E33" s="78"/>
      <c r="F33" s="78"/>
      <c r="G33" s="78"/>
      <c r="H33" s="78"/>
      <c r="I33" s="78"/>
      <c r="J33" s="79"/>
      <c r="K33" s="134">
        <v>150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50">
        <f t="shared" si="2"/>
        <v>150</v>
      </c>
      <c r="AM33" s="131">
        <v>254</v>
      </c>
      <c r="AN33" s="54">
        <f t="shared" si="0"/>
        <v>1.6933333333333334</v>
      </c>
      <c r="AO33" t="s">
        <v>103</v>
      </c>
    </row>
    <row r="34" spans="1:41" ht="20.100000000000001" customHeight="1" x14ac:dyDescent="0.3">
      <c r="A34" s="88">
        <f t="shared" si="1"/>
        <v>22</v>
      </c>
      <c r="B34" s="163" t="s">
        <v>188</v>
      </c>
      <c r="C34" s="78"/>
      <c r="D34" s="78"/>
      <c r="E34" s="78"/>
      <c r="F34" s="78"/>
      <c r="G34" s="78"/>
      <c r="H34" s="78"/>
      <c r="I34" s="78"/>
      <c r="J34" s="79"/>
      <c r="K34" s="134">
        <v>150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50">
        <f t="shared" si="2"/>
        <v>150</v>
      </c>
      <c r="AM34" s="131">
        <v>368</v>
      </c>
      <c r="AN34" s="54">
        <f t="shared" si="0"/>
        <v>2.4533333333333331</v>
      </c>
      <c r="AO34" t="s">
        <v>103</v>
      </c>
    </row>
    <row r="35" spans="1:41" ht="20.100000000000001" customHeight="1" x14ac:dyDescent="0.3">
      <c r="A35" s="88">
        <f t="shared" si="1"/>
        <v>23</v>
      </c>
      <c r="B35" s="163" t="s">
        <v>250</v>
      </c>
      <c r="C35" s="78"/>
      <c r="D35" s="78"/>
      <c r="E35" s="78"/>
      <c r="F35" s="78"/>
      <c r="G35" s="78"/>
      <c r="H35" s="78"/>
      <c r="I35" s="78"/>
      <c r="J35" s="79"/>
      <c r="K35" s="134">
        <v>150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50">
        <f t="shared" si="2"/>
        <v>150</v>
      </c>
      <c r="AM35" s="131">
        <v>337</v>
      </c>
      <c r="AN35" s="54">
        <f t="shared" si="0"/>
        <v>2.2466666666666666</v>
      </c>
      <c r="AO35" t="s">
        <v>103</v>
      </c>
    </row>
    <row r="36" spans="1:41" ht="20.100000000000001" customHeight="1" x14ac:dyDescent="0.3">
      <c r="A36" s="88">
        <f t="shared" si="1"/>
        <v>24</v>
      </c>
      <c r="B36" s="165" t="s">
        <v>117</v>
      </c>
      <c r="C36" s="81"/>
      <c r="D36" s="81"/>
      <c r="E36" s="81"/>
      <c r="F36" s="81"/>
      <c r="G36" s="81"/>
      <c r="H36" s="81"/>
      <c r="I36" s="81"/>
      <c r="J36" s="82"/>
      <c r="K36" s="134">
        <v>72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50">
        <f t="shared" si="2"/>
        <v>72</v>
      </c>
      <c r="AM36" s="131">
        <v>52</v>
      </c>
      <c r="AN36" s="54">
        <f t="shared" si="0"/>
        <v>0.72222222222222221</v>
      </c>
      <c r="AO36" t="s">
        <v>104</v>
      </c>
    </row>
    <row r="37" spans="1:41" ht="20.100000000000001" customHeight="1" x14ac:dyDescent="0.3">
      <c r="A37" s="88">
        <f t="shared" si="1"/>
        <v>25</v>
      </c>
      <c r="B37" s="165" t="s">
        <v>309</v>
      </c>
      <c r="C37" s="81"/>
      <c r="D37" s="81"/>
      <c r="E37" s="81"/>
      <c r="F37" s="81"/>
      <c r="G37" s="81"/>
      <c r="H37" s="81"/>
      <c r="I37" s="81"/>
      <c r="J37" s="82"/>
      <c r="K37" s="134">
        <v>120</v>
      </c>
      <c r="L37" s="134"/>
      <c r="M37" s="134"/>
      <c r="N37" s="134"/>
      <c r="O37" s="134"/>
      <c r="P37" s="134"/>
      <c r="Q37" s="134">
        <v>30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50">
        <f t="shared" si="2"/>
        <v>150</v>
      </c>
      <c r="AM37" s="131">
        <v>218</v>
      </c>
      <c r="AN37" s="54">
        <f t="shared" si="0"/>
        <v>1.8166666666666667</v>
      </c>
      <c r="AO37" t="s">
        <v>104</v>
      </c>
    </row>
    <row r="38" spans="1:41" ht="20.100000000000001" customHeight="1" x14ac:dyDescent="0.3">
      <c r="A38" s="88">
        <f t="shared" si="1"/>
        <v>26</v>
      </c>
      <c r="B38" s="167" t="s">
        <v>154</v>
      </c>
      <c r="C38" s="75"/>
      <c r="D38" s="75"/>
      <c r="E38" s="75"/>
      <c r="F38" s="75"/>
      <c r="G38" s="75"/>
      <c r="H38" s="75"/>
      <c r="I38" s="75"/>
      <c r="J38" s="76"/>
      <c r="K38" s="134"/>
      <c r="L38" s="134"/>
      <c r="M38" s="134"/>
      <c r="N38" s="134"/>
      <c r="O38" s="134"/>
      <c r="P38" s="134"/>
      <c r="Q38" s="134">
        <v>42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>
        <v>12</v>
      </c>
      <c r="AG38" s="134"/>
      <c r="AH38" s="134">
        <v>24</v>
      </c>
      <c r="AI38" s="134"/>
      <c r="AJ38" s="134"/>
      <c r="AK38" s="134"/>
      <c r="AL38" s="50">
        <f t="shared" ref="AL38:AL79" si="3">SUM(K38:AK38)</f>
        <v>78</v>
      </c>
      <c r="AM38" s="134">
        <v>0</v>
      </c>
      <c r="AN38" s="54">
        <v>0</v>
      </c>
      <c r="AO38" t="s">
        <v>133</v>
      </c>
    </row>
    <row r="39" spans="1:41" ht="20.100000000000001" customHeight="1" x14ac:dyDescent="0.3">
      <c r="A39" s="88">
        <f t="shared" si="1"/>
        <v>27</v>
      </c>
      <c r="B39" s="167" t="s">
        <v>181</v>
      </c>
      <c r="C39" s="75"/>
      <c r="D39" s="75"/>
      <c r="E39" s="75"/>
      <c r="F39" s="75"/>
      <c r="G39" s="75"/>
      <c r="H39" s="75"/>
      <c r="I39" s="75"/>
      <c r="J39" s="76"/>
      <c r="K39" s="134">
        <v>54</v>
      </c>
      <c r="L39" s="134"/>
      <c r="M39" s="134">
        <v>6</v>
      </c>
      <c r="N39" s="134"/>
      <c r="O39" s="134"/>
      <c r="P39" s="134"/>
      <c r="Q39" s="134"/>
      <c r="R39" s="134"/>
      <c r="S39" s="134"/>
      <c r="T39" s="134">
        <v>12</v>
      </c>
      <c r="U39" s="134"/>
      <c r="V39" s="134"/>
      <c r="W39" s="134"/>
      <c r="X39" s="134"/>
      <c r="Y39" s="134"/>
      <c r="Z39" s="134"/>
      <c r="AA39" s="134">
        <v>30</v>
      </c>
      <c r="AB39" s="134"/>
      <c r="AC39" s="134"/>
      <c r="AD39" s="134"/>
      <c r="AE39" s="134"/>
      <c r="AF39" s="134"/>
      <c r="AG39" s="134"/>
      <c r="AH39" s="134">
        <v>48</v>
      </c>
      <c r="AI39" s="134"/>
      <c r="AJ39" s="134"/>
      <c r="AK39" s="134"/>
      <c r="AL39" s="50">
        <f t="shared" si="3"/>
        <v>150</v>
      </c>
      <c r="AM39" s="134">
        <v>101</v>
      </c>
      <c r="AN39" s="54">
        <f t="shared" si="0"/>
        <v>1.8703703703703705</v>
      </c>
      <c r="AO39" t="s">
        <v>133</v>
      </c>
    </row>
    <row r="40" spans="1:41" ht="20.100000000000001" customHeight="1" x14ac:dyDescent="0.3">
      <c r="A40" s="88">
        <f t="shared" si="1"/>
        <v>28</v>
      </c>
      <c r="B40" s="167" t="s">
        <v>216</v>
      </c>
      <c r="C40" s="75"/>
      <c r="D40" s="75"/>
      <c r="E40" s="75"/>
      <c r="F40" s="75"/>
      <c r="G40" s="75"/>
      <c r="H40" s="75"/>
      <c r="I40" s="75"/>
      <c r="J40" s="76"/>
      <c r="K40" s="134">
        <v>54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>
        <v>48</v>
      </c>
      <c r="AI40" s="134"/>
      <c r="AJ40" s="134"/>
      <c r="AK40" s="134"/>
      <c r="AL40" s="50">
        <f t="shared" si="3"/>
        <v>102</v>
      </c>
      <c r="AM40" s="134">
        <v>0</v>
      </c>
      <c r="AN40" s="54">
        <v>0</v>
      </c>
      <c r="AO40" t="s">
        <v>133</v>
      </c>
    </row>
    <row r="41" spans="1:41" ht="20.100000000000001" customHeight="1" x14ac:dyDescent="0.3">
      <c r="A41" s="88">
        <f t="shared" si="1"/>
        <v>29</v>
      </c>
      <c r="B41" s="167" t="s">
        <v>317</v>
      </c>
      <c r="C41" s="75"/>
      <c r="D41" s="75"/>
      <c r="E41" s="75"/>
      <c r="F41" s="75"/>
      <c r="G41" s="75"/>
      <c r="H41" s="75"/>
      <c r="I41" s="75"/>
      <c r="J41" s="76"/>
      <c r="K41" s="134">
        <v>6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>
        <v>120</v>
      </c>
      <c r="AG41" s="134"/>
      <c r="AH41" s="134">
        <v>24</v>
      </c>
      <c r="AI41" s="134"/>
      <c r="AJ41" s="134"/>
      <c r="AK41" s="134"/>
      <c r="AL41" s="50">
        <f t="shared" si="3"/>
        <v>150</v>
      </c>
      <c r="AM41" s="134">
        <v>0</v>
      </c>
      <c r="AN41" s="54">
        <v>0</v>
      </c>
      <c r="AO41" t="s">
        <v>133</v>
      </c>
    </row>
    <row r="42" spans="1:41" ht="20.100000000000001" customHeight="1" x14ac:dyDescent="0.3">
      <c r="A42" s="88">
        <f t="shared" si="1"/>
        <v>30</v>
      </c>
      <c r="B42" s="167" t="s">
        <v>134</v>
      </c>
      <c r="C42" s="75"/>
      <c r="D42" s="75"/>
      <c r="E42" s="75"/>
      <c r="F42" s="75"/>
      <c r="G42" s="75"/>
      <c r="H42" s="75"/>
      <c r="I42" s="75"/>
      <c r="J42" s="76"/>
      <c r="K42" s="134"/>
      <c r="L42" s="134"/>
      <c r="M42" s="134"/>
      <c r="N42" s="134"/>
      <c r="O42" s="134"/>
      <c r="P42" s="134"/>
      <c r="Q42" s="134">
        <v>6</v>
      </c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>
        <v>120</v>
      </c>
      <c r="AG42" s="134"/>
      <c r="AH42" s="134">
        <v>24</v>
      </c>
      <c r="AI42" s="134"/>
      <c r="AJ42" s="134"/>
      <c r="AK42" s="134"/>
      <c r="AL42" s="50">
        <f t="shared" si="3"/>
        <v>150</v>
      </c>
      <c r="AM42" s="134">
        <v>0</v>
      </c>
      <c r="AN42" s="54">
        <v>0</v>
      </c>
      <c r="AO42" t="s">
        <v>133</v>
      </c>
    </row>
    <row r="43" spans="1:41" ht="20.100000000000001" customHeight="1" x14ac:dyDescent="0.3">
      <c r="A43" s="88">
        <f t="shared" si="1"/>
        <v>31</v>
      </c>
      <c r="B43" s="167" t="s">
        <v>299</v>
      </c>
      <c r="C43" s="75"/>
      <c r="D43" s="75"/>
      <c r="E43" s="75"/>
      <c r="F43" s="75"/>
      <c r="G43" s="75"/>
      <c r="H43" s="75"/>
      <c r="I43" s="75"/>
      <c r="J43" s="76"/>
      <c r="K43" s="134">
        <v>84</v>
      </c>
      <c r="L43" s="134"/>
      <c r="M43" s="134"/>
      <c r="N43" s="134"/>
      <c r="O43" s="134"/>
      <c r="P43" s="134"/>
      <c r="Q43" s="134">
        <v>6</v>
      </c>
      <c r="R43" s="134"/>
      <c r="S43" s="134"/>
      <c r="T43" s="134">
        <v>12</v>
      </c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>
        <v>24</v>
      </c>
      <c r="AG43" s="134"/>
      <c r="AH43" s="134">
        <v>24</v>
      </c>
      <c r="AI43" s="134"/>
      <c r="AJ43" s="134"/>
      <c r="AK43" s="134"/>
      <c r="AL43" s="50">
        <f t="shared" si="3"/>
        <v>150</v>
      </c>
      <c r="AM43" s="134">
        <v>84</v>
      </c>
      <c r="AN43" s="54">
        <f t="shared" si="0"/>
        <v>1</v>
      </c>
      <c r="AO43" t="s">
        <v>133</v>
      </c>
    </row>
    <row r="44" spans="1:41" ht="20.100000000000001" customHeight="1" x14ac:dyDescent="0.3">
      <c r="A44" s="88">
        <f t="shared" si="1"/>
        <v>32</v>
      </c>
      <c r="B44" s="167" t="s">
        <v>180</v>
      </c>
      <c r="C44" s="75"/>
      <c r="D44" s="75"/>
      <c r="E44" s="75"/>
      <c r="F44" s="75"/>
      <c r="G44" s="75"/>
      <c r="H44" s="75"/>
      <c r="I44" s="75"/>
      <c r="J44" s="76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50">
        <f t="shared" si="3"/>
        <v>0</v>
      </c>
      <c r="AM44" s="95">
        <v>0</v>
      </c>
      <c r="AN44" s="54">
        <v>0</v>
      </c>
      <c r="AO44" t="s">
        <v>133</v>
      </c>
    </row>
    <row r="45" spans="1:41" ht="20.100000000000001" customHeight="1" x14ac:dyDescent="0.3">
      <c r="A45" s="88">
        <f t="shared" si="1"/>
        <v>33</v>
      </c>
      <c r="B45" s="167" t="s">
        <v>315</v>
      </c>
      <c r="C45" s="75"/>
      <c r="D45" s="75"/>
      <c r="E45" s="75"/>
      <c r="F45" s="75"/>
      <c r="G45" s="75"/>
      <c r="H45" s="75"/>
      <c r="I45" s="75"/>
      <c r="J45" s="76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>
        <v>144</v>
      </c>
      <c r="AG45" s="134"/>
      <c r="AH45" s="134"/>
      <c r="AI45" s="134"/>
      <c r="AJ45" s="134">
        <v>6</v>
      </c>
      <c r="AK45" s="134"/>
      <c r="AL45" s="50">
        <f t="shared" si="3"/>
        <v>150</v>
      </c>
      <c r="AM45" s="95">
        <v>0</v>
      </c>
      <c r="AN45" s="54"/>
      <c r="AO45" t="s">
        <v>133</v>
      </c>
    </row>
    <row r="46" spans="1:41" ht="20.100000000000001" customHeight="1" x14ac:dyDescent="0.3">
      <c r="A46" s="88">
        <f t="shared" si="1"/>
        <v>34</v>
      </c>
      <c r="B46" s="167" t="s">
        <v>127</v>
      </c>
      <c r="C46" s="75"/>
      <c r="D46" s="75"/>
      <c r="E46" s="75"/>
      <c r="F46" s="75"/>
      <c r="G46" s="75"/>
      <c r="H46" s="75"/>
      <c r="I46" s="75"/>
      <c r="J46" s="76"/>
      <c r="K46" s="134">
        <v>18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>
        <v>48</v>
      </c>
      <c r="AI46" s="134"/>
      <c r="AJ46" s="134"/>
      <c r="AK46" s="134"/>
      <c r="AL46" s="50">
        <f t="shared" si="3"/>
        <v>66</v>
      </c>
      <c r="AM46" s="134">
        <v>20</v>
      </c>
      <c r="AN46" s="54">
        <f t="shared" si="0"/>
        <v>1.1111111111111112</v>
      </c>
      <c r="AO46" t="s">
        <v>133</v>
      </c>
    </row>
    <row r="47" spans="1:41" ht="20.100000000000001" customHeight="1" x14ac:dyDescent="0.3">
      <c r="A47" s="88">
        <f t="shared" si="1"/>
        <v>35</v>
      </c>
      <c r="B47" s="167" t="s">
        <v>131</v>
      </c>
      <c r="C47" s="75"/>
      <c r="D47" s="75"/>
      <c r="E47" s="75"/>
      <c r="F47" s="75"/>
      <c r="G47" s="75"/>
      <c r="H47" s="75"/>
      <c r="I47" s="75"/>
      <c r="J47" s="76"/>
      <c r="K47" s="134"/>
      <c r="L47" s="134"/>
      <c r="M47" s="134"/>
      <c r="N47" s="134">
        <v>54</v>
      </c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>
        <v>36</v>
      </c>
      <c r="AG47" s="134"/>
      <c r="AH47" s="134">
        <v>60</v>
      </c>
      <c r="AI47" s="134"/>
      <c r="AJ47" s="134"/>
      <c r="AK47" s="134"/>
      <c r="AL47" s="50">
        <f t="shared" si="3"/>
        <v>150</v>
      </c>
      <c r="AM47" s="134">
        <v>0</v>
      </c>
      <c r="AN47" s="54">
        <v>0</v>
      </c>
      <c r="AO47" t="s">
        <v>133</v>
      </c>
    </row>
    <row r="48" spans="1:41" ht="20.100000000000001" customHeight="1" x14ac:dyDescent="0.3">
      <c r="A48" s="88">
        <f t="shared" si="1"/>
        <v>36</v>
      </c>
      <c r="B48" s="167" t="s">
        <v>179</v>
      </c>
      <c r="C48" s="75"/>
      <c r="D48" s="75"/>
      <c r="E48" s="75"/>
      <c r="F48" s="75"/>
      <c r="G48" s="75"/>
      <c r="H48" s="75"/>
      <c r="I48" s="75"/>
      <c r="J48" s="76"/>
      <c r="K48" s="134"/>
      <c r="L48" s="134"/>
      <c r="M48" s="134"/>
      <c r="N48" s="134"/>
      <c r="O48" s="134"/>
      <c r="P48" s="134"/>
      <c r="Q48" s="134"/>
      <c r="R48" s="134">
        <v>54</v>
      </c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>
        <v>48</v>
      </c>
      <c r="AG48" s="134"/>
      <c r="AH48" s="134">
        <v>48</v>
      </c>
      <c r="AI48" s="134"/>
      <c r="AJ48" s="134"/>
      <c r="AK48" s="134"/>
      <c r="AL48" s="50">
        <f t="shared" si="3"/>
        <v>150</v>
      </c>
      <c r="AM48" s="134">
        <v>0</v>
      </c>
      <c r="AN48" s="54">
        <v>0</v>
      </c>
      <c r="AO48" t="s">
        <v>133</v>
      </c>
    </row>
    <row r="49" spans="1:43" ht="20.100000000000001" customHeight="1" x14ac:dyDescent="0.3">
      <c r="A49" s="88">
        <f t="shared" si="1"/>
        <v>37</v>
      </c>
      <c r="B49" s="167" t="s">
        <v>146</v>
      </c>
      <c r="C49" s="75"/>
      <c r="D49" s="75"/>
      <c r="E49" s="75"/>
      <c r="F49" s="75"/>
      <c r="G49" s="75"/>
      <c r="H49" s="75"/>
      <c r="I49" s="75"/>
      <c r="J49" s="76"/>
      <c r="K49" s="134">
        <v>30</v>
      </c>
      <c r="L49" s="134"/>
      <c r="M49" s="134">
        <v>24</v>
      </c>
      <c r="N49" s="134"/>
      <c r="O49" s="134"/>
      <c r="P49" s="134"/>
      <c r="Q49" s="134"/>
      <c r="R49" s="134">
        <v>36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>
        <v>72</v>
      </c>
      <c r="AI49" s="134"/>
      <c r="AJ49" s="134"/>
      <c r="AK49" s="134"/>
      <c r="AL49" s="50">
        <f t="shared" si="3"/>
        <v>162</v>
      </c>
      <c r="AM49" s="134">
        <v>74</v>
      </c>
      <c r="AN49" s="54">
        <f t="shared" si="0"/>
        <v>2.4666666666666668</v>
      </c>
      <c r="AO49" t="s">
        <v>133</v>
      </c>
    </row>
    <row r="50" spans="1:43" ht="20.100000000000001" customHeight="1" x14ac:dyDescent="0.3">
      <c r="A50" s="88">
        <f t="shared" si="1"/>
        <v>38</v>
      </c>
      <c r="B50" s="167" t="s">
        <v>125</v>
      </c>
      <c r="C50" s="75"/>
      <c r="D50" s="75"/>
      <c r="E50" s="75"/>
      <c r="F50" s="75"/>
      <c r="G50" s="75"/>
      <c r="H50" s="75"/>
      <c r="I50" s="75"/>
      <c r="J50" s="76"/>
      <c r="K50" s="93">
        <v>24</v>
      </c>
      <c r="L50" s="93"/>
      <c r="M50" s="93"/>
      <c r="N50" s="93">
        <v>24</v>
      </c>
      <c r="O50" s="93"/>
      <c r="P50" s="93"/>
      <c r="Q50" s="93"/>
      <c r="R50" s="93"/>
      <c r="S50" s="93"/>
      <c r="T50" s="93"/>
      <c r="U50" s="93"/>
      <c r="V50" s="93">
        <v>6</v>
      </c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>
        <v>96</v>
      </c>
      <c r="AI50" s="93"/>
      <c r="AJ50" s="93"/>
      <c r="AK50" s="93"/>
      <c r="AL50" s="50">
        <f t="shared" si="3"/>
        <v>150</v>
      </c>
      <c r="AM50" s="134">
        <v>61</v>
      </c>
      <c r="AN50" s="54">
        <f t="shared" si="0"/>
        <v>2.5416666666666665</v>
      </c>
      <c r="AO50" t="s">
        <v>133</v>
      </c>
    </row>
    <row r="51" spans="1:43" ht="20.100000000000001" customHeight="1" x14ac:dyDescent="0.3">
      <c r="A51" s="88">
        <f t="shared" si="1"/>
        <v>39</v>
      </c>
      <c r="B51" s="167" t="s">
        <v>140</v>
      </c>
      <c r="C51" s="75"/>
      <c r="D51" s="75"/>
      <c r="E51" s="75"/>
      <c r="F51" s="75"/>
      <c r="G51" s="75"/>
      <c r="H51" s="75"/>
      <c r="I51" s="75"/>
      <c r="J51" s="76"/>
      <c r="K51" s="134">
        <v>84</v>
      </c>
      <c r="L51" s="134"/>
      <c r="M51" s="134"/>
      <c r="N51" s="134">
        <v>36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>
        <v>18</v>
      </c>
      <c r="AA51" s="134"/>
      <c r="AB51" s="134">
        <v>6</v>
      </c>
      <c r="AC51" s="134"/>
      <c r="AD51" s="134"/>
      <c r="AE51" s="134"/>
      <c r="AF51" s="134"/>
      <c r="AG51" s="134"/>
      <c r="AH51" s="134"/>
      <c r="AI51" s="134">
        <v>6</v>
      </c>
      <c r="AJ51" s="134"/>
      <c r="AK51" s="134"/>
      <c r="AL51" s="50">
        <f t="shared" si="3"/>
        <v>150</v>
      </c>
      <c r="AM51" s="134">
        <v>202</v>
      </c>
      <c r="AN51" s="54">
        <v>0</v>
      </c>
      <c r="AO51" t="s">
        <v>133</v>
      </c>
    </row>
    <row r="52" spans="1:43" ht="20.100000000000001" customHeight="1" x14ac:dyDescent="0.3">
      <c r="A52" s="88">
        <f t="shared" si="1"/>
        <v>40</v>
      </c>
      <c r="B52" s="167" t="s">
        <v>151</v>
      </c>
      <c r="C52" s="75"/>
      <c r="D52" s="75"/>
      <c r="E52" s="75"/>
      <c r="F52" s="75"/>
      <c r="G52" s="75"/>
      <c r="H52" s="75"/>
      <c r="I52" s="75"/>
      <c r="J52" s="76"/>
      <c r="K52" s="134"/>
      <c r="L52" s="134"/>
      <c r="M52" s="134"/>
      <c r="N52" s="134"/>
      <c r="O52" s="134"/>
      <c r="P52" s="134"/>
      <c r="Q52" s="134">
        <v>54</v>
      </c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>
        <v>60</v>
      </c>
      <c r="AG52" s="134"/>
      <c r="AH52" s="134">
        <v>36</v>
      </c>
      <c r="AI52" s="134"/>
      <c r="AJ52" s="134"/>
      <c r="AK52" s="134"/>
      <c r="AL52" s="50">
        <f t="shared" si="3"/>
        <v>150</v>
      </c>
      <c r="AM52" s="134">
        <v>0</v>
      </c>
      <c r="AN52" s="54">
        <v>0</v>
      </c>
      <c r="AO52" t="s">
        <v>133</v>
      </c>
    </row>
    <row r="53" spans="1:43" ht="20.100000000000001" customHeight="1" x14ac:dyDescent="0.3">
      <c r="A53" s="88">
        <f t="shared" si="1"/>
        <v>41</v>
      </c>
      <c r="B53" s="167" t="s">
        <v>253</v>
      </c>
      <c r="C53" s="75"/>
      <c r="D53" s="75"/>
      <c r="E53" s="75"/>
      <c r="F53" s="75"/>
      <c r="G53" s="75"/>
      <c r="H53" s="75"/>
      <c r="I53" s="75"/>
      <c r="J53" s="76"/>
      <c r="K53" s="134">
        <v>18</v>
      </c>
      <c r="L53" s="134"/>
      <c r="M53" s="134"/>
      <c r="N53" s="134"/>
      <c r="O53" s="134"/>
      <c r="P53" s="134"/>
      <c r="Q53" s="134">
        <v>30</v>
      </c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>
        <v>24</v>
      </c>
      <c r="AD53" s="134"/>
      <c r="AE53" s="134"/>
      <c r="AF53" s="134">
        <v>48</v>
      </c>
      <c r="AG53" s="134">
        <v>6</v>
      </c>
      <c r="AH53" s="134">
        <v>24</v>
      </c>
      <c r="AI53" s="134"/>
      <c r="AJ53" s="134"/>
      <c r="AK53" s="134"/>
      <c r="AL53" s="50">
        <f t="shared" si="3"/>
        <v>150</v>
      </c>
      <c r="AM53" s="134">
        <v>50</v>
      </c>
      <c r="AN53" s="54">
        <f t="shared" si="0"/>
        <v>2.7777777777777777</v>
      </c>
      <c r="AO53" t="s">
        <v>133</v>
      </c>
    </row>
    <row r="54" spans="1:43" ht="20.100000000000001" customHeight="1" x14ac:dyDescent="0.3">
      <c r="A54" s="88">
        <f t="shared" si="1"/>
        <v>42</v>
      </c>
      <c r="B54" s="167" t="s">
        <v>141</v>
      </c>
      <c r="C54" s="75"/>
      <c r="D54" s="75"/>
      <c r="E54" s="75"/>
      <c r="F54" s="75"/>
      <c r="G54" s="75"/>
      <c r="H54" s="75"/>
      <c r="I54" s="75"/>
      <c r="J54" s="76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50">
        <f t="shared" si="3"/>
        <v>0</v>
      </c>
      <c r="AM54" s="134">
        <v>0</v>
      </c>
      <c r="AN54" s="54">
        <v>0</v>
      </c>
      <c r="AO54" t="s">
        <v>133</v>
      </c>
    </row>
    <row r="55" spans="1:43" ht="20.100000000000001" customHeight="1" x14ac:dyDescent="0.3">
      <c r="A55" s="88">
        <f t="shared" si="1"/>
        <v>43</v>
      </c>
      <c r="B55" s="167" t="s">
        <v>139</v>
      </c>
      <c r="C55" s="75"/>
      <c r="D55" s="75"/>
      <c r="E55" s="75"/>
      <c r="F55" s="75"/>
      <c r="G55" s="75"/>
      <c r="H55" s="75"/>
      <c r="I55" s="75"/>
      <c r="J55" s="76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>
        <v>72</v>
      </c>
      <c r="AG55" s="134"/>
      <c r="AH55" s="134"/>
      <c r="AI55" s="134"/>
      <c r="AJ55" s="134"/>
      <c r="AK55" s="134"/>
      <c r="AL55" s="50">
        <f t="shared" si="3"/>
        <v>72</v>
      </c>
      <c r="AM55" s="134">
        <v>0</v>
      </c>
      <c r="AN55" s="54">
        <v>0</v>
      </c>
      <c r="AO55" t="s">
        <v>133</v>
      </c>
      <c r="AQ55" t="s">
        <v>187</v>
      </c>
    </row>
    <row r="56" spans="1:43" ht="20.100000000000001" customHeight="1" x14ac:dyDescent="0.3">
      <c r="A56" s="88">
        <f t="shared" si="1"/>
        <v>44</v>
      </c>
      <c r="B56" s="167" t="s">
        <v>213</v>
      </c>
      <c r="C56" s="75"/>
      <c r="D56" s="75"/>
      <c r="E56" s="75"/>
      <c r="F56" s="75"/>
      <c r="G56" s="75"/>
      <c r="H56" s="75"/>
      <c r="I56" s="75"/>
      <c r="J56" s="76"/>
      <c r="K56" s="134"/>
      <c r="L56" s="134"/>
      <c r="M56" s="134"/>
      <c r="N56" s="134">
        <v>54</v>
      </c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>
        <v>36</v>
      </c>
      <c r="AG56" s="134"/>
      <c r="AH56" s="134">
        <v>60</v>
      </c>
      <c r="AI56" s="134"/>
      <c r="AJ56" s="134"/>
      <c r="AK56" s="134"/>
      <c r="AL56" s="50">
        <f t="shared" si="3"/>
        <v>150</v>
      </c>
      <c r="AM56" s="134">
        <v>0</v>
      </c>
      <c r="AN56" s="54">
        <v>0</v>
      </c>
      <c r="AO56" t="s">
        <v>133</v>
      </c>
    </row>
    <row r="57" spans="1:43" ht="20.100000000000001" customHeight="1" x14ac:dyDescent="0.3">
      <c r="A57" s="88">
        <f t="shared" si="1"/>
        <v>45</v>
      </c>
      <c r="B57" s="167" t="s">
        <v>255</v>
      </c>
      <c r="C57" s="75"/>
      <c r="D57" s="75"/>
      <c r="E57" s="75"/>
      <c r="F57" s="75"/>
      <c r="G57" s="75"/>
      <c r="H57" s="75"/>
      <c r="I57" s="75"/>
      <c r="J57" s="76"/>
      <c r="K57" s="134">
        <v>78</v>
      </c>
      <c r="L57" s="134"/>
      <c r="M57" s="134"/>
      <c r="N57" s="134"/>
      <c r="O57" s="134"/>
      <c r="P57" s="134"/>
      <c r="Q57" s="134"/>
      <c r="R57" s="134"/>
      <c r="S57" s="134"/>
      <c r="T57" s="134">
        <v>6</v>
      </c>
      <c r="U57" s="134"/>
      <c r="V57" s="134"/>
      <c r="W57" s="134"/>
      <c r="X57" s="134"/>
      <c r="Y57" s="134"/>
      <c r="Z57" s="134"/>
      <c r="AA57" s="134"/>
      <c r="AB57" s="134"/>
      <c r="AC57" s="134">
        <v>30</v>
      </c>
      <c r="AD57" s="134"/>
      <c r="AE57" s="134"/>
      <c r="AF57" s="134">
        <v>36</v>
      </c>
      <c r="AG57" s="134"/>
      <c r="AH57" s="134"/>
      <c r="AI57" s="134"/>
      <c r="AJ57" s="134"/>
      <c r="AK57" s="134"/>
      <c r="AL57" s="50">
        <f t="shared" si="3"/>
        <v>150</v>
      </c>
      <c r="AM57" s="134">
        <v>157</v>
      </c>
      <c r="AN57" s="54">
        <f t="shared" si="0"/>
        <v>2.0128205128205128</v>
      </c>
      <c r="AO57" t="s">
        <v>133</v>
      </c>
    </row>
    <row r="58" spans="1:43" ht="20.100000000000001" customHeight="1" x14ac:dyDescent="0.3">
      <c r="A58" s="88">
        <f t="shared" si="1"/>
        <v>46</v>
      </c>
      <c r="B58" s="167" t="s">
        <v>129</v>
      </c>
      <c r="C58" s="75"/>
      <c r="D58" s="75"/>
      <c r="E58" s="75"/>
      <c r="F58" s="75"/>
      <c r="G58" s="75"/>
      <c r="H58" s="75"/>
      <c r="I58" s="75"/>
      <c r="J58" s="76"/>
      <c r="K58" s="134"/>
      <c r="L58" s="134"/>
      <c r="M58" s="134"/>
      <c r="N58" s="134"/>
      <c r="O58" s="134"/>
      <c r="P58" s="134">
        <v>12</v>
      </c>
      <c r="Q58" s="134"/>
      <c r="R58" s="134"/>
      <c r="S58" s="134"/>
      <c r="T58" s="134"/>
      <c r="U58" s="134"/>
      <c r="V58" s="134">
        <v>78</v>
      </c>
      <c r="W58" s="134"/>
      <c r="X58" s="134"/>
      <c r="Y58" s="134"/>
      <c r="Z58" s="134"/>
      <c r="AA58" s="134"/>
      <c r="AB58" s="134"/>
      <c r="AC58" s="134"/>
      <c r="AD58" s="134"/>
      <c r="AE58" s="134"/>
      <c r="AF58" s="134">
        <v>60</v>
      </c>
      <c r="AG58" s="134"/>
      <c r="AH58" s="134"/>
      <c r="AI58" s="134"/>
      <c r="AJ58" s="134"/>
      <c r="AK58" s="134"/>
      <c r="AL58" s="50">
        <f t="shared" si="3"/>
        <v>150</v>
      </c>
      <c r="AM58" s="134">
        <v>335</v>
      </c>
      <c r="AN58" s="54">
        <v>0</v>
      </c>
      <c r="AO58" t="s">
        <v>133</v>
      </c>
    </row>
    <row r="59" spans="1:43" ht="20.100000000000001" customHeight="1" x14ac:dyDescent="0.3">
      <c r="A59" s="88">
        <f t="shared" si="1"/>
        <v>47</v>
      </c>
      <c r="B59" s="167" t="s">
        <v>256</v>
      </c>
      <c r="C59" s="75"/>
      <c r="D59" s="75"/>
      <c r="E59" s="75"/>
      <c r="F59" s="75"/>
      <c r="G59" s="75"/>
      <c r="H59" s="75"/>
      <c r="I59" s="75"/>
      <c r="J59" s="76"/>
      <c r="K59" s="134">
        <v>138</v>
      </c>
      <c r="L59" s="134"/>
      <c r="M59" s="134">
        <v>12</v>
      </c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50">
        <f t="shared" si="3"/>
        <v>150</v>
      </c>
      <c r="AM59" s="134">
        <v>89</v>
      </c>
      <c r="AN59" s="54">
        <f t="shared" si="0"/>
        <v>0.64492753623188404</v>
      </c>
      <c r="AO59" t="s">
        <v>133</v>
      </c>
    </row>
    <row r="60" spans="1:43" ht="20.100000000000001" customHeight="1" x14ac:dyDescent="0.3">
      <c r="A60" s="88">
        <f t="shared" si="1"/>
        <v>48</v>
      </c>
      <c r="B60" s="167" t="s">
        <v>143</v>
      </c>
      <c r="C60" s="75"/>
      <c r="D60" s="75"/>
      <c r="E60" s="75"/>
      <c r="F60" s="75"/>
      <c r="G60" s="75"/>
      <c r="H60" s="75"/>
      <c r="I60" s="75"/>
      <c r="J60" s="76"/>
      <c r="K60" s="134">
        <v>72</v>
      </c>
      <c r="L60" s="134"/>
      <c r="M60" s="134">
        <v>18</v>
      </c>
      <c r="N60" s="134"/>
      <c r="O60" s="134"/>
      <c r="P60" s="134"/>
      <c r="Q60" s="134"/>
      <c r="R60" s="134"/>
      <c r="S60" s="134"/>
      <c r="T60" s="134">
        <v>12</v>
      </c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>
        <v>48</v>
      </c>
      <c r="AI60" s="134"/>
      <c r="AJ60" s="134"/>
      <c r="AK60" s="134"/>
      <c r="AL60" s="50">
        <f t="shared" si="3"/>
        <v>150</v>
      </c>
      <c r="AM60" s="134">
        <v>37</v>
      </c>
      <c r="AN60" s="54">
        <f t="shared" si="0"/>
        <v>0.51388888888888884</v>
      </c>
      <c r="AO60" t="s">
        <v>133</v>
      </c>
    </row>
    <row r="61" spans="1:43" ht="20.100000000000001" customHeight="1" x14ac:dyDescent="0.3">
      <c r="A61" s="88">
        <f t="shared" si="1"/>
        <v>49</v>
      </c>
      <c r="B61" s="167" t="s">
        <v>170</v>
      </c>
      <c r="C61" s="75"/>
      <c r="D61" s="75"/>
      <c r="E61" s="75"/>
      <c r="F61" s="75"/>
      <c r="G61" s="75"/>
      <c r="H61" s="75"/>
      <c r="I61" s="75"/>
      <c r="J61" s="76"/>
      <c r="K61" s="134"/>
      <c r="L61" s="134"/>
      <c r="M61" s="134"/>
      <c r="N61" s="134">
        <v>54</v>
      </c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>
        <v>36</v>
      </c>
      <c r="AG61" s="134"/>
      <c r="AH61" s="134">
        <v>60</v>
      </c>
      <c r="AI61" s="134"/>
      <c r="AJ61" s="134"/>
      <c r="AK61" s="134"/>
      <c r="AL61" s="50">
        <f t="shared" si="3"/>
        <v>150</v>
      </c>
      <c r="AM61" s="134">
        <v>0</v>
      </c>
      <c r="AN61" s="54">
        <v>0</v>
      </c>
      <c r="AO61" t="s">
        <v>133</v>
      </c>
    </row>
    <row r="62" spans="1:43" ht="20.100000000000001" customHeight="1" x14ac:dyDescent="0.3">
      <c r="A62" s="88">
        <f t="shared" si="1"/>
        <v>50</v>
      </c>
      <c r="B62" s="167" t="s">
        <v>150</v>
      </c>
      <c r="C62" s="75"/>
      <c r="D62" s="75"/>
      <c r="E62" s="75"/>
      <c r="F62" s="75"/>
      <c r="G62" s="75"/>
      <c r="H62" s="75"/>
      <c r="I62" s="75"/>
      <c r="J62" s="76"/>
      <c r="K62" s="134">
        <v>18</v>
      </c>
      <c r="L62" s="134"/>
      <c r="M62" s="134">
        <v>30</v>
      </c>
      <c r="N62" s="134"/>
      <c r="O62" s="134"/>
      <c r="P62" s="134"/>
      <c r="Q62" s="134">
        <v>36</v>
      </c>
      <c r="R62" s="134">
        <v>6</v>
      </c>
      <c r="S62" s="134">
        <v>72</v>
      </c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50">
        <f t="shared" si="3"/>
        <v>162</v>
      </c>
      <c r="AM62" s="134">
        <v>45</v>
      </c>
      <c r="AN62" s="54">
        <f t="shared" si="0"/>
        <v>2.5</v>
      </c>
      <c r="AO62" t="s">
        <v>133</v>
      </c>
    </row>
    <row r="63" spans="1:43" ht="20.100000000000001" customHeight="1" x14ac:dyDescent="0.3">
      <c r="A63" s="88">
        <f t="shared" si="1"/>
        <v>51</v>
      </c>
      <c r="B63" s="167" t="s">
        <v>152</v>
      </c>
      <c r="C63" s="75"/>
      <c r="D63" s="75"/>
      <c r="E63" s="75"/>
      <c r="F63" s="75"/>
      <c r="G63" s="75"/>
      <c r="H63" s="75"/>
      <c r="I63" s="75"/>
      <c r="J63" s="76"/>
      <c r="K63" s="134">
        <v>48</v>
      </c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>
        <v>30</v>
      </c>
      <c r="AD63" s="134"/>
      <c r="AE63" s="134"/>
      <c r="AF63" s="134">
        <v>48</v>
      </c>
      <c r="AG63" s="134"/>
      <c r="AH63" s="134">
        <v>24</v>
      </c>
      <c r="AI63" s="134"/>
      <c r="AJ63" s="134"/>
      <c r="AK63" s="134"/>
      <c r="AL63" s="50">
        <f t="shared" si="3"/>
        <v>150</v>
      </c>
      <c r="AM63" s="134">
        <v>99</v>
      </c>
      <c r="AN63" s="54">
        <f t="shared" si="0"/>
        <v>2.0625</v>
      </c>
      <c r="AO63" t="s">
        <v>133</v>
      </c>
    </row>
    <row r="64" spans="1:43" ht="20.100000000000001" customHeight="1" x14ac:dyDescent="0.3">
      <c r="A64" s="88">
        <f t="shared" si="1"/>
        <v>52</v>
      </c>
      <c r="B64" s="167" t="s">
        <v>211</v>
      </c>
      <c r="C64" s="75"/>
      <c r="D64" s="75"/>
      <c r="E64" s="75"/>
      <c r="F64" s="75"/>
      <c r="G64" s="75"/>
      <c r="H64" s="75"/>
      <c r="I64" s="75"/>
      <c r="J64" s="76"/>
      <c r="K64" s="134"/>
      <c r="L64" s="134"/>
      <c r="M64" s="134"/>
      <c r="N64" s="134">
        <v>54</v>
      </c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>
        <v>36</v>
      </c>
      <c r="AG64" s="134"/>
      <c r="AH64" s="134">
        <v>60</v>
      </c>
      <c r="AI64" s="134"/>
      <c r="AJ64" s="134"/>
      <c r="AK64" s="134"/>
      <c r="AL64" s="50">
        <f t="shared" si="3"/>
        <v>150</v>
      </c>
      <c r="AM64" s="134">
        <v>0</v>
      </c>
      <c r="AN64" s="54">
        <v>0</v>
      </c>
      <c r="AO64" t="s">
        <v>133</v>
      </c>
    </row>
    <row r="65" spans="1:41" ht="20.100000000000001" customHeight="1" x14ac:dyDescent="0.3">
      <c r="A65" s="88">
        <f t="shared" si="1"/>
        <v>53</v>
      </c>
      <c r="B65" s="167" t="s">
        <v>153</v>
      </c>
      <c r="C65" s="75"/>
      <c r="D65" s="75"/>
      <c r="E65" s="75"/>
      <c r="F65" s="75"/>
      <c r="G65" s="75"/>
      <c r="H65" s="75"/>
      <c r="I65" s="75"/>
      <c r="J65" s="76"/>
      <c r="K65" s="249" t="s">
        <v>318</v>
      </c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0"/>
      <c r="AK65" s="251"/>
      <c r="AL65" s="50">
        <f t="shared" si="3"/>
        <v>0</v>
      </c>
      <c r="AM65" s="134">
        <v>0</v>
      </c>
      <c r="AN65" s="54">
        <v>0</v>
      </c>
      <c r="AO65" t="s">
        <v>133</v>
      </c>
    </row>
    <row r="66" spans="1:41" ht="20.100000000000001" customHeight="1" x14ac:dyDescent="0.3">
      <c r="A66" s="88">
        <f t="shared" si="1"/>
        <v>54</v>
      </c>
      <c r="B66" s="167" t="s">
        <v>258</v>
      </c>
      <c r="C66" s="75"/>
      <c r="D66" s="75"/>
      <c r="E66" s="75"/>
      <c r="F66" s="75"/>
      <c r="G66" s="75"/>
      <c r="H66" s="75"/>
      <c r="I66" s="75"/>
      <c r="J66" s="76"/>
      <c r="K66" s="134"/>
      <c r="L66" s="134"/>
      <c r="M66" s="134"/>
      <c r="N66" s="134">
        <v>54</v>
      </c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>
        <v>36</v>
      </c>
      <c r="AG66" s="134"/>
      <c r="AH66" s="134">
        <v>60</v>
      </c>
      <c r="AI66" s="134"/>
      <c r="AJ66" s="134"/>
      <c r="AK66" s="134"/>
      <c r="AL66" s="50">
        <f t="shared" si="3"/>
        <v>150</v>
      </c>
      <c r="AM66" s="134">
        <v>0</v>
      </c>
      <c r="AN66" s="54">
        <v>0</v>
      </c>
      <c r="AO66" t="s">
        <v>133</v>
      </c>
    </row>
    <row r="67" spans="1:41" ht="20.100000000000001" customHeight="1" x14ac:dyDescent="0.3">
      <c r="A67" s="88">
        <f t="shared" si="1"/>
        <v>55</v>
      </c>
      <c r="B67" s="167" t="s">
        <v>122</v>
      </c>
      <c r="C67" s="75"/>
      <c r="D67" s="75"/>
      <c r="E67" s="75"/>
      <c r="F67" s="75"/>
      <c r="G67" s="75"/>
      <c r="H67" s="75"/>
      <c r="I67" s="75"/>
      <c r="J67" s="76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>
        <v>72</v>
      </c>
      <c r="AI67" s="134"/>
      <c r="AJ67" s="134"/>
      <c r="AK67" s="134"/>
      <c r="AL67" s="50">
        <f t="shared" si="3"/>
        <v>72</v>
      </c>
      <c r="AM67" s="134">
        <v>0</v>
      </c>
      <c r="AN67" s="54">
        <v>0</v>
      </c>
      <c r="AO67" t="s">
        <v>133</v>
      </c>
    </row>
    <row r="68" spans="1:41" ht="20.100000000000001" customHeight="1" x14ac:dyDescent="0.3">
      <c r="A68" s="88">
        <f t="shared" si="1"/>
        <v>56</v>
      </c>
      <c r="B68" s="167" t="s">
        <v>259</v>
      </c>
      <c r="C68" s="75"/>
      <c r="D68" s="75"/>
      <c r="E68" s="75"/>
      <c r="F68" s="75"/>
      <c r="G68" s="75"/>
      <c r="H68" s="75"/>
      <c r="I68" s="75"/>
      <c r="J68" s="76"/>
      <c r="K68" s="134">
        <v>60</v>
      </c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>
        <v>18</v>
      </c>
      <c r="Y68" s="134"/>
      <c r="Z68" s="134"/>
      <c r="AA68" s="134"/>
      <c r="AB68" s="134"/>
      <c r="AC68" s="134"/>
      <c r="AD68" s="134"/>
      <c r="AE68" s="134"/>
      <c r="AF68" s="134"/>
      <c r="AG68" s="134"/>
      <c r="AH68" s="134">
        <v>72</v>
      </c>
      <c r="AI68" s="134"/>
      <c r="AJ68" s="134"/>
      <c r="AK68" s="134"/>
      <c r="AL68" s="50">
        <f t="shared" si="3"/>
        <v>150</v>
      </c>
      <c r="AM68" s="134">
        <v>0</v>
      </c>
      <c r="AN68" s="54">
        <f t="shared" si="0"/>
        <v>0</v>
      </c>
      <c r="AO68" t="s">
        <v>133</v>
      </c>
    </row>
    <row r="69" spans="1:41" ht="20.100000000000001" customHeight="1" x14ac:dyDescent="0.3">
      <c r="A69" s="88">
        <f t="shared" si="1"/>
        <v>57</v>
      </c>
      <c r="B69" s="167" t="s">
        <v>260</v>
      </c>
      <c r="C69" s="75"/>
      <c r="D69" s="75"/>
      <c r="E69" s="75"/>
      <c r="F69" s="75"/>
      <c r="G69" s="75"/>
      <c r="H69" s="75"/>
      <c r="I69" s="75"/>
      <c r="J69" s="76"/>
      <c r="K69" s="93">
        <v>54</v>
      </c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>
        <v>12</v>
      </c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>
        <v>84</v>
      </c>
      <c r="AI69" s="93"/>
      <c r="AJ69" s="93"/>
      <c r="AK69" s="93"/>
      <c r="AL69" s="50">
        <f t="shared" si="3"/>
        <v>150</v>
      </c>
      <c r="AM69" s="134">
        <v>118</v>
      </c>
      <c r="AN69" s="54">
        <v>0</v>
      </c>
      <c r="AO69" t="s">
        <v>133</v>
      </c>
    </row>
    <row r="70" spans="1:41" ht="20.100000000000001" customHeight="1" x14ac:dyDescent="0.3">
      <c r="A70" s="88">
        <f t="shared" si="1"/>
        <v>58</v>
      </c>
      <c r="B70" s="167" t="s">
        <v>261</v>
      </c>
      <c r="C70" s="75"/>
      <c r="D70" s="75"/>
      <c r="E70" s="75"/>
      <c r="F70" s="75"/>
      <c r="G70" s="75"/>
      <c r="H70" s="75"/>
      <c r="I70" s="75"/>
      <c r="J70" s="76"/>
      <c r="K70" s="93">
        <v>54</v>
      </c>
      <c r="L70" s="93"/>
      <c r="M70" s="93">
        <v>42</v>
      </c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>
        <v>6</v>
      </c>
      <c r="AC70" s="93"/>
      <c r="AD70" s="93"/>
      <c r="AE70" s="93"/>
      <c r="AF70" s="93"/>
      <c r="AG70" s="93"/>
      <c r="AH70" s="93">
        <v>60</v>
      </c>
      <c r="AI70" s="93"/>
      <c r="AJ70" s="93"/>
      <c r="AK70" s="93"/>
      <c r="AL70" s="50">
        <f t="shared" si="3"/>
        <v>162</v>
      </c>
      <c r="AM70" s="134">
        <v>111</v>
      </c>
      <c r="AN70" s="54">
        <v>0</v>
      </c>
      <c r="AO70" t="s">
        <v>133</v>
      </c>
    </row>
    <row r="71" spans="1:41" ht="20.100000000000001" customHeight="1" x14ac:dyDescent="0.3">
      <c r="A71" s="88">
        <f t="shared" si="1"/>
        <v>59</v>
      </c>
      <c r="B71" s="167" t="s">
        <v>194</v>
      </c>
      <c r="C71" s="75"/>
      <c r="D71" s="75"/>
      <c r="E71" s="75"/>
      <c r="F71" s="75"/>
      <c r="G71" s="75"/>
      <c r="H71" s="75"/>
      <c r="I71" s="75"/>
      <c r="J71" s="76"/>
      <c r="K71" s="134">
        <v>48</v>
      </c>
      <c r="L71" s="134"/>
      <c r="M71" s="134">
        <v>30</v>
      </c>
      <c r="N71" s="134">
        <v>12</v>
      </c>
      <c r="O71" s="134"/>
      <c r="P71" s="134"/>
      <c r="Q71" s="134">
        <v>12</v>
      </c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>
        <v>60</v>
      </c>
      <c r="AI71" s="134"/>
      <c r="AJ71" s="134"/>
      <c r="AK71" s="134"/>
      <c r="AL71" s="50">
        <f t="shared" si="3"/>
        <v>162</v>
      </c>
      <c r="AM71" s="134">
        <v>0</v>
      </c>
      <c r="AN71" s="54">
        <f t="shared" si="0"/>
        <v>0</v>
      </c>
      <c r="AO71" t="s">
        <v>133</v>
      </c>
    </row>
    <row r="72" spans="1:41" ht="20.100000000000001" customHeight="1" x14ac:dyDescent="0.3">
      <c r="A72" s="88">
        <f t="shared" si="1"/>
        <v>60</v>
      </c>
      <c r="B72" s="167" t="s">
        <v>197</v>
      </c>
      <c r="C72" s="75"/>
      <c r="D72" s="75"/>
      <c r="E72" s="75"/>
      <c r="F72" s="75"/>
      <c r="G72" s="75"/>
      <c r="H72" s="75"/>
      <c r="I72" s="75"/>
      <c r="J72" s="76"/>
      <c r="K72" s="134"/>
      <c r="L72" s="134"/>
      <c r="M72" s="134"/>
      <c r="N72" s="134"/>
      <c r="O72" s="134"/>
      <c r="P72" s="134"/>
      <c r="Q72" s="134">
        <v>36</v>
      </c>
      <c r="R72" s="134">
        <v>54</v>
      </c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>
        <v>60</v>
      </c>
      <c r="AI72" s="134"/>
      <c r="AJ72" s="134"/>
      <c r="AK72" s="134"/>
      <c r="AL72" s="50">
        <f t="shared" si="3"/>
        <v>150</v>
      </c>
      <c r="AM72" s="134">
        <v>0</v>
      </c>
      <c r="AN72" s="54">
        <v>0</v>
      </c>
      <c r="AO72" t="s">
        <v>133</v>
      </c>
    </row>
    <row r="73" spans="1:41" ht="20.100000000000001" customHeight="1" x14ac:dyDescent="0.3">
      <c r="A73" s="88">
        <f t="shared" si="1"/>
        <v>61</v>
      </c>
      <c r="B73" s="167" t="s">
        <v>145</v>
      </c>
      <c r="C73" s="75"/>
      <c r="D73" s="75"/>
      <c r="E73" s="75"/>
      <c r="F73" s="75"/>
      <c r="G73" s="75"/>
      <c r="H73" s="75"/>
      <c r="I73" s="75"/>
      <c r="J73" s="76"/>
      <c r="K73" s="93">
        <v>66</v>
      </c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>
        <v>36</v>
      </c>
      <c r="AI73" s="93"/>
      <c r="AJ73" s="93">
        <v>48</v>
      </c>
      <c r="AK73" s="93"/>
      <c r="AL73" s="50">
        <f t="shared" si="3"/>
        <v>150</v>
      </c>
      <c r="AM73" s="134">
        <v>19</v>
      </c>
      <c r="AN73" s="54">
        <f t="shared" si="0"/>
        <v>0.2878787878787879</v>
      </c>
      <c r="AO73" t="s">
        <v>133</v>
      </c>
    </row>
    <row r="74" spans="1:41" ht="20.100000000000001" customHeight="1" x14ac:dyDescent="0.3">
      <c r="A74" s="88">
        <f t="shared" si="1"/>
        <v>62</v>
      </c>
      <c r="B74" s="167" t="s">
        <v>126</v>
      </c>
      <c r="C74" s="75"/>
      <c r="D74" s="75"/>
      <c r="E74" s="75"/>
      <c r="F74" s="75"/>
      <c r="G74" s="75"/>
      <c r="H74" s="75"/>
      <c r="I74" s="75"/>
      <c r="J74" s="76"/>
      <c r="K74" s="134">
        <v>24</v>
      </c>
      <c r="L74" s="134"/>
      <c r="M74" s="134"/>
      <c r="N74" s="134">
        <v>24</v>
      </c>
      <c r="O74" s="134"/>
      <c r="P74" s="134"/>
      <c r="Q74" s="134"/>
      <c r="R74" s="134"/>
      <c r="S74" s="134"/>
      <c r="T74" s="134"/>
      <c r="U74" s="134"/>
      <c r="V74" s="134">
        <v>6</v>
      </c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>
        <v>96</v>
      </c>
      <c r="AI74" s="134"/>
      <c r="AJ74" s="134"/>
      <c r="AK74" s="134"/>
      <c r="AL74" s="50">
        <f t="shared" si="3"/>
        <v>150</v>
      </c>
      <c r="AM74" s="134">
        <v>84</v>
      </c>
      <c r="AN74" s="54">
        <f t="shared" si="0"/>
        <v>3.5</v>
      </c>
      <c r="AO74" t="s">
        <v>133</v>
      </c>
    </row>
    <row r="75" spans="1:41" ht="20.100000000000001" customHeight="1" x14ac:dyDescent="0.3">
      <c r="A75" s="88">
        <f t="shared" si="1"/>
        <v>63</v>
      </c>
      <c r="B75" s="167" t="s">
        <v>262</v>
      </c>
      <c r="C75" s="75"/>
      <c r="D75" s="75"/>
      <c r="E75" s="75"/>
      <c r="F75" s="75"/>
      <c r="G75" s="75"/>
      <c r="H75" s="75"/>
      <c r="I75" s="75"/>
      <c r="J75" s="76"/>
      <c r="K75" s="134">
        <v>36</v>
      </c>
      <c r="L75" s="134"/>
      <c r="M75" s="134"/>
      <c r="N75" s="134"/>
      <c r="O75" s="134"/>
      <c r="P75" s="134"/>
      <c r="Q75" s="134">
        <v>30</v>
      </c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>
        <v>84</v>
      </c>
      <c r="AD75" s="134"/>
      <c r="AE75" s="134"/>
      <c r="AF75" s="134"/>
      <c r="AG75" s="134"/>
      <c r="AH75" s="134"/>
      <c r="AI75" s="134"/>
      <c r="AJ75" s="134"/>
      <c r="AK75" s="134"/>
      <c r="AL75" s="50">
        <f t="shared" si="3"/>
        <v>150</v>
      </c>
      <c r="AM75" s="134">
        <v>95</v>
      </c>
      <c r="AN75" s="54">
        <f t="shared" si="0"/>
        <v>2.6388888888888888</v>
      </c>
      <c r="AO75" t="s">
        <v>133</v>
      </c>
    </row>
    <row r="76" spans="1:41" ht="20.100000000000001" customHeight="1" x14ac:dyDescent="0.3">
      <c r="A76" s="88">
        <f t="shared" si="1"/>
        <v>64</v>
      </c>
      <c r="B76" s="167" t="s">
        <v>149</v>
      </c>
      <c r="C76" s="75"/>
      <c r="D76" s="75"/>
      <c r="E76" s="75"/>
      <c r="F76" s="75"/>
      <c r="G76" s="75"/>
      <c r="H76" s="75"/>
      <c r="I76" s="75"/>
      <c r="J76" s="76"/>
      <c r="K76" s="134">
        <v>60</v>
      </c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>
        <v>84</v>
      </c>
      <c r="AD76" s="134"/>
      <c r="AE76" s="134"/>
      <c r="AF76" s="134"/>
      <c r="AG76" s="134"/>
      <c r="AH76" s="134"/>
      <c r="AI76" s="134">
        <v>6</v>
      </c>
      <c r="AJ76" s="134"/>
      <c r="AK76" s="134"/>
      <c r="AL76" s="50">
        <f t="shared" si="3"/>
        <v>150</v>
      </c>
      <c r="AM76" s="134">
        <v>134</v>
      </c>
      <c r="AN76" s="54">
        <f t="shared" si="0"/>
        <v>2.2333333333333334</v>
      </c>
      <c r="AO76" t="s">
        <v>133</v>
      </c>
    </row>
    <row r="77" spans="1:41" ht="20.100000000000001" customHeight="1" x14ac:dyDescent="0.3">
      <c r="A77" s="88">
        <f t="shared" si="1"/>
        <v>65</v>
      </c>
      <c r="B77" s="167" t="s">
        <v>243</v>
      </c>
      <c r="C77" s="75"/>
      <c r="D77" s="75"/>
      <c r="E77" s="75"/>
      <c r="F77" s="75"/>
      <c r="G77" s="75"/>
      <c r="H77" s="75"/>
      <c r="I77" s="75"/>
      <c r="J77" s="76"/>
      <c r="K77" s="134">
        <v>36</v>
      </c>
      <c r="L77" s="134"/>
      <c r="M77" s="134">
        <v>18</v>
      </c>
      <c r="N77" s="134"/>
      <c r="O77" s="134"/>
      <c r="P77" s="134"/>
      <c r="Q77" s="134"/>
      <c r="R77" s="134">
        <v>24</v>
      </c>
      <c r="S77" s="134"/>
      <c r="T77" s="134"/>
      <c r="U77" s="134"/>
      <c r="V77" s="134">
        <v>12</v>
      </c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>
        <v>72</v>
      </c>
      <c r="AI77" s="134"/>
      <c r="AJ77" s="134"/>
      <c r="AK77" s="134"/>
      <c r="AL77" s="50">
        <f t="shared" si="3"/>
        <v>162</v>
      </c>
      <c r="AM77" s="134">
        <v>23</v>
      </c>
      <c r="AN77" s="54">
        <f t="shared" si="0"/>
        <v>0.63888888888888884</v>
      </c>
      <c r="AO77" t="s">
        <v>133</v>
      </c>
    </row>
    <row r="78" spans="1:41" ht="20.100000000000001" customHeight="1" x14ac:dyDescent="0.3">
      <c r="A78" s="88">
        <f t="shared" si="1"/>
        <v>66</v>
      </c>
      <c r="B78" s="167" t="s">
        <v>147</v>
      </c>
      <c r="C78" s="75"/>
      <c r="D78" s="75"/>
      <c r="E78" s="75"/>
      <c r="F78" s="75"/>
      <c r="G78" s="75"/>
      <c r="H78" s="75"/>
      <c r="I78" s="75"/>
      <c r="J78" s="76"/>
      <c r="K78" s="134"/>
      <c r="L78" s="134"/>
      <c r="M78" s="134"/>
      <c r="N78" s="134"/>
      <c r="O78" s="134"/>
      <c r="P78" s="134">
        <v>6</v>
      </c>
      <c r="Q78" s="134"/>
      <c r="R78" s="93"/>
      <c r="S78" s="93"/>
      <c r="T78" s="93"/>
      <c r="U78" s="93"/>
      <c r="V78" s="93">
        <v>48</v>
      </c>
      <c r="W78" s="93"/>
      <c r="X78" s="93">
        <v>36</v>
      </c>
      <c r="Y78" s="93"/>
      <c r="Z78" s="93"/>
      <c r="AA78" s="93"/>
      <c r="AB78" s="93"/>
      <c r="AC78" s="134"/>
      <c r="AD78" s="134"/>
      <c r="AE78" s="134"/>
      <c r="AF78" s="134"/>
      <c r="AG78" s="134"/>
      <c r="AH78" s="134">
        <v>60</v>
      </c>
      <c r="AI78" s="134"/>
      <c r="AJ78" s="134"/>
      <c r="AK78" s="134"/>
      <c r="AL78" s="50">
        <f t="shared" si="3"/>
        <v>150</v>
      </c>
      <c r="AM78" s="134">
        <v>54</v>
      </c>
      <c r="AN78" s="54">
        <v>0</v>
      </c>
      <c r="AO78" t="s">
        <v>133</v>
      </c>
    </row>
    <row r="79" spans="1:41" ht="20.100000000000001" customHeight="1" x14ac:dyDescent="0.3">
      <c r="A79" s="88">
        <f t="shared" ref="A79:A94" si="4">+A78+1</f>
        <v>67</v>
      </c>
      <c r="B79" s="167" t="s">
        <v>314</v>
      </c>
      <c r="C79" s="75"/>
      <c r="D79" s="75"/>
      <c r="E79" s="75"/>
      <c r="F79" s="75"/>
      <c r="G79" s="75"/>
      <c r="H79" s="75"/>
      <c r="I79" s="75"/>
      <c r="J79" s="76"/>
      <c r="K79" s="134"/>
      <c r="L79" s="134"/>
      <c r="M79" s="134"/>
      <c r="N79" s="134"/>
      <c r="O79" s="134"/>
      <c r="P79" s="134"/>
      <c r="Q79" s="134">
        <v>6</v>
      </c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134"/>
      <c r="AD79" s="134"/>
      <c r="AE79" s="134"/>
      <c r="AF79" s="134">
        <v>120</v>
      </c>
      <c r="AG79" s="134"/>
      <c r="AH79" s="134">
        <v>24</v>
      </c>
      <c r="AI79" s="134"/>
      <c r="AJ79" s="134"/>
      <c r="AK79" s="134"/>
      <c r="AL79" s="50">
        <f t="shared" si="3"/>
        <v>150</v>
      </c>
      <c r="AM79" s="134">
        <v>0</v>
      </c>
      <c r="AN79" s="54">
        <v>0</v>
      </c>
      <c r="AO79" t="s">
        <v>133</v>
      </c>
    </row>
    <row r="80" spans="1:41" ht="20.100000000000001" customHeight="1" x14ac:dyDescent="0.3">
      <c r="A80" s="88">
        <f t="shared" si="4"/>
        <v>68</v>
      </c>
      <c r="B80" s="167" t="s">
        <v>264</v>
      </c>
      <c r="C80" s="75"/>
      <c r="D80" s="75"/>
      <c r="E80" s="75"/>
      <c r="F80" s="75"/>
      <c r="G80" s="75"/>
      <c r="H80" s="75"/>
      <c r="I80" s="75"/>
      <c r="J80" s="76"/>
      <c r="K80" s="134">
        <v>90</v>
      </c>
      <c r="L80" s="134"/>
      <c r="M80" s="134">
        <v>12</v>
      </c>
      <c r="N80" s="134"/>
      <c r="O80" s="134"/>
      <c r="P80" s="134"/>
      <c r="Q80" s="134">
        <v>6</v>
      </c>
      <c r="R80" s="93"/>
      <c r="S80" s="93"/>
      <c r="T80" s="93">
        <v>12</v>
      </c>
      <c r="U80" s="93"/>
      <c r="V80" s="93"/>
      <c r="W80" s="93"/>
      <c r="X80" s="93"/>
      <c r="Y80" s="93"/>
      <c r="Z80" s="93"/>
      <c r="AA80" s="93">
        <v>6</v>
      </c>
      <c r="AB80" s="93"/>
      <c r="AC80" s="134">
        <v>12</v>
      </c>
      <c r="AD80" s="134"/>
      <c r="AE80" s="134"/>
      <c r="AF80" s="134"/>
      <c r="AG80" s="134"/>
      <c r="AH80" s="134">
        <v>12</v>
      </c>
      <c r="AI80" s="134"/>
      <c r="AJ80" s="134"/>
      <c r="AK80" s="134"/>
      <c r="AL80" s="50">
        <f t="shared" ref="AL80:AL94" si="5">SUM(K80:AK80)</f>
        <v>150</v>
      </c>
      <c r="AM80" s="134">
        <v>79</v>
      </c>
      <c r="AN80" s="54">
        <f t="shared" si="0"/>
        <v>0.87777777777777777</v>
      </c>
      <c r="AO80" t="s">
        <v>133</v>
      </c>
    </row>
    <row r="81" spans="1:41" ht="20.100000000000001" customHeight="1" x14ac:dyDescent="0.3">
      <c r="A81" s="88">
        <f t="shared" si="4"/>
        <v>69</v>
      </c>
      <c r="B81" s="167" t="s">
        <v>265</v>
      </c>
      <c r="C81" s="75"/>
      <c r="D81" s="75"/>
      <c r="E81" s="75"/>
      <c r="F81" s="75"/>
      <c r="G81" s="75"/>
      <c r="H81" s="75"/>
      <c r="I81" s="75"/>
      <c r="J81" s="76"/>
      <c r="K81" s="134">
        <v>96</v>
      </c>
      <c r="L81" s="134"/>
      <c r="M81" s="134"/>
      <c r="N81" s="134"/>
      <c r="O81" s="134"/>
      <c r="P81" s="134"/>
      <c r="Q81" s="134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134">
        <v>30</v>
      </c>
      <c r="AD81" s="134"/>
      <c r="AE81" s="134"/>
      <c r="AF81" s="134"/>
      <c r="AG81" s="134"/>
      <c r="AH81" s="134">
        <v>24</v>
      </c>
      <c r="AI81" s="134"/>
      <c r="AJ81" s="134"/>
      <c r="AK81" s="134"/>
      <c r="AL81" s="50">
        <f t="shared" si="5"/>
        <v>150</v>
      </c>
      <c r="AM81" s="134">
        <v>184</v>
      </c>
      <c r="AN81" s="54">
        <f t="shared" si="0"/>
        <v>1.9166666666666667</v>
      </c>
      <c r="AO81" t="s">
        <v>133</v>
      </c>
    </row>
    <row r="82" spans="1:41" ht="20.100000000000001" customHeight="1" x14ac:dyDescent="0.3">
      <c r="A82" s="88">
        <f t="shared" si="4"/>
        <v>70</v>
      </c>
      <c r="B82" s="167" t="s">
        <v>130</v>
      </c>
      <c r="C82" s="75"/>
      <c r="D82" s="75"/>
      <c r="E82" s="75"/>
      <c r="F82" s="75"/>
      <c r="G82" s="75"/>
      <c r="H82" s="75"/>
      <c r="I82" s="75"/>
      <c r="J82" s="76"/>
      <c r="K82" s="134">
        <v>78</v>
      </c>
      <c r="L82" s="134"/>
      <c r="M82" s="134">
        <v>12</v>
      </c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>
        <v>60</v>
      </c>
      <c r="AI82" s="134"/>
      <c r="AJ82" s="134"/>
      <c r="AK82" s="134"/>
      <c r="AL82" s="50">
        <f t="shared" si="5"/>
        <v>150</v>
      </c>
      <c r="AM82" s="134">
        <v>89</v>
      </c>
      <c r="AN82" s="54">
        <f t="shared" si="0"/>
        <v>1.141025641025641</v>
      </c>
      <c r="AO82" t="s">
        <v>133</v>
      </c>
    </row>
    <row r="83" spans="1:41" ht="20.100000000000001" customHeight="1" x14ac:dyDescent="0.3">
      <c r="A83" s="88">
        <f t="shared" si="4"/>
        <v>71</v>
      </c>
      <c r="B83" s="167" t="s">
        <v>266</v>
      </c>
      <c r="C83" s="75"/>
      <c r="D83" s="75"/>
      <c r="E83" s="75"/>
      <c r="F83" s="75"/>
      <c r="G83" s="75"/>
      <c r="H83" s="75"/>
      <c r="I83" s="75"/>
      <c r="J83" s="76"/>
      <c r="K83" s="134"/>
      <c r="L83" s="134"/>
      <c r="M83" s="134"/>
      <c r="N83" s="134"/>
      <c r="O83" s="134"/>
      <c r="P83" s="134"/>
      <c r="Q83" s="134">
        <v>54</v>
      </c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>
        <v>24</v>
      </c>
      <c r="AG83" s="134"/>
      <c r="AH83" s="134">
        <v>72</v>
      </c>
      <c r="AI83" s="134"/>
      <c r="AJ83" s="134"/>
      <c r="AK83" s="134"/>
      <c r="AL83" s="50">
        <f t="shared" si="5"/>
        <v>150</v>
      </c>
      <c r="AM83" s="134">
        <v>0</v>
      </c>
      <c r="AN83" s="54">
        <v>0</v>
      </c>
      <c r="AO83" t="s">
        <v>133</v>
      </c>
    </row>
    <row r="84" spans="1:41" ht="20.100000000000001" customHeight="1" x14ac:dyDescent="0.3">
      <c r="A84" s="88">
        <f t="shared" si="4"/>
        <v>72</v>
      </c>
      <c r="B84" s="167" t="s">
        <v>144</v>
      </c>
      <c r="C84" s="75"/>
      <c r="D84" s="75"/>
      <c r="E84" s="75"/>
      <c r="F84" s="75"/>
      <c r="G84" s="75"/>
      <c r="H84" s="75"/>
      <c r="I84" s="75"/>
      <c r="J84" s="76"/>
      <c r="K84" s="134">
        <v>78</v>
      </c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>
        <v>24</v>
      </c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>
        <v>48</v>
      </c>
      <c r="AI84" s="134"/>
      <c r="AJ84" s="134"/>
      <c r="AK84" s="134"/>
      <c r="AL84" s="50">
        <f t="shared" si="5"/>
        <v>150</v>
      </c>
      <c r="AM84" s="134">
        <v>107</v>
      </c>
      <c r="AN84" s="54">
        <f t="shared" si="0"/>
        <v>1.3717948717948718</v>
      </c>
      <c r="AO84" t="s">
        <v>133</v>
      </c>
    </row>
    <row r="85" spans="1:41" ht="20.100000000000001" customHeight="1" x14ac:dyDescent="0.3">
      <c r="A85" s="88">
        <f t="shared" si="4"/>
        <v>73</v>
      </c>
      <c r="B85" s="167" t="s">
        <v>267</v>
      </c>
      <c r="C85" s="75"/>
      <c r="D85" s="75"/>
      <c r="E85" s="75"/>
      <c r="F85" s="75"/>
      <c r="G85" s="75"/>
      <c r="H85" s="75"/>
      <c r="I85" s="75"/>
      <c r="J85" s="76"/>
      <c r="K85" s="134"/>
      <c r="L85" s="134"/>
      <c r="M85" s="134"/>
      <c r="N85" s="134"/>
      <c r="O85" s="134"/>
      <c r="P85" s="134"/>
      <c r="Q85" s="134">
        <v>54</v>
      </c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>
        <v>24</v>
      </c>
      <c r="AG85" s="134"/>
      <c r="AH85" s="134">
        <v>72</v>
      </c>
      <c r="AI85" s="134"/>
      <c r="AJ85" s="134"/>
      <c r="AK85" s="134"/>
      <c r="AL85" s="50">
        <f t="shared" si="5"/>
        <v>150</v>
      </c>
      <c r="AM85" s="134">
        <v>0</v>
      </c>
      <c r="AN85" s="54">
        <v>0</v>
      </c>
      <c r="AO85" t="s">
        <v>133</v>
      </c>
    </row>
    <row r="86" spans="1:41" ht="20.100000000000001" customHeight="1" x14ac:dyDescent="0.3">
      <c r="A86" s="88">
        <f t="shared" si="4"/>
        <v>74</v>
      </c>
      <c r="B86" s="167" t="s">
        <v>268</v>
      </c>
      <c r="C86" s="75"/>
      <c r="D86" s="75"/>
      <c r="E86" s="75"/>
      <c r="F86" s="75"/>
      <c r="G86" s="75"/>
      <c r="H86" s="75"/>
      <c r="I86" s="75"/>
      <c r="J86" s="76"/>
      <c r="K86" s="134">
        <v>78</v>
      </c>
      <c r="L86" s="134"/>
      <c r="M86" s="134"/>
      <c r="N86" s="134"/>
      <c r="O86" s="134"/>
      <c r="P86" s="134"/>
      <c r="Q86" s="134"/>
      <c r="R86" s="134"/>
      <c r="S86" s="134"/>
      <c r="T86" s="134">
        <v>12</v>
      </c>
      <c r="U86" s="134"/>
      <c r="V86" s="134"/>
      <c r="W86" s="134"/>
      <c r="X86" s="134"/>
      <c r="Y86" s="134"/>
      <c r="Z86" s="134"/>
      <c r="AA86" s="134"/>
      <c r="AB86" s="134"/>
      <c r="AC86" s="134">
        <v>12</v>
      </c>
      <c r="AD86" s="134"/>
      <c r="AE86" s="134"/>
      <c r="AF86" s="134">
        <v>24</v>
      </c>
      <c r="AG86" s="134"/>
      <c r="AH86" s="134">
        <v>24</v>
      </c>
      <c r="AI86" s="134"/>
      <c r="AJ86" s="134"/>
      <c r="AK86" s="134"/>
      <c r="AL86" s="50">
        <f t="shared" si="5"/>
        <v>150</v>
      </c>
      <c r="AM86" s="134">
        <v>174</v>
      </c>
      <c r="AN86" s="54">
        <f t="shared" si="0"/>
        <v>2.2307692307692308</v>
      </c>
      <c r="AO86" t="s">
        <v>133</v>
      </c>
    </row>
    <row r="87" spans="1:41" ht="20.100000000000001" customHeight="1" x14ac:dyDescent="0.3">
      <c r="A87" s="88">
        <f t="shared" si="4"/>
        <v>75</v>
      </c>
      <c r="B87" s="167" t="s">
        <v>269</v>
      </c>
      <c r="C87" s="75"/>
      <c r="D87" s="75"/>
      <c r="E87" s="75"/>
      <c r="F87" s="75"/>
      <c r="G87" s="75"/>
      <c r="H87" s="75"/>
      <c r="I87" s="75"/>
      <c r="J87" s="76"/>
      <c r="K87" s="134">
        <v>102</v>
      </c>
      <c r="L87" s="134"/>
      <c r="M87" s="134">
        <v>18</v>
      </c>
      <c r="N87" s="134"/>
      <c r="O87" s="134"/>
      <c r="P87" s="134"/>
      <c r="Q87" s="134"/>
      <c r="R87" s="134"/>
      <c r="S87" s="134"/>
      <c r="T87" s="134">
        <v>12</v>
      </c>
      <c r="U87" s="134"/>
      <c r="V87" s="134"/>
      <c r="W87" s="134"/>
      <c r="X87" s="134"/>
      <c r="Y87" s="134"/>
      <c r="Z87" s="134"/>
      <c r="AA87" s="134"/>
      <c r="AB87" s="134"/>
      <c r="AC87" s="134">
        <v>6</v>
      </c>
      <c r="AD87" s="134"/>
      <c r="AE87" s="134"/>
      <c r="AF87" s="134"/>
      <c r="AG87" s="134"/>
      <c r="AH87" s="134">
        <v>12</v>
      </c>
      <c r="AI87" s="134"/>
      <c r="AJ87" s="134"/>
      <c r="AK87" s="134"/>
      <c r="AL87" s="50">
        <f t="shared" si="5"/>
        <v>150</v>
      </c>
      <c r="AM87" s="134">
        <v>207</v>
      </c>
      <c r="AN87" s="54">
        <f t="shared" si="0"/>
        <v>2.0294117647058822</v>
      </c>
      <c r="AO87" t="s">
        <v>133</v>
      </c>
    </row>
    <row r="88" spans="1:41" ht="20.100000000000001" customHeight="1" x14ac:dyDescent="0.3">
      <c r="A88" s="88">
        <f t="shared" si="4"/>
        <v>76</v>
      </c>
      <c r="B88" s="167" t="s">
        <v>196</v>
      </c>
      <c r="C88" s="75"/>
      <c r="D88" s="75"/>
      <c r="E88" s="75"/>
      <c r="F88" s="75"/>
      <c r="G88" s="75"/>
      <c r="H88" s="75"/>
      <c r="I88" s="75"/>
      <c r="J88" s="76"/>
      <c r="K88" s="134"/>
      <c r="L88" s="134"/>
      <c r="M88" s="134"/>
      <c r="N88" s="134"/>
      <c r="O88" s="134"/>
      <c r="P88" s="134"/>
      <c r="Q88" s="134">
        <v>6</v>
      </c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>
        <v>120</v>
      </c>
      <c r="AG88" s="134"/>
      <c r="AH88" s="134">
        <v>24</v>
      </c>
      <c r="AI88" s="134"/>
      <c r="AJ88" s="134"/>
      <c r="AK88" s="134"/>
      <c r="AL88" s="50">
        <f t="shared" si="5"/>
        <v>150</v>
      </c>
      <c r="AM88" s="134">
        <v>0</v>
      </c>
      <c r="AN88" s="54">
        <v>0</v>
      </c>
      <c r="AO88" t="s">
        <v>133</v>
      </c>
    </row>
    <row r="89" spans="1:41" ht="20.100000000000001" customHeight="1" x14ac:dyDescent="0.3">
      <c r="A89" s="88">
        <f t="shared" si="4"/>
        <v>77</v>
      </c>
      <c r="B89" s="167" t="s">
        <v>132</v>
      </c>
      <c r="C89" s="75"/>
      <c r="D89" s="75"/>
      <c r="E89" s="75"/>
      <c r="F89" s="75"/>
      <c r="G89" s="75"/>
      <c r="H89" s="75"/>
      <c r="I89" s="75"/>
      <c r="J89" s="76"/>
      <c r="K89" s="134"/>
      <c r="L89" s="134"/>
      <c r="M89" s="134"/>
      <c r="N89" s="134">
        <v>54</v>
      </c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>
        <v>36</v>
      </c>
      <c r="AG89" s="134"/>
      <c r="AH89" s="134">
        <v>60</v>
      </c>
      <c r="AI89" s="134"/>
      <c r="AJ89" s="134"/>
      <c r="AK89" s="134"/>
      <c r="AL89" s="50">
        <f t="shared" si="5"/>
        <v>150</v>
      </c>
      <c r="AM89" s="134">
        <v>0</v>
      </c>
      <c r="AN89" s="54">
        <v>0</v>
      </c>
      <c r="AO89" t="s">
        <v>133</v>
      </c>
    </row>
    <row r="90" spans="1:41" ht="20.100000000000001" customHeight="1" x14ac:dyDescent="0.3">
      <c r="A90" s="88">
        <f t="shared" si="4"/>
        <v>78</v>
      </c>
      <c r="B90" s="167" t="s">
        <v>148</v>
      </c>
      <c r="C90" s="75"/>
      <c r="D90" s="75"/>
      <c r="E90" s="75"/>
      <c r="F90" s="75"/>
      <c r="G90" s="75"/>
      <c r="H90" s="75"/>
      <c r="I90" s="75"/>
      <c r="J90" s="76"/>
      <c r="K90" s="134">
        <v>24</v>
      </c>
      <c r="L90" s="134"/>
      <c r="M90" s="134">
        <v>24</v>
      </c>
      <c r="N90" s="134"/>
      <c r="O90" s="134"/>
      <c r="P90" s="134"/>
      <c r="Q90" s="134"/>
      <c r="R90" s="134">
        <v>36</v>
      </c>
      <c r="S90" s="134"/>
      <c r="T90" s="134"/>
      <c r="U90" s="134"/>
      <c r="V90" s="134">
        <v>6</v>
      </c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>
        <v>72</v>
      </c>
      <c r="AI90" s="134"/>
      <c r="AJ90" s="134"/>
      <c r="AK90" s="134"/>
      <c r="AL90" s="50">
        <f t="shared" si="5"/>
        <v>162</v>
      </c>
      <c r="AM90" s="134">
        <v>65</v>
      </c>
      <c r="AN90" s="54">
        <f t="shared" si="0"/>
        <v>2.7083333333333335</v>
      </c>
      <c r="AO90" t="s">
        <v>133</v>
      </c>
    </row>
    <row r="91" spans="1:41" ht="20.100000000000001" customHeight="1" x14ac:dyDescent="0.3">
      <c r="A91" s="88">
        <f t="shared" si="4"/>
        <v>79</v>
      </c>
      <c r="B91" s="167" t="s">
        <v>171</v>
      </c>
      <c r="C91" s="75"/>
      <c r="D91" s="75"/>
      <c r="E91" s="75"/>
      <c r="F91" s="75"/>
      <c r="G91" s="75"/>
      <c r="H91" s="75"/>
      <c r="I91" s="75"/>
      <c r="J91" s="76"/>
      <c r="K91" s="134">
        <v>6</v>
      </c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84"/>
      <c r="AB91" s="134"/>
      <c r="AC91" s="134"/>
      <c r="AD91" s="134"/>
      <c r="AE91" s="134"/>
      <c r="AF91" s="134">
        <v>120</v>
      </c>
      <c r="AG91" s="134"/>
      <c r="AH91" s="134">
        <v>24</v>
      </c>
      <c r="AI91" s="134"/>
      <c r="AJ91" s="134"/>
      <c r="AK91" s="134"/>
      <c r="AL91" s="50">
        <f t="shared" si="5"/>
        <v>150</v>
      </c>
      <c r="AM91" s="134">
        <v>0</v>
      </c>
      <c r="AN91" s="54">
        <v>0</v>
      </c>
      <c r="AO91" t="s">
        <v>133</v>
      </c>
    </row>
    <row r="92" spans="1:41" ht="20.100000000000001" customHeight="1" x14ac:dyDescent="0.3">
      <c r="A92" s="88">
        <f t="shared" si="4"/>
        <v>80</v>
      </c>
      <c r="B92" s="167" t="s">
        <v>178</v>
      </c>
      <c r="C92" s="75"/>
      <c r="D92" s="75"/>
      <c r="E92" s="75"/>
      <c r="F92" s="75"/>
      <c r="G92" s="75"/>
      <c r="H92" s="75"/>
      <c r="I92" s="75"/>
      <c r="J92" s="76"/>
      <c r="K92" s="93">
        <v>6</v>
      </c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134">
        <v>120</v>
      </c>
      <c r="AG92" s="134"/>
      <c r="AH92" s="134">
        <v>24</v>
      </c>
      <c r="AI92" s="93"/>
      <c r="AJ92" s="93"/>
      <c r="AK92" s="93"/>
      <c r="AL92" s="50">
        <f t="shared" si="5"/>
        <v>150</v>
      </c>
      <c r="AM92" s="134">
        <v>0</v>
      </c>
      <c r="AN92" s="54">
        <v>0</v>
      </c>
      <c r="AO92" t="s">
        <v>133</v>
      </c>
    </row>
    <row r="93" spans="1:41" ht="20.100000000000001" customHeight="1" x14ac:dyDescent="0.3">
      <c r="A93" s="88">
        <f t="shared" si="4"/>
        <v>81</v>
      </c>
      <c r="B93" s="167" t="s">
        <v>270</v>
      </c>
      <c r="C93" s="75"/>
      <c r="D93" s="75"/>
      <c r="E93" s="75"/>
      <c r="F93" s="75"/>
      <c r="G93" s="75"/>
      <c r="H93" s="75"/>
      <c r="I93" s="75"/>
      <c r="J93" s="76"/>
      <c r="K93" s="134"/>
      <c r="L93" s="134"/>
      <c r="M93" s="134"/>
      <c r="N93" s="134"/>
      <c r="O93" s="134"/>
      <c r="P93" s="134"/>
      <c r="Q93" s="134"/>
      <c r="R93" s="134">
        <v>54</v>
      </c>
      <c r="S93" s="134"/>
      <c r="T93" s="134"/>
      <c r="U93" s="134"/>
      <c r="V93" s="134"/>
      <c r="W93" s="134"/>
      <c r="X93" s="134"/>
      <c r="Y93" s="134"/>
      <c r="Z93" s="134"/>
      <c r="AA93" s="84"/>
      <c r="AB93" s="134"/>
      <c r="AC93" s="134"/>
      <c r="AD93" s="134"/>
      <c r="AE93" s="134"/>
      <c r="AF93" s="134">
        <v>36</v>
      </c>
      <c r="AG93" s="134"/>
      <c r="AH93" s="134">
        <v>60</v>
      </c>
      <c r="AI93" s="134"/>
      <c r="AJ93" s="134"/>
      <c r="AK93" s="134"/>
      <c r="AL93" s="50">
        <f t="shared" si="5"/>
        <v>150</v>
      </c>
      <c r="AM93" s="134">
        <v>0</v>
      </c>
      <c r="AN93" s="54">
        <v>0</v>
      </c>
      <c r="AO93" t="s">
        <v>133</v>
      </c>
    </row>
    <row r="94" spans="1:41" ht="20.100000000000001" customHeight="1" x14ac:dyDescent="0.3">
      <c r="A94" s="88">
        <f t="shared" si="4"/>
        <v>82</v>
      </c>
      <c r="B94" s="167" t="s">
        <v>124</v>
      </c>
      <c r="C94" s="75"/>
      <c r="D94" s="75"/>
      <c r="E94" s="75"/>
      <c r="F94" s="75"/>
      <c r="G94" s="75"/>
      <c r="H94" s="75"/>
      <c r="I94" s="75"/>
      <c r="J94" s="76"/>
      <c r="K94" s="134">
        <v>6</v>
      </c>
      <c r="L94" s="134"/>
      <c r="M94" s="134"/>
      <c r="N94" s="134"/>
      <c r="O94" s="134"/>
      <c r="P94" s="134"/>
      <c r="Q94" s="134"/>
      <c r="R94" s="134">
        <v>54</v>
      </c>
      <c r="S94" s="134"/>
      <c r="T94" s="134"/>
      <c r="U94" s="134"/>
      <c r="V94" s="134"/>
      <c r="W94" s="134"/>
      <c r="X94" s="134"/>
      <c r="Y94" s="134"/>
      <c r="Z94" s="134"/>
      <c r="AA94" s="84"/>
      <c r="AB94" s="134"/>
      <c r="AC94" s="134"/>
      <c r="AD94" s="134"/>
      <c r="AE94" s="134"/>
      <c r="AF94" s="134"/>
      <c r="AG94" s="134"/>
      <c r="AH94" s="134">
        <v>96</v>
      </c>
      <c r="AI94" s="134"/>
      <c r="AJ94" s="134"/>
      <c r="AK94" s="134"/>
      <c r="AL94" s="50">
        <f t="shared" si="5"/>
        <v>156</v>
      </c>
      <c r="AM94" s="95">
        <v>0</v>
      </c>
      <c r="AN94" s="54">
        <v>0</v>
      </c>
      <c r="AO94" t="s">
        <v>133</v>
      </c>
    </row>
    <row r="95" spans="1:41" ht="20.100000000000001" customHeight="1" thickBot="1" x14ac:dyDescent="0.35">
      <c r="A95" s="89"/>
      <c r="B95" s="15" t="s">
        <v>4</v>
      </c>
      <c r="C95" s="16"/>
      <c r="D95" s="16"/>
      <c r="E95" s="16"/>
      <c r="F95" s="16"/>
      <c r="G95" s="16"/>
      <c r="H95" s="16"/>
      <c r="I95" s="16"/>
      <c r="J95" s="17"/>
      <c r="K95" s="46">
        <f>SUM(K13:K94)</f>
        <v>3906</v>
      </c>
      <c r="L95" s="46">
        <f>SUM(L13:L94)</f>
        <v>0</v>
      </c>
      <c r="M95" s="46">
        <f>SUM(M13:M94)</f>
        <v>246</v>
      </c>
      <c r="N95" s="46">
        <f>SUM(N13:N94)</f>
        <v>420</v>
      </c>
      <c r="O95" s="46"/>
      <c r="P95" s="46">
        <f>SUM(P13:P94)</f>
        <v>18</v>
      </c>
      <c r="Q95" s="46">
        <f>SUM(Q13:Q94)</f>
        <v>954</v>
      </c>
      <c r="R95" s="46">
        <f>SUM(R13:R94)</f>
        <v>318</v>
      </c>
      <c r="S95" s="46">
        <f>SUM(S13:S94)</f>
        <v>72</v>
      </c>
      <c r="T95" s="46"/>
      <c r="U95" s="46">
        <f t="shared" ref="U95:AI95" si="6">SUM(U13:U94)</f>
        <v>0</v>
      </c>
      <c r="V95" s="46">
        <f t="shared" si="6"/>
        <v>192</v>
      </c>
      <c r="W95" s="46">
        <f t="shared" si="6"/>
        <v>12</v>
      </c>
      <c r="X95" s="46">
        <f t="shared" si="6"/>
        <v>54</v>
      </c>
      <c r="Y95" s="46">
        <f t="shared" si="6"/>
        <v>0</v>
      </c>
      <c r="Z95" s="46">
        <f t="shared" si="6"/>
        <v>18</v>
      </c>
      <c r="AA95" s="46">
        <f t="shared" si="6"/>
        <v>36</v>
      </c>
      <c r="AB95" s="46">
        <f t="shared" si="6"/>
        <v>42</v>
      </c>
      <c r="AC95" s="46">
        <f t="shared" si="6"/>
        <v>624</v>
      </c>
      <c r="AD95" s="46">
        <f t="shared" si="6"/>
        <v>0</v>
      </c>
      <c r="AE95" s="46">
        <f t="shared" si="6"/>
        <v>0</v>
      </c>
      <c r="AF95" s="46">
        <f t="shared" si="6"/>
        <v>1596</v>
      </c>
      <c r="AG95" s="46">
        <f t="shared" si="6"/>
        <v>6</v>
      </c>
      <c r="AH95" s="46">
        <f t="shared" si="6"/>
        <v>2268</v>
      </c>
      <c r="AI95" s="46">
        <f t="shared" si="6"/>
        <v>18</v>
      </c>
      <c r="AJ95" s="46"/>
      <c r="AK95" s="46">
        <f>SUM(AK13:AK94)</f>
        <v>0</v>
      </c>
      <c r="AL95" s="51">
        <f>SUM(AL13:AL94)</f>
        <v>10932</v>
      </c>
      <c r="AM95" s="96">
        <f>SUM(AM13:AM94)</f>
        <v>6879</v>
      </c>
      <c r="AN95" s="55">
        <f t="shared" si="0"/>
        <v>1.761136712749616</v>
      </c>
    </row>
    <row r="97" spans="1:38" x14ac:dyDescent="0.3">
      <c r="B97" s="2" t="s">
        <v>19</v>
      </c>
    </row>
    <row r="101" spans="1:38" x14ac:dyDescent="0.3">
      <c r="A101" s="90"/>
      <c r="B101" s="4"/>
      <c r="C101" s="4"/>
      <c r="D101" s="4"/>
      <c r="E101" s="4"/>
      <c r="F101" s="4"/>
      <c r="L101" s="4"/>
      <c r="M101" s="4"/>
      <c r="N101" s="4"/>
      <c r="O101" s="4"/>
      <c r="P101" s="4"/>
      <c r="Q101" s="4"/>
      <c r="R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x14ac:dyDescent="0.3">
      <c r="A102" s="86" t="s">
        <v>7</v>
      </c>
      <c r="B102" s="6"/>
      <c r="C102" s="6"/>
      <c r="D102" s="6"/>
      <c r="E102" s="6"/>
      <c r="F102" s="6"/>
      <c r="L102" s="6" t="s">
        <v>8</v>
      </c>
      <c r="M102" s="6"/>
      <c r="N102" s="6"/>
      <c r="O102" s="6"/>
      <c r="P102" s="6"/>
      <c r="Q102" s="6"/>
      <c r="R102" s="6"/>
      <c r="Y102" s="6" t="s">
        <v>9</v>
      </c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6" spans="1:38" x14ac:dyDescent="0.3">
      <c r="A106" s="90"/>
      <c r="B106" s="4"/>
      <c r="C106" s="4"/>
      <c r="D106" s="4"/>
      <c r="E106" s="4"/>
      <c r="F106" s="4"/>
    </row>
    <row r="107" spans="1:38" x14ac:dyDescent="0.3">
      <c r="A107" s="86" t="s">
        <v>6</v>
      </c>
      <c r="B107" s="6"/>
      <c r="C107" s="6"/>
      <c r="D107" s="6"/>
      <c r="E107" s="6"/>
      <c r="F107" s="6"/>
    </row>
    <row r="109" spans="1:38" x14ac:dyDescent="0.3">
      <c r="C109" s="14" t="s">
        <v>20</v>
      </c>
      <c r="D109" s="14" t="s">
        <v>28</v>
      </c>
      <c r="E109" s="14"/>
      <c r="F109" s="14"/>
      <c r="G109" s="14"/>
      <c r="H109" s="14"/>
      <c r="I109" s="14"/>
      <c r="J109" s="14"/>
      <c r="K109" s="14"/>
      <c r="L109" s="14"/>
      <c r="M109" s="14" t="s">
        <v>37</v>
      </c>
      <c r="N109" s="14" t="s">
        <v>43</v>
      </c>
      <c r="O109" s="14"/>
      <c r="P109" s="14"/>
      <c r="Q109" s="14"/>
      <c r="R109" s="14"/>
      <c r="S109" s="14"/>
      <c r="T109" s="14"/>
      <c r="V109" s="14" t="s">
        <v>294</v>
      </c>
      <c r="W109" s="14" t="s">
        <v>295</v>
      </c>
    </row>
    <row r="110" spans="1:38" x14ac:dyDescent="0.3">
      <c r="C110" s="14" t="s">
        <v>273</v>
      </c>
      <c r="D110" s="14" t="s">
        <v>274</v>
      </c>
      <c r="K110" s="14"/>
      <c r="L110" s="14"/>
      <c r="M110" s="14" t="s">
        <v>285</v>
      </c>
      <c r="N110" s="14" t="s">
        <v>286</v>
      </c>
      <c r="O110" s="14"/>
      <c r="P110" s="14"/>
      <c r="V110" s="14" t="s">
        <v>161</v>
      </c>
      <c r="W110" t="s">
        <v>158</v>
      </c>
      <c r="X110" s="14"/>
    </row>
    <row r="111" spans="1:38" x14ac:dyDescent="0.3">
      <c r="C111" s="14" t="s">
        <v>22</v>
      </c>
      <c r="D111" s="14" t="s">
        <v>30</v>
      </c>
      <c r="E111" s="14"/>
      <c r="F111" s="14"/>
      <c r="G111" s="14"/>
      <c r="H111" s="14"/>
      <c r="I111" s="14"/>
      <c r="J111" s="14"/>
      <c r="K111" s="14"/>
      <c r="L111" s="14"/>
      <c r="M111" s="14" t="s">
        <v>45</v>
      </c>
      <c r="N111" s="14"/>
      <c r="O111" s="14"/>
      <c r="P111" s="14"/>
      <c r="Q111" s="14"/>
      <c r="R111" s="14"/>
      <c r="S111" s="14"/>
      <c r="T111" s="14"/>
      <c r="V111" s="14" t="s">
        <v>155</v>
      </c>
      <c r="W111" s="14" t="s">
        <v>159</v>
      </c>
      <c r="X111" s="14"/>
      <c r="Y111" s="14"/>
      <c r="Z111" s="14"/>
      <c r="AA111" s="14"/>
    </row>
    <row r="112" spans="1:38" x14ac:dyDescent="0.3">
      <c r="C112" s="14" t="s">
        <v>23</v>
      </c>
      <c r="D112" s="14" t="s">
        <v>31</v>
      </c>
      <c r="E112" s="14"/>
      <c r="F112" s="14"/>
      <c r="G112" s="14"/>
      <c r="H112" s="14"/>
      <c r="I112" s="14"/>
      <c r="J112" s="14"/>
      <c r="K112" s="14"/>
      <c r="L112" s="14"/>
      <c r="M112" s="14" t="s">
        <v>39</v>
      </c>
      <c r="N112" s="14" t="s">
        <v>46</v>
      </c>
      <c r="O112" s="14"/>
      <c r="P112" s="14"/>
      <c r="Q112" s="14"/>
      <c r="R112" s="14"/>
      <c r="S112" s="14"/>
      <c r="T112" s="14"/>
      <c r="V112" s="14"/>
      <c r="W112" s="14"/>
      <c r="X112" s="14"/>
      <c r="Y112" s="14"/>
      <c r="Z112" s="14"/>
      <c r="AA112" s="14"/>
    </row>
    <row r="113" spans="3:21" x14ac:dyDescent="0.3">
      <c r="C113" s="14" t="s">
        <v>24</v>
      </c>
      <c r="D113" s="14" t="s">
        <v>32</v>
      </c>
      <c r="E113" s="14"/>
      <c r="F113" s="14"/>
      <c r="G113" s="14"/>
      <c r="H113" s="14"/>
      <c r="I113" s="14"/>
      <c r="J113" s="14"/>
      <c r="K113" s="14"/>
      <c r="L113" s="14"/>
      <c r="M113" s="14" t="s">
        <v>287</v>
      </c>
      <c r="N113" s="14" t="s">
        <v>288</v>
      </c>
      <c r="O113" s="14"/>
      <c r="P113" s="14"/>
      <c r="Q113" s="14"/>
      <c r="R113" s="14"/>
      <c r="S113" s="14"/>
      <c r="T113" s="14"/>
      <c r="U113" s="14"/>
    </row>
    <row r="114" spans="3:21" x14ac:dyDescent="0.3">
      <c r="C114" s="14" t="s">
        <v>275</v>
      </c>
      <c r="D114" s="14" t="s">
        <v>276</v>
      </c>
      <c r="E114" s="14"/>
      <c r="F114" s="14"/>
      <c r="G114" s="14"/>
      <c r="H114" s="14"/>
      <c r="I114" s="14"/>
      <c r="J114" s="14"/>
      <c r="K114" s="14"/>
      <c r="L114" s="14"/>
      <c r="M114" s="14" t="s">
        <v>41</v>
      </c>
      <c r="N114" s="14" t="s">
        <v>48</v>
      </c>
      <c r="O114" s="14"/>
      <c r="P114" s="14"/>
      <c r="Q114" s="14"/>
      <c r="R114" s="14"/>
      <c r="S114" s="14"/>
      <c r="T114" s="14"/>
      <c r="U114" s="14"/>
    </row>
    <row r="115" spans="3:21" x14ac:dyDescent="0.3">
      <c r="C115" s="14" t="s">
        <v>54</v>
      </c>
      <c r="D115" s="14" t="s">
        <v>55</v>
      </c>
      <c r="H115" s="14"/>
      <c r="I115" s="14"/>
      <c r="J115" s="14"/>
      <c r="K115" s="14"/>
      <c r="L115" s="14"/>
      <c r="M115" s="14" t="s">
        <v>78</v>
      </c>
      <c r="N115" s="14" t="s">
        <v>79</v>
      </c>
      <c r="O115" s="14"/>
      <c r="P115" s="14"/>
      <c r="Q115" s="14"/>
      <c r="R115" s="14"/>
      <c r="S115" s="14"/>
      <c r="T115" s="14"/>
      <c r="U115" s="14"/>
    </row>
    <row r="116" spans="3:21" x14ac:dyDescent="0.3">
      <c r="C116" s="14" t="s">
        <v>277</v>
      </c>
      <c r="D116" s="14" t="s">
        <v>278</v>
      </c>
      <c r="G116" s="14"/>
      <c r="H116" s="14"/>
      <c r="I116" s="14"/>
      <c r="J116" s="14"/>
      <c r="K116" s="14"/>
      <c r="L116" s="14"/>
      <c r="M116" s="14" t="s">
        <v>49</v>
      </c>
      <c r="N116" s="14" t="s">
        <v>53</v>
      </c>
      <c r="O116" s="14"/>
      <c r="P116" s="14"/>
      <c r="Q116" s="14"/>
      <c r="R116" s="14"/>
      <c r="S116" s="14"/>
      <c r="T116" s="14"/>
      <c r="U116" s="14"/>
    </row>
    <row r="117" spans="3:21" x14ac:dyDescent="0.3">
      <c r="C117" s="14" t="s">
        <v>279</v>
      </c>
      <c r="D117" s="14" t="s">
        <v>280</v>
      </c>
      <c r="F117" s="14"/>
      <c r="G117" s="14"/>
      <c r="H117" s="14"/>
      <c r="M117" s="14" t="s">
        <v>52</v>
      </c>
      <c r="N117" s="14"/>
      <c r="O117" s="14"/>
      <c r="P117" s="14"/>
      <c r="Q117" s="14"/>
      <c r="R117" s="14"/>
    </row>
    <row r="118" spans="3:21" x14ac:dyDescent="0.3">
      <c r="C118" s="14" t="s">
        <v>281</v>
      </c>
      <c r="D118" s="14" t="s">
        <v>282</v>
      </c>
      <c r="F118" s="14"/>
      <c r="G118" s="14"/>
      <c r="M118" s="14" t="s">
        <v>289</v>
      </c>
      <c r="N118" s="14" t="s">
        <v>290</v>
      </c>
    </row>
    <row r="119" spans="3:21" x14ac:dyDescent="0.3">
      <c r="C119" s="14" t="s">
        <v>27</v>
      </c>
      <c r="D119" s="14" t="s">
        <v>35</v>
      </c>
      <c r="E119" s="14"/>
      <c r="I119" s="14"/>
      <c r="J119" s="14"/>
      <c r="M119" s="14" t="s">
        <v>291</v>
      </c>
      <c r="N119" s="14" t="s">
        <v>292</v>
      </c>
    </row>
    <row r="120" spans="3:21" x14ac:dyDescent="0.3">
      <c r="C120" s="14" t="s">
        <v>283</v>
      </c>
      <c r="D120" s="14" t="s">
        <v>284</v>
      </c>
      <c r="F120" s="14"/>
      <c r="G120" s="14"/>
      <c r="H120" s="14"/>
      <c r="M120" s="14" t="s">
        <v>293</v>
      </c>
      <c r="N120" s="14" t="s">
        <v>296</v>
      </c>
    </row>
  </sheetData>
  <mergeCells count="2">
    <mergeCell ref="B12:J12"/>
    <mergeCell ref="K65:AK65"/>
  </mergeCells>
  <conditionalFormatting sqref="B24">
    <cfRule type="duplicateValues" dxfId="55" priority="9"/>
  </conditionalFormatting>
  <conditionalFormatting sqref="C27:J27">
    <cfRule type="duplicateValues" dxfId="54" priority="8"/>
  </conditionalFormatting>
  <conditionalFormatting sqref="B23">
    <cfRule type="duplicateValues" dxfId="53" priority="5"/>
  </conditionalFormatting>
  <conditionalFormatting sqref="B25:B94 B13:B15 B18 B21:B22">
    <cfRule type="duplicateValues" dxfId="52" priority="31"/>
  </conditionalFormatting>
  <conditionalFormatting sqref="A16:J16">
    <cfRule type="duplicateValues" dxfId="51" priority="4"/>
  </conditionalFormatting>
  <conditionalFormatting sqref="B17:J17">
    <cfRule type="duplicateValues" dxfId="50" priority="3"/>
  </conditionalFormatting>
  <conditionalFormatting sqref="B19:J19">
    <cfRule type="duplicateValues" dxfId="49" priority="2"/>
  </conditionalFormatting>
  <conditionalFormatting sqref="B20:J20">
    <cfRule type="duplicateValues" dxfId="48" priority="1"/>
  </conditionalFormatting>
  <printOptions horizontalCentered="1" verticalCentered="1"/>
  <pageMargins left="0" right="0" top="0" bottom="0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122"/>
  <sheetViews>
    <sheetView showGridLines="0" topLeftCell="A4" zoomScale="90" zoomScaleNormal="90" workbookViewId="0">
      <selection activeCell="B16" sqref="B16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37" width="5.33203125" customWidth="1"/>
    <col min="38" max="38" width="9.5546875" customWidth="1"/>
    <col min="39" max="40" width="9.44140625" customWidth="1"/>
  </cols>
  <sheetData>
    <row r="2" spans="1:41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5" spans="1:41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  <c r="AK5" s="47"/>
    </row>
    <row r="6" spans="1:41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  <c r="AK6" s="47"/>
    </row>
    <row r="7" spans="1:41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  <c r="AK7" s="47"/>
    </row>
    <row r="8" spans="1:41" x14ac:dyDescent="0.3">
      <c r="A8" s="85"/>
      <c r="P8" s="20"/>
      <c r="Q8" s="5"/>
      <c r="R8" s="5"/>
      <c r="S8" s="5"/>
      <c r="T8" s="5"/>
    </row>
    <row r="9" spans="1:41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 t="s">
        <v>319</v>
      </c>
      <c r="X9" s="9"/>
      <c r="Y9" s="8"/>
    </row>
    <row r="11" spans="1:41" ht="5.25" customHeight="1" thickBot="1" x14ac:dyDescent="0.35"/>
    <row r="12" spans="1:41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305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316</v>
      </c>
      <c r="AK12" s="18" t="s">
        <v>155</v>
      </c>
      <c r="AL12" s="49" t="s">
        <v>76</v>
      </c>
      <c r="AM12" s="52" t="s">
        <v>63</v>
      </c>
      <c r="AN12" s="53" t="s">
        <v>77</v>
      </c>
    </row>
    <row r="13" spans="1:41" ht="20.100000000000001" customHeight="1" x14ac:dyDescent="0.3">
      <c r="A13" s="88">
        <v>1</v>
      </c>
      <c r="B13" s="144" t="s">
        <v>298</v>
      </c>
      <c r="C13" s="145"/>
      <c r="D13" s="61"/>
      <c r="E13" s="61"/>
      <c r="F13" s="61"/>
      <c r="G13" s="61"/>
      <c r="H13" s="61"/>
      <c r="I13" s="61"/>
      <c r="J13" s="62"/>
      <c r="K13" s="134">
        <v>78</v>
      </c>
      <c r="L13" s="134"/>
      <c r="M13" s="134"/>
      <c r="N13" s="134"/>
      <c r="O13" s="134"/>
      <c r="P13" s="134"/>
      <c r="Q13" s="134">
        <v>60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>
        <v>6</v>
      </c>
      <c r="AJ13" s="134"/>
      <c r="AK13" s="134"/>
      <c r="AL13" s="50">
        <f>SUM(K13:AK13)</f>
        <v>144</v>
      </c>
      <c r="AM13" s="134">
        <v>305</v>
      </c>
      <c r="AN13" s="54">
        <f>+AM13/K13</f>
        <v>3.9102564102564101</v>
      </c>
      <c r="AO13" t="s">
        <v>99</v>
      </c>
    </row>
    <row r="14" spans="1:41" ht="20.100000000000001" customHeight="1" x14ac:dyDescent="0.3">
      <c r="A14" s="88">
        <f t="shared" ref="A14:A77" si="0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90</v>
      </c>
      <c r="L14" s="134"/>
      <c r="M14" s="134"/>
      <c r="N14" s="134"/>
      <c r="O14" s="134"/>
      <c r="P14" s="134"/>
      <c r="Q14" s="134">
        <v>60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50">
        <f>SUM(K14:AK14)</f>
        <v>150</v>
      </c>
      <c r="AM14" s="134">
        <v>110</v>
      </c>
      <c r="AN14" s="54">
        <f>+AM14/K14</f>
        <v>1.2222222222222223</v>
      </c>
      <c r="AO14" t="s">
        <v>100</v>
      </c>
    </row>
    <row r="15" spans="1:41" ht="20.100000000000001" customHeight="1" x14ac:dyDescent="0.3">
      <c r="A15" s="88">
        <f t="shared" si="0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102</v>
      </c>
      <c r="L15" s="134"/>
      <c r="M15" s="134"/>
      <c r="N15" s="134"/>
      <c r="O15" s="134"/>
      <c r="P15" s="134"/>
      <c r="Q15" s="134">
        <v>48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50">
        <f>SUM(K15:AK15)</f>
        <v>150</v>
      </c>
      <c r="AM15" s="134">
        <v>136</v>
      </c>
      <c r="AN15" s="54">
        <f>+AM15/K15</f>
        <v>1.3333333333333333</v>
      </c>
      <c r="AO15" t="s">
        <v>101</v>
      </c>
    </row>
    <row r="16" spans="1:41" s="195" customFormat="1" ht="20.100000000000001" customHeight="1" x14ac:dyDescent="0.3">
      <c r="A16" s="190">
        <f t="shared" si="0"/>
        <v>4</v>
      </c>
      <c r="B16" s="172" t="s">
        <v>321</v>
      </c>
      <c r="C16" s="172"/>
      <c r="D16" s="172"/>
      <c r="E16" s="172"/>
      <c r="F16" s="172"/>
      <c r="G16" s="172"/>
      <c r="H16" s="172"/>
      <c r="I16" s="172"/>
      <c r="J16" s="172"/>
      <c r="K16" s="95">
        <v>120</v>
      </c>
      <c r="L16" s="95"/>
      <c r="M16" s="95"/>
      <c r="N16" s="95"/>
      <c r="O16" s="95"/>
      <c r="P16" s="95"/>
      <c r="Q16" s="95">
        <v>15</v>
      </c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>
        <v>15</v>
      </c>
      <c r="AD16" s="95"/>
      <c r="AE16" s="95"/>
      <c r="AF16" s="95"/>
      <c r="AG16" s="95"/>
      <c r="AH16" s="95"/>
      <c r="AI16" s="95"/>
      <c r="AJ16" s="95"/>
      <c r="AK16" s="95"/>
      <c r="AL16" s="192">
        <f>SUM(K16:AK16)</f>
        <v>150</v>
      </c>
      <c r="AM16" s="193">
        <v>210</v>
      </c>
      <c r="AN16" s="194">
        <f t="shared" ref="AN16:AN77" si="1">+AM16/K16</f>
        <v>1.75</v>
      </c>
      <c r="AO16" s="195" t="s">
        <v>110</v>
      </c>
    </row>
    <row r="17" spans="1:41" s="195" customFormat="1" ht="20.100000000000001" customHeight="1" x14ac:dyDescent="0.3">
      <c r="A17" s="190">
        <f t="shared" si="0"/>
        <v>5</v>
      </c>
      <c r="B17" s="172" t="s">
        <v>92</v>
      </c>
      <c r="C17" s="172"/>
      <c r="D17" s="172"/>
      <c r="E17" s="172"/>
      <c r="F17" s="172"/>
      <c r="G17" s="172"/>
      <c r="H17" s="172"/>
      <c r="I17" s="172"/>
      <c r="J17" s="172"/>
      <c r="K17" s="95">
        <v>120</v>
      </c>
      <c r="L17" s="95"/>
      <c r="M17" s="95"/>
      <c r="N17" s="95"/>
      <c r="O17" s="95"/>
      <c r="P17" s="95"/>
      <c r="Q17" s="95">
        <v>15</v>
      </c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>
        <v>15</v>
      </c>
      <c r="AD17" s="95"/>
      <c r="AE17" s="95"/>
      <c r="AF17" s="95"/>
      <c r="AG17" s="95"/>
      <c r="AH17" s="95"/>
      <c r="AI17" s="95"/>
      <c r="AJ17" s="95"/>
      <c r="AK17" s="95"/>
      <c r="AL17" s="192">
        <f>SUM(K17:AK17)</f>
        <v>150</v>
      </c>
      <c r="AM17" s="193">
        <v>178</v>
      </c>
      <c r="AN17" s="194">
        <f t="shared" si="1"/>
        <v>1.4833333333333334</v>
      </c>
      <c r="AO17" s="195" t="s">
        <v>110</v>
      </c>
    </row>
    <row r="18" spans="1:41" s="195" customFormat="1" ht="20.100000000000001" customHeight="1" x14ac:dyDescent="0.3">
      <c r="A18" s="190">
        <f t="shared" si="0"/>
        <v>6</v>
      </c>
      <c r="B18" s="172" t="s">
        <v>310</v>
      </c>
      <c r="C18" s="172"/>
      <c r="D18" s="172"/>
      <c r="E18" s="172"/>
      <c r="F18" s="172"/>
      <c r="G18" s="172"/>
      <c r="H18" s="172"/>
      <c r="I18" s="172"/>
      <c r="J18" s="172"/>
      <c r="K18" s="95">
        <v>120</v>
      </c>
      <c r="L18" s="95"/>
      <c r="M18" s="95"/>
      <c r="N18" s="95"/>
      <c r="O18" s="95"/>
      <c r="P18" s="95"/>
      <c r="Q18" s="95">
        <v>15</v>
      </c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>
        <v>15</v>
      </c>
      <c r="AD18" s="95"/>
      <c r="AE18" s="95"/>
      <c r="AF18" s="95"/>
      <c r="AG18" s="95"/>
      <c r="AH18" s="95"/>
      <c r="AI18" s="95"/>
      <c r="AJ18" s="95"/>
      <c r="AK18" s="95"/>
      <c r="AL18" s="192">
        <f t="shared" ref="AL18:AL77" si="2">SUM(K18:AK18)</f>
        <v>150</v>
      </c>
      <c r="AM18" s="193">
        <v>85</v>
      </c>
      <c r="AN18" s="194">
        <f t="shared" si="1"/>
        <v>0.70833333333333337</v>
      </c>
      <c r="AO18" s="195" t="s">
        <v>114</v>
      </c>
    </row>
    <row r="19" spans="1:41" s="195" customFormat="1" ht="20.100000000000001" customHeight="1" x14ac:dyDescent="0.3">
      <c r="A19" s="190">
        <f t="shared" si="0"/>
        <v>7</v>
      </c>
      <c r="B19" s="172" t="s">
        <v>311</v>
      </c>
      <c r="C19" s="172"/>
      <c r="D19" s="172"/>
      <c r="E19" s="172"/>
      <c r="F19" s="172"/>
      <c r="G19" s="172"/>
      <c r="H19" s="172"/>
      <c r="I19" s="172"/>
      <c r="J19" s="172"/>
      <c r="K19" s="95">
        <v>120</v>
      </c>
      <c r="L19" s="95"/>
      <c r="M19" s="95"/>
      <c r="N19" s="95"/>
      <c r="O19" s="95"/>
      <c r="P19" s="95"/>
      <c r="Q19" s="95">
        <v>15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>
        <v>15</v>
      </c>
      <c r="AD19" s="95"/>
      <c r="AE19" s="95"/>
      <c r="AF19" s="95"/>
      <c r="AG19" s="95"/>
      <c r="AH19" s="95"/>
      <c r="AI19" s="95"/>
      <c r="AJ19" s="95"/>
      <c r="AK19" s="95"/>
      <c r="AL19" s="192">
        <f t="shared" si="2"/>
        <v>150</v>
      </c>
      <c r="AM19" s="193">
        <v>163</v>
      </c>
      <c r="AN19" s="194">
        <f t="shared" si="1"/>
        <v>1.3583333333333334</v>
      </c>
      <c r="AO19" s="195" t="s">
        <v>175</v>
      </c>
    </row>
    <row r="20" spans="1:41" s="195" customFormat="1" ht="20.100000000000001" customHeight="1" x14ac:dyDescent="0.3">
      <c r="A20" s="190">
        <f t="shared" si="0"/>
        <v>8</v>
      </c>
      <c r="B20" s="172" t="s">
        <v>312</v>
      </c>
      <c r="C20" s="172"/>
      <c r="D20" s="172"/>
      <c r="E20" s="172"/>
      <c r="F20" s="172"/>
      <c r="G20" s="172"/>
      <c r="H20" s="172"/>
      <c r="I20" s="172"/>
      <c r="J20" s="172"/>
      <c r="K20" s="95">
        <v>120</v>
      </c>
      <c r="L20" s="95"/>
      <c r="M20" s="95"/>
      <c r="N20" s="95"/>
      <c r="O20" s="95"/>
      <c r="P20" s="95"/>
      <c r="Q20" s="95">
        <v>15</v>
      </c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>
        <v>15</v>
      </c>
      <c r="AD20" s="95"/>
      <c r="AE20" s="95"/>
      <c r="AF20" s="95"/>
      <c r="AG20" s="95"/>
      <c r="AH20" s="95"/>
      <c r="AI20" s="95"/>
      <c r="AJ20" s="95"/>
      <c r="AK20" s="95"/>
      <c r="AL20" s="192">
        <f t="shared" si="2"/>
        <v>150</v>
      </c>
      <c r="AM20" s="193">
        <v>181</v>
      </c>
      <c r="AN20" s="194">
        <f t="shared" si="1"/>
        <v>1.5083333333333333</v>
      </c>
      <c r="AO20" s="195" t="s">
        <v>176</v>
      </c>
    </row>
    <row r="21" spans="1:41" ht="20.100000000000001" customHeight="1" x14ac:dyDescent="0.3">
      <c r="A21" s="88">
        <f t="shared" si="0"/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/>
      <c r="M21" s="134"/>
      <c r="N21" s="134"/>
      <c r="O21" s="134"/>
      <c r="P21" s="134"/>
      <c r="Q21" s="134">
        <v>60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50">
        <f t="shared" si="2"/>
        <v>150</v>
      </c>
      <c r="AM21" s="131">
        <v>179</v>
      </c>
      <c r="AN21" s="54">
        <f t="shared" si="1"/>
        <v>2.1309523809523809</v>
      </c>
      <c r="AO21" t="s">
        <v>107</v>
      </c>
    </row>
    <row r="22" spans="1:41" ht="20.100000000000001" customHeight="1" x14ac:dyDescent="0.3">
      <c r="A22" s="88">
        <f t="shared" si="0"/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50">
        <f t="shared" si="2"/>
        <v>150</v>
      </c>
      <c r="AM22" s="131">
        <v>127</v>
      </c>
      <c r="AN22" s="54">
        <f t="shared" si="1"/>
        <v>0.88194444444444442</v>
      </c>
      <c r="AO22" t="s">
        <v>107</v>
      </c>
    </row>
    <row r="23" spans="1:41" ht="20.100000000000001" customHeight="1" x14ac:dyDescent="0.3">
      <c r="A23" s="88">
        <f t="shared" si="0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96">
        <f t="shared" si="2"/>
        <v>150</v>
      </c>
      <c r="AM23" s="132">
        <v>282</v>
      </c>
      <c r="AN23" s="54">
        <f t="shared" si="1"/>
        <v>3.1333333333333333</v>
      </c>
      <c r="AO23" t="s">
        <v>108</v>
      </c>
    </row>
    <row r="24" spans="1:41" ht="20.100000000000001" customHeight="1" x14ac:dyDescent="0.3">
      <c r="A24" s="88">
        <f t="shared" si="0"/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/>
      <c r="M24" s="134"/>
      <c r="N24" s="134"/>
      <c r="O24" s="134"/>
      <c r="P24" s="134"/>
      <c r="Q24" s="134">
        <v>60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50">
        <v>150</v>
      </c>
      <c r="AM24" s="134">
        <v>0</v>
      </c>
      <c r="AN24" s="54">
        <f t="shared" si="1"/>
        <v>0</v>
      </c>
      <c r="AO24" t="s">
        <v>108</v>
      </c>
    </row>
    <row r="25" spans="1:41" ht="20.100000000000001" customHeight="1" x14ac:dyDescent="0.3">
      <c r="A25" s="88">
        <f t="shared" si="0"/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66</v>
      </c>
      <c r="L25" s="134"/>
      <c r="M25" s="134"/>
      <c r="N25" s="134"/>
      <c r="O25" s="134"/>
      <c r="P25" s="134"/>
      <c r="Q25" s="134">
        <v>42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>
        <v>6</v>
      </c>
      <c r="AC25" s="134">
        <v>42</v>
      </c>
      <c r="AD25" s="134"/>
      <c r="AE25" s="134"/>
      <c r="AF25" s="134"/>
      <c r="AG25" s="134"/>
      <c r="AH25" s="134"/>
      <c r="AI25" s="134"/>
      <c r="AJ25" s="134"/>
      <c r="AK25" s="134"/>
      <c r="AL25" s="50">
        <f t="shared" si="2"/>
        <v>156</v>
      </c>
      <c r="AM25" s="131">
        <v>95</v>
      </c>
      <c r="AN25" s="54">
        <f t="shared" si="1"/>
        <v>1.4393939393939394</v>
      </c>
      <c r="AO25" t="s">
        <v>109</v>
      </c>
    </row>
    <row r="26" spans="1:41" ht="20.100000000000001" customHeight="1" x14ac:dyDescent="0.3">
      <c r="A26" s="88">
        <f t="shared" si="0"/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66</v>
      </c>
      <c r="L26" s="134"/>
      <c r="M26" s="134"/>
      <c r="N26" s="134"/>
      <c r="O26" s="134"/>
      <c r="P26" s="134"/>
      <c r="Q26" s="134">
        <v>39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>
        <v>6</v>
      </c>
      <c r="AC26" s="134">
        <v>39</v>
      </c>
      <c r="AD26" s="134"/>
      <c r="AE26" s="134"/>
      <c r="AF26" s="134"/>
      <c r="AG26" s="134"/>
      <c r="AH26" s="134"/>
      <c r="AI26" s="134"/>
      <c r="AJ26" s="134"/>
      <c r="AK26" s="134"/>
      <c r="AL26" s="50">
        <f t="shared" si="2"/>
        <v>150</v>
      </c>
      <c r="AM26" s="131">
        <v>137</v>
      </c>
      <c r="AN26" s="54">
        <f t="shared" si="1"/>
        <v>2.0757575757575757</v>
      </c>
      <c r="AO26" t="s">
        <v>109</v>
      </c>
    </row>
    <row r="27" spans="1:41" ht="20.100000000000001" customHeight="1" x14ac:dyDescent="0.3">
      <c r="A27" s="88">
        <f t="shared" si="0"/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50">
        <f t="shared" si="2"/>
        <v>0</v>
      </c>
      <c r="AM27" s="131">
        <v>0</v>
      </c>
      <c r="AN27" s="54">
        <v>0</v>
      </c>
      <c r="AO27" t="s">
        <v>186</v>
      </c>
    </row>
    <row r="28" spans="1:41" ht="20.100000000000001" customHeight="1" x14ac:dyDescent="0.3">
      <c r="A28" s="88">
        <f t="shared" si="0"/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>
        <v>60</v>
      </c>
      <c r="L28" s="134"/>
      <c r="M28" s="134"/>
      <c r="N28" s="134"/>
      <c r="O28" s="134"/>
      <c r="P28" s="134"/>
      <c r="Q28" s="134">
        <v>48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>
        <v>42</v>
      </c>
      <c r="AD28" s="134"/>
      <c r="AE28" s="134"/>
      <c r="AF28" s="134"/>
      <c r="AG28" s="134"/>
      <c r="AH28" s="134"/>
      <c r="AI28" s="134"/>
      <c r="AJ28" s="134"/>
      <c r="AK28" s="134"/>
      <c r="AL28" s="50">
        <f t="shared" si="2"/>
        <v>150</v>
      </c>
      <c r="AM28" s="131">
        <v>87</v>
      </c>
      <c r="AN28" s="54">
        <f t="shared" si="1"/>
        <v>1.45</v>
      </c>
      <c r="AO28" t="s">
        <v>109</v>
      </c>
    </row>
    <row r="29" spans="1:41" ht="20.100000000000001" customHeight="1" x14ac:dyDescent="0.3">
      <c r="A29" s="88">
        <f t="shared" si="0"/>
        <v>17</v>
      </c>
      <c r="B29" s="73" t="s">
        <v>187</v>
      </c>
      <c r="C29" s="162"/>
      <c r="D29" s="69"/>
      <c r="E29" s="69"/>
      <c r="F29" s="69"/>
      <c r="G29" s="69"/>
      <c r="H29" s="69"/>
      <c r="I29" s="69"/>
      <c r="J29" s="70"/>
      <c r="K29" s="134">
        <v>54</v>
      </c>
      <c r="L29" s="134"/>
      <c r="M29" s="134"/>
      <c r="N29" s="134"/>
      <c r="O29" s="134"/>
      <c r="P29" s="134"/>
      <c r="Q29" s="134">
        <v>42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>
        <v>12</v>
      </c>
      <c r="AC29" s="134">
        <v>42</v>
      </c>
      <c r="AD29" s="134"/>
      <c r="AE29" s="134"/>
      <c r="AF29" s="134"/>
      <c r="AG29" s="134"/>
      <c r="AH29" s="134"/>
      <c r="AI29" s="134"/>
      <c r="AJ29" s="134"/>
      <c r="AK29" s="134"/>
      <c r="AL29" s="50">
        <f t="shared" si="2"/>
        <v>150</v>
      </c>
      <c r="AM29" s="131">
        <v>90</v>
      </c>
      <c r="AN29" s="54">
        <f t="shared" si="1"/>
        <v>1.6666666666666667</v>
      </c>
      <c r="AO29" t="s">
        <v>109</v>
      </c>
    </row>
    <row r="30" spans="1:41" ht="20.100000000000001" customHeight="1" x14ac:dyDescent="0.3">
      <c r="A30" s="88">
        <f t="shared" si="0"/>
        <v>18</v>
      </c>
      <c r="B30" s="73" t="s">
        <v>313</v>
      </c>
      <c r="C30" s="162"/>
      <c r="D30" s="69"/>
      <c r="E30" s="69"/>
      <c r="F30" s="69"/>
      <c r="G30" s="69"/>
      <c r="H30" s="69"/>
      <c r="I30" s="69"/>
      <c r="J30" s="70"/>
      <c r="K30" s="134">
        <v>42</v>
      </c>
      <c r="L30" s="134"/>
      <c r="M30" s="134"/>
      <c r="N30" s="134"/>
      <c r="O30" s="134"/>
      <c r="P30" s="134"/>
      <c r="Q30" s="134">
        <v>2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3</v>
      </c>
      <c r="AD30" s="134"/>
      <c r="AE30" s="134"/>
      <c r="AF30" s="134"/>
      <c r="AG30" s="134"/>
      <c r="AH30" s="134"/>
      <c r="AI30" s="134"/>
      <c r="AJ30" s="134"/>
      <c r="AK30" s="134"/>
      <c r="AL30" s="50">
        <f t="shared" si="2"/>
        <v>47</v>
      </c>
      <c r="AM30" s="131">
        <v>154</v>
      </c>
      <c r="AN30" s="54">
        <f t="shared" si="1"/>
        <v>3.6666666666666665</v>
      </c>
      <c r="AO30" t="s">
        <v>109</v>
      </c>
    </row>
    <row r="31" spans="1:41" ht="20.100000000000001" customHeight="1" x14ac:dyDescent="0.3">
      <c r="A31" s="88">
        <f t="shared" si="0"/>
        <v>19</v>
      </c>
      <c r="B31" s="73" t="s">
        <v>185</v>
      </c>
      <c r="C31" s="162"/>
      <c r="D31" s="69"/>
      <c r="E31" s="69"/>
      <c r="F31" s="69"/>
      <c r="G31" s="69"/>
      <c r="H31" s="69"/>
      <c r="I31" s="69"/>
      <c r="J31" s="70"/>
      <c r="K31" s="134">
        <v>42</v>
      </c>
      <c r="L31" s="134"/>
      <c r="M31" s="134"/>
      <c r="N31" s="134"/>
      <c r="O31" s="134"/>
      <c r="P31" s="134"/>
      <c r="Q31" s="134">
        <v>3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>
        <v>6</v>
      </c>
      <c r="AC31" s="134">
        <v>2</v>
      </c>
      <c r="AD31" s="134"/>
      <c r="AE31" s="134"/>
      <c r="AF31" s="134"/>
      <c r="AG31" s="134"/>
      <c r="AH31" s="134"/>
      <c r="AI31" s="134"/>
      <c r="AJ31" s="134"/>
      <c r="AK31" s="134"/>
      <c r="AL31" s="50">
        <f t="shared" si="2"/>
        <v>53</v>
      </c>
      <c r="AM31" s="131">
        <v>97</v>
      </c>
      <c r="AN31" s="54">
        <f t="shared" si="1"/>
        <v>2.3095238095238093</v>
      </c>
      <c r="AO31" t="s">
        <v>109</v>
      </c>
    </row>
    <row r="32" spans="1:41" ht="20.100000000000001" customHeight="1" x14ac:dyDescent="0.3">
      <c r="A32" s="88">
        <f t="shared" si="0"/>
        <v>20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120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>
        <v>30</v>
      </c>
      <c r="AC32" s="134"/>
      <c r="AD32" s="134"/>
      <c r="AE32" s="134"/>
      <c r="AF32" s="134"/>
      <c r="AG32" s="134"/>
      <c r="AH32" s="134"/>
      <c r="AI32" s="134"/>
      <c r="AJ32" s="134"/>
      <c r="AK32" s="134"/>
      <c r="AL32" s="50">
        <f t="shared" si="2"/>
        <v>150</v>
      </c>
      <c r="AM32" s="131">
        <v>223</v>
      </c>
      <c r="AN32" s="54">
        <f t="shared" si="1"/>
        <v>1.8583333333333334</v>
      </c>
      <c r="AO32" t="s">
        <v>103</v>
      </c>
    </row>
    <row r="33" spans="1:41" ht="20.100000000000001" customHeight="1" x14ac:dyDescent="0.3">
      <c r="A33" s="88">
        <f t="shared" si="0"/>
        <v>21</v>
      </c>
      <c r="B33" s="163" t="s">
        <v>308</v>
      </c>
      <c r="C33" s="164"/>
      <c r="D33" s="78"/>
      <c r="E33" s="78"/>
      <c r="F33" s="78"/>
      <c r="G33" s="78"/>
      <c r="H33" s="78"/>
      <c r="I33" s="78"/>
      <c r="J33" s="79"/>
      <c r="K33" s="134">
        <v>150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50">
        <f t="shared" si="2"/>
        <v>150</v>
      </c>
      <c r="AM33" s="131">
        <v>354</v>
      </c>
      <c r="AN33" s="54">
        <f t="shared" si="1"/>
        <v>2.36</v>
      </c>
      <c r="AO33" t="s">
        <v>103</v>
      </c>
    </row>
    <row r="34" spans="1:41" ht="20.100000000000001" customHeight="1" x14ac:dyDescent="0.3">
      <c r="A34" s="88">
        <f t="shared" si="0"/>
        <v>22</v>
      </c>
      <c r="B34" s="163" t="s">
        <v>188</v>
      </c>
      <c r="C34" s="164"/>
      <c r="D34" s="78"/>
      <c r="E34" s="78"/>
      <c r="F34" s="78"/>
      <c r="G34" s="78"/>
      <c r="H34" s="78"/>
      <c r="I34" s="78"/>
      <c r="J34" s="79"/>
      <c r="K34" s="134">
        <v>150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50">
        <f t="shared" si="2"/>
        <v>150</v>
      </c>
      <c r="AM34" s="131">
        <v>355</v>
      </c>
      <c r="AN34" s="54">
        <f t="shared" si="1"/>
        <v>2.3666666666666667</v>
      </c>
      <c r="AO34" t="s">
        <v>103</v>
      </c>
    </row>
    <row r="35" spans="1:41" ht="20.100000000000001" customHeight="1" x14ac:dyDescent="0.3">
      <c r="A35" s="88">
        <f t="shared" si="0"/>
        <v>23</v>
      </c>
      <c r="B35" s="163" t="s">
        <v>250</v>
      </c>
      <c r="C35" s="164"/>
      <c r="D35" s="78"/>
      <c r="E35" s="78"/>
      <c r="F35" s="78"/>
      <c r="G35" s="78"/>
      <c r="H35" s="78"/>
      <c r="I35" s="78"/>
      <c r="J35" s="79"/>
      <c r="K35" s="134">
        <v>150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50">
        <f t="shared" si="2"/>
        <v>150</v>
      </c>
      <c r="AM35" s="131">
        <v>462</v>
      </c>
      <c r="AN35" s="54">
        <f t="shared" si="1"/>
        <v>3.08</v>
      </c>
      <c r="AO35" t="s">
        <v>103</v>
      </c>
    </row>
    <row r="36" spans="1:41" ht="20.100000000000001" customHeight="1" x14ac:dyDescent="0.3">
      <c r="A36" s="88">
        <f t="shared" si="0"/>
        <v>24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4">
        <v>100</v>
      </c>
      <c r="L36" s="134"/>
      <c r="M36" s="134"/>
      <c r="N36" s="134"/>
      <c r="O36" s="134"/>
      <c r="P36" s="134"/>
      <c r="Q36" s="134">
        <v>50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50">
        <f t="shared" si="2"/>
        <v>150</v>
      </c>
      <c r="AM36" s="131">
        <v>3</v>
      </c>
      <c r="AN36" s="54">
        <f t="shared" si="1"/>
        <v>0.03</v>
      </c>
      <c r="AO36" t="s">
        <v>104</v>
      </c>
    </row>
    <row r="37" spans="1:41" ht="20.100000000000001" customHeight="1" x14ac:dyDescent="0.3">
      <c r="A37" s="88">
        <f t="shared" si="0"/>
        <v>25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4">
        <v>110</v>
      </c>
      <c r="L37" s="134"/>
      <c r="M37" s="134"/>
      <c r="N37" s="134"/>
      <c r="O37" s="134"/>
      <c r="P37" s="134"/>
      <c r="Q37" s="134">
        <v>40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50">
        <f t="shared" si="2"/>
        <v>150</v>
      </c>
      <c r="AM37" s="131">
        <v>218</v>
      </c>
      <c r="AN37" s="54">
        <f t="shared" si="1"/>
        <v>1.9818181818181819</v>
      </c>
      <c r="AO37" t="s">
        <v>104</v>
      </c>
    </row>
    <row r="38" spans="1:41" ht="20.100000000000001" customHeight="1" x14ac:dyDescent="0.3">
      <c r="A38" s="88">
        <f t="shared" si="0"/>
        <v>26</v>
      </c>
      <c r="B38" s="167" t="s">
        <v>154</v>
      </c>
      <c r="C38" s="168"/>
      <c r="D38" s="75"/>
      <c r="E38" s="75"/>
      <c r="F38" s="75"/>
      <c r="G38" s="75"/>
      <c r="H38" s="75"/>
      <c r="I38" s="75"/>
      <c r="J38" s="76"/>
      <c r="K38" s="134"/>
      <c r="L38" s="134"/>
      <c r="M38" s="134"/>
      <c r="N38" s="134"/>
      <c r="O38" s="134"/>
      <c r="P38" s="134"/>
      <c r="Q38" s="134">
        <v>30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>
        <v>72</v>
      </c>
      <c r="AG38" s="134"/>
      <c r="AH38" s="134">
        <v>48</v>
      </c>
      <c r="AI38" s="134"/>
      <c r="AJ38" s="134"/>
      <c r="AK38" s="134"/>
      <c r="AL38" s="50">
        <f t="shared" si="2"/>
        <v>150</v>
      </c>
      <c r="AM38" s="134"/>
      <c r="AN38" s="54">
        <v>0</v>
      </c>
      <c r="AO38" t="s">
        <v>133</v>
      </c>
    </row>
    <row r="39" spans="1:41" ht="20.100000000000001" customHeight="1" x14ac:dyDescent="0.3">
      <c r="A39" s="88">
        <f t="shared" si="0"/>
        <v>27</v>
      </c>
      <c r="B39" s="167" t="s">
        <v>181</v>
      </c>
      <c r="C39" s="168"/>
      <c r="D39" s="75"/>
      <c r="E39" s="75"/>
      <c r="F39" s="75"/>
      <c r="G39" s="75"/>
      <c r="H39" s="75"/>
      <c r="I39" s="75"/>
      <c r="J39" s="76"/>
      <c r="K39" s="134">
        <v>36</v>
      </c>
      <c r="L39" s="134"/>
      <c r="M39" s="134">
        <v>12</v>
      </c>
      <c r="N39" s="134"/>
      <c r="O39" s="134"/>
      <c r="P39" s="134"/>
      <c r="Q39" s="134"/>
      <c r="R39" s="134"/>
      <c r="S39" s="134">
        <v>6</v>
      </c>
      <c r="T39" s="134"/>
      <c r="U39" s="134"/>
      <c r="V39" s="134"/>
      <c r="W39" s="134"/>
      <c r="X39" s="134"/>
      <c r="Y39" s="134"/>
      <c r="Z39" s="134"/>
      <c r="AA39" s="134">
        <v>36</v>
      </c>
      <c r="AB39" s="134"/>
      <c r="AC39" s="134">
        <v>12</v>
      </c>
      <c r="AD39" s="134"/>
      <c r="AE39" s="134"/>
      <c r="AF39" s="134"/>
      <c r="AG39" s="134"/>
      <c r="AH39" s="134">
        <v>48</v>
      </c>
      <c r="AI39" s="134"/>
      <c r="AJ39" s="134"/>
      <c r="AK39" s="134"/>
      <c r="AL39" s="50">
        <f t="shared" si="2"/>
        <v>150</v>
      </c>
      <c r="AM39" s="134">
        <v>73</v>
      </c>
      <c r="AN39" s="54">
        <f t="shared" si="1"/>
        <v>2.0277777777777777</v>
      </c>
      <c r="AO39" t="s">
        <v>133</v>
      </c>
    </row>
    <row r="40" spans="1:41" ht="20.100000000000001" customHeight="1" x14ac:dyDescent="0.3">
      <c r="A40" s="88">
        <f t="shared" si="0"/>
        <v>28</v>
      </c>
      <c r="B40" s="167" t="s">
        <v>216</v>
      </c>
      <c r="C40" s="168"/>
      <c r="D40" s="75"/>
      <c r="E40" s="75"/>
      <c r="F40" s="75"/>
      <c r="G40" s="75"/>
      <c r="H40" s="75"/>
      <c r="I40" s="75"/>
      <c r="J40" s="76"/>
      <c r="K40" s="134"/>
      <c r="L40" s="134"/>
      <c r="M40" s="134"/>
      <c r="N40" s="134"/>
      <c r="O40" s="134"/>
      <c r="P40" s="134"/>
      <c r="Q40" s="134"/>
      <c r="R40" s="134"/>
      <c r="S40" s="134">
        <v>60</v>
      </c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>
        <v>60</v>
      </c>
      <c r="AI40" s="134"/>
      <c r="AJ40" s="134"/>
      <c r="AK40" s="134"/>
      <c r="AL40" s="50">
        <f t="shared" si="2"/>
        <v>120</v>
      </c>
      <c r="AM40" s="134">
        <v>0</v>
      </c>
      <c r="AN40" s="54">
        <v>0</v>
      </c>
      <c r="AO40" t="s">
        <v>133</v>
      </c>
    </row>
    <row r="41" spans="1:41" ht="20.100000000000001" customHeight="1" x14ac:dyDescent="0.3">
      <c r="A41" s="88">
        <f t="shared" si="0"/>
        <v>29</v>
      </c>
      <c r="B41" s="167" t="s">
        <v>317</v>
      </c>
      <c r="C41" s="168"/>
      <c r="D41" s="75"/>
      <c r="E41" s="75"/>
      <c r="F41" s="75"/>
      <c r="G41" s="75"/>
      <c r="H41" s="75"/>
      <c r="I41" s="75"/>
      <c r="J41" s="76"/>
      <c r="K41" s="134"/>
      <c r="L41" s="134"/>
      <c r="M41" s="134"/>
      <c r="N41" s="134"/>
      <c r="O41" s="134"/>
      <c r="P41" s="134"/>
      <c r="Q41" s="134">
        <v>6</v>
      </c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>
        <v>120</v>
      </c>
      <c r="AG41" s="134"/>
      <c r="AH41" s="134">
        <v>24</v>
      </c>
      <c r="AI41" s="134"/>
      <c r="AJ41" s="134"/>
      <c r="AK41" s="134"/>
      <c r="AL41" s="50">
        <f t="shared" si="2"/>
        <v>150</v>
      </c>
      <c r="AM41" s="134">
        <v>0</v>
      </c>
      <c r="AN41" s="54">
        <v>0</v>
      </c>
      <c r="AO41" t="s">
        <v>133</v>
      </c>
    </row>
    <row r="42" spans="1:41" ht="20.100000000000001" customHeight="1" x14ac:dyDescent="0.3">
      <c r="A42" s="88">
        <f t="shared" si="0"/>
        <v>30</v>
      </c>
      <c r="B42" s="167" t="s">
        <v>134</v>
      </c>
      <c r="C42" s="168"/>
      <c r="D42" s="75"/>
      <c r="E42" s="75"/>
      <c r="F42" s="75"/>
      <c r="G42" s="75"/>
      <c r="H42" s="75"/>
      <c r="I42" s="75"/>
      <c r="J42" s="76"/>
      <c r="K42" s="134"/>
      <c r="L42" s="134"/>
      <c r="M42" s="134"/>
      <c r="N42" s="134"/>
      <c r="O42" s="134"/>
      <c r="P42" s="134"/>
      <c r="Q42" s="134">
        <v>6</v>
      </c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>
        <v>120</v>
      </c>
      <c r="AG42" s="134"/>
      <c r="AH42" s="134">
        <v>24</v>
      </c>
      <c r="AI42" s="134"/>
      <c r="AJ42" s="134"/>
      <c r="AK42" s="134"/>
      <c r="AL42" s="50">
        <f t="shared" si="2"/>
        <v>150</v>
      </c>
      <c r="AM42" s="134">
        <v>0</v>
      </c>
      <c r="AN42" s="54">
        <v>0</v>
      </c>
      <c r="AO42" t="s">
        <v>133</v>
      </c>
    </row>
    <row r="43" spans="1:41" ht="20.100000000000001" customHeight="1" x14ac:dyDescent="0.3">
      <c r="A43" s="88">
        <f t="shared" si="0"/>
        <v>31</v>
      </c>
      <c r="B43" s="167" t="s">
        <v>299</v>
      </c>
      <c r="C43" s="168"/>
      <c r="D43" s="75"/>
      <c r="E43" s="75"/>
      <c r="F43" s="75"/>
      <c r="G43" s="75"/>
      <c r="H43" s="75"/>
      <c r="I43" s="75"/>
      <c r="J43" s="76"/>
      <c r="K43" s="134"/>
      <c r="L43" s="134"/>
      <c r="M43" s="134"/>
      <c r="N43" s="134"/>
      <c r="O43" s="134"/>
      <c r="P43" s="134"/>
      <c r="Q43" s="134">
        <v>6</v>
      </c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>
        <v>96</v>
      </c>
      <c r="AG43" s="134"/>
      <c r="AH43" s="134">
        <v>48</v>
      </c>
      <c r="AI43" s="134"/>
      <c r="AJ43" s="134"/>
      <c r="AK43" s="134"/>
      <c r="AL43" s="50">
        <f t="shared" si="2"/>
        <v>150</v>
      </c>
      <c r="AM43" s="134">
        <v>0</v>
      </c>
      <c r="AN43" s="54">
        <v>0</v>
      </c>
      <c r="AO43" t="s">
        <v>133</v>
      </c>
    </row>
    <row r="44" spans="1:41" ht="20.100000000000001" customHeight="1" x14ac:dyDescent="0.3">
      <c r="A44" s="88">
        <f t="shared" si="0"/>
        <v>32</v>
      </c>
      <c r="B44" s="169" t="s">
        <v>326</v>
      </c>
      <c r="C44" s="168"/>
      <c r="D44" s="75"/>
      <c r="E44" s="75"/>
      <c r="F44" s="75"/>
      <c r="G44" s="75"/>
      <c r="H44" s="75"/>
      <c r="I44" s="75"/>
      <c r="J44" s="76"/>
      <c r="K44" s="134"/>
      <c r="L44" s="134"/>
      <c r="M44" s="134"/>
      <c r="N44" s="134"/>
      <c r="O44" s="134"/>
      <c r="P44" s="134"/>
      <c r="Q44" s="134">
        <v>6</v>
      </c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>
        <v>84</v>
      </c>
      <c r="AG44" s="134"/>
      <c r="AH44" s="134">
        <v>60</v>
      </c>
      <c r="AI44" s="134"/>
      <c r="AJ44" s="134"/>
      <c r="AK44" s="134"/>
      <c r="AL44" s="50">
        <f t="shared" si="2"/>
        <v>150</v>
      </c>
      <c r="AM44" s="95">
        <v>0</v>
      </c>
      <c r="AN44" s="54">
        <v>0</v>
      </c>
      <c r="AO44" t="s">
        <v>133</v>
      </c>
    </row>
    <row r="45" spans="1:41" ht="20.100000000000001" customHeight="1" x14ac:dyDescent="0.3">
      <c r="A45" s="88">
        <f t="shared" si="0"/>
        <v>33</v>
      </c>
      <c r="B45" s="167" t="s">
        <v>315</v>
      </c>
      <c r="C45" s="168"/>
      <c r="D45" s="75"/>
      <c r="E45" s="75"/>
      <c r="F45" s="75"/>
      <c r="G45" s="75"/>
      <c r="H45" s="75"/>
      <c r="I45" s="75"/>
      <c r="J45" s="76"/>
      <c r="K45" s="134"/>
      <c r="L45" s="134"/>
      <c r="M45" s="134"/>
      <c r="N45" s="134"/>
      <c r="O45" s="134"/>
      <c r="P45" s="134"/>
      <c r="Q45" s="134">
        <v>6</v>
      </c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>
        <v>96</v>
      </c>
      <c r="AG45" s="134"/>
      <c r="AH45" s="134">
        <v>48</v>
      </c>
      <c r="AI45" s="134"/>
      <c r="AJ45" s="134"/>
      <c r="AK45" s="134"/>
      <c r="AL45" s="50">
        <f t="shared" si="2"/>
        <v>150</v>
      </c>
      <c r="AM45" s="95">
        <v>0</v>
      </c>
      <c r="AN45" s="54">
        <v>0</v>
      </c>
      <c r="AO45" t="s">
        <v>133</v>
      </c>
    </row>
    <row r="46" spans="1:41" ht="20.100000000000001" customHeight="1" x14ac:dyDescent="0.3">
      <c r="A46" s="88">
        <f t="shared" si="0"/>
        <v>34</v>
      </c>
      <c r="B46" s="167" t="s">
        <v>127</v>
      </c>
      <c r="C46" s="168"/>
      <c r="D46" s="75"/>
      <c r="E46" s="75"/>
      <c r="F46" s="75"/>
      <c r="G46" s="75"/>
      <c r="H46" s="75"/>
      <c r="I46" s="75"/>
      <c r="J46" s="76"/>
      <c r="K46" s="134">
        <v>12</v>
      </c>
      <c r="L46" s="134"/>
      <c r="M46" s="255" t="s">
        <v>324</v>
      </c>
      <c r="N46" s="256"/>
      <c r="O46" s="256"/>
      <c r="P46" s="256"/>
      <c r="Q46" s="256"/>
      <c r="R46" s="257"/>
      <c r="S46" s="134"/>
      <c r="T46" s="134"/>
      <c r="U46" s="134"/>
      <c r="V46" s="134"/>
      <c r="W46" s="134"/>
      <c r="X46" s="134"/>
      <c r="Y46" s="134"/>
      <c r="Z46" s="134"/>
      <c r="AA46" s="134"/>
      <c r="AB46" s="134">
        <v>12</v>
      </c>
      <c r="AC46" s="134"/>
      <c r="AD46" s="134"/>
      <c r="AE46" s="134"/>
      <c r="AF46" s="134"/>
      <c r="AG46" s="134"/>
      <c r="AH46" s="134">
        <v>36</v>
      </c>
      <c r="AI46" s="134">
        <v>6</v>
      </c>
      <c r="AJ46" s="134"/>
      <c r="AK46" s="134"/>
      <c r="AL46" s="50">
        <f t="shared" si="2"/>
        <v>66</v>
      </c>
      <c r="AM46" s="134">
        <v>34</v>
      </c>
      <c r="AN46" s="54">
        <f t="shared" si="1"/>
        <v>2.8333333333333335</v>
      </c>
      <c r="AO46" t="s">
        <v>133</v>
      </c>
    </row>
    <row r="47" spans="1:41" ht="20.100000000000001" customHeight="1" x14ac:dyDescent="0.3">
      <c r="A47" s="88">
        <f t="shared" si="0"/>
        <v>35</v>
      </c>
      <c r="B47" s="167" t="s">
        <v>131</v>
      </c>
      <c r="C47" s="168"/>
      <c r="D47" s="75"/>
      <c r="E47" s="75"/>
      <c r="F47" s="75"/>
      <c r="G47" s="75"/>
      <c r="H47" s="75"/>
      <c r="I47" s="75"/>
      <c r="J47" s="76"/>
      <c r="K47" s="134"/>
      <c r="L47" s="134"/>
      <c r="M47" s="134"/>
      <c r="N47" s="134">
        <v>54</v>
      </c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>
        <v>24</v>
      </c>
      <c r="AG47" s="134"/>
      <c r="AH47" s="134">
        <v>72</v>
      </c>
      <c r="AI47" s="134"/>
      <c r="AJ47" s="134"/>
      <c r="AK47" s="134"/>
      <c r="AL47" s="50">
        <f t="shared" si="2"/>
        <v>150</v>
      </c>
      <c r="AM47" s="134">
        <v>0</v>
      </c>
      <c r="AN47" s="54">
        <v>0</v>
      </c>
      <c r="AO47" t="s">
        <v>133</v>
      </c>
    </row>
    <row r="48" spans="1:41" ht="20.100000000000001" customHeight="1" x14ac:dyDescent="0.3">
      <c r="A48" s="88">
        <f t="shared" si="0"/>
        <v>36</v>
      </c>
      <c r="B48" s="167" t="s">
        <v>179</v>
      </c>
      <c r="C48" s="168"/>
      <c r="D48" s="75"/>
      <c r="E48" s="75"/>
      <c r="F48" s="75"/>
      <c r="G48" s="75"/>
      <c r="H48" s="75"/>
      <c r="I48" s="75"/>
      <c r="J48" s="76"/>
      <c r="K48" s="134"/>
      <c r="L48" s="134"/>
      <c r="M48" s="134"/>
      <c r="N48" s="134"/>
      <c r="O48" s="134"/>
      <c r="P48" s="134"/>
      <c r="Q48" s="134">
        <v>6</v>
      </c>
      <c r="R48" s="134">
        <v>48</v>
      </c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>
        <v>12</v>
      </c>
      <c r="AG48" s="134"/>
      <c r="AH48" s="134">
        <v>84</v>
      </c>
      <c r="AI48" s="134"/>
      <c r="AJ48" s="134"/>
      <c r="AK48" s="134"/>
      <c r="AL48" s="50">
        <f t="shared" si="2"/>
        <v>150</v>
      </c>
      <c r="AM48" s="134">
        <v>0</v>
      </c>
      <c r="AN48" s="54">
        <v>0</v>
      </c>
      <c r="AO48" t="s">
        <v>133</v>
      </c>
    </row>
    <row r="49" spans="1:43" ht="20.100000000000001" customHeight="1" x14ac:dyDescent="0.3">
      <c r="A49" s="88">
        <f t="shared" si="0"/>
        <v>37</v>
      </c>
      <c r="B49" s="167" t="s">
        <v>146</v>
      </c>
      <c r="C49" s="168"/>
      <c r="D49" s="75"/>
      <c r="E49" s="75"/>
      <c r="F49" s="75"/>
      <c r="G49" s="75"/>
      <c r="H49" s="75"/>
      <c r="I49" s="75"/>
      <c r="J49" s="76"/>
      <c r="K49" s="134">
        <v>12</v>
      </c>
      <c r="L49" s="134"/>
      <c r="M49" s="134"/>
      <c r="N49" s="134"/>
      <c r="O49" s="134"/>
      <c r="P49" s="134"/>
      <c r="Q49" s="134"/>
      <c r="R49" s="134"/>
      <c r="S49" s="134">
        <v>30</v>
      </c>
      <c r="T49" s="134"/>
      <c r="U49" s="134"/>
      <c r="V49" s="134"/>
      <c r="W49" s="134"/>
      <c r="X49" s="134"/>
      <c r="Y49" s="134"/>
      <c r="Z49" s="134"/>
      <c r="AA49" s="134"/>
      <c r="AB49" s="134">
        <v>6</v>
      </c>
      <c r="AC49" s="134"/>
      <c r="AD49" s="134"/>
      <c r="AE49" s="134"/>
      <c r="AF49" s="134"/>
      <c r="AG49" s="134">
        <v>6</v>
      </c>
      <c r="AH49" s="134">
        <v>96</v>
      </c>
      <c r="AI49" s="134"/>
      <c r="AJ49" s="134"/>
      <c r="AK49" s="134"/>
      <c r="AL49" s="50">
        <f t="shared" si="2"/>
        <v>150</v>
      </c>
      <c r="AM49" s="134">
        <v>23</v>
      </c>
      <c r="AN49" s="54">
        <f t="shared" si="1"/>
        <v>1.9166666666666667</v>
      </c>
      <c r="AO49" t="s">
        <v>133</v>
      </c>
    </row>
    <row r="50" spans="1:43" ht="20.100000000000001" customHeight="1" x14ac:dyDescent="0.3">
      <c r="A50" s="88">
        <f t="shared" si="0"/>
        <v>38</v>
      </c>
      <c r="B50" s="167" t="s">
        <v>125</v>
      </c>
      <c r="C50" s="168"/>
      <c r="D50" s="75"/>
      <c r="E50" s="75"/>
      <c r="F50" s="75"/>
      <c r="G50" s="75"/>
      <c r="H50" s="75"/>
      <c r="I50" s="75"/>
      <c r="J50" s="76"/>
      <c r="K50" s="93">
        <v>24</v>
      </c>
      <c r="L50" s="93"/>
      <c r="M50" s="93"/>
      <c r="N50" s="93">
        <v>24</v>
      </c>
      <c r="O50" s="93"/>
      <c r="P50" s="93"/>
      <c r="Q50" s="93"/>
      <c r="R50" s="93"/>
      <c r="S50" s="93"/>
      <c r="T50" s="93"/>
      <c r="U50" s="93"/>
      <c r="V50" s="93">
        <v>6</v>
      </c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>
        <v>96</v>
      </c>
      <c r="AI50" s="93"/>
      <c r="AJ50" s="93"/>
      <c r="AK50" s="93"/>
      <c r="AL50" s="50">
        <f t="shared" si="2"/>
        <v>150</v>
      </c>
      <c r="AM50" s="134">
        <v>52</v>
      </c>
      <c r="AN50" s="54">
        <f t="shared" si="1"/>
        <v>2.1666666666666665</v>
      </c>
      <c r="AO50" t="s">
        <v>133</v>
      </c>
    </row>
    <row r="51" spans="1:43" ht="20.100000000000001" customHeight="1" x14ac:dyDescent="0.3">
      <c r="A51" s="88">
        <f t="shared" si="0"/>
        <v>39</v>
      </c>
      <c r="B51" s="167" t="s">
        <v>140</v>
      </c>
      <c r="C51" s="168"/>
      <c r="D51" s="75"/>
      <c r="E51" s="75"/>
      <c r="F51" s="75"/>
      <c r="G51" s="75"/>
      <c r="H51" s="75"/>
      <c r="I51" s="75"/>
      <c r="J51" s="76"/>
      <c r="K51" s="134">
        <v>60</v>
      </c>
      <c r="L51" s="134"/>
      <c r="M51" s="134"/>
      <c r="N51" s="134">
        <v>48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>
        <v>18</v>
      </c>
      <c r="AA51" s="134"/>
      <c r="AB51" s="134">
        <v>18</v>
      </c>
      <c r="AC51" s="134"/>
      <c r="AD51" s="134"/>
      <c r="AE51" s="134"/>
      <c r="AF51" s="134"/>
      <c r="AG51" s="134"/>
      <c r="AH51" s="134"/>
      <c r="AI51" s="134">
        <v>6</v>
      </c>
      <c r="AJ51" s="134"/>
      <c r="AK51" s="134"/>
      <c r="AL51" s="50">
        <f t="shared" si="2"/>
        <v>150</v>
      </c>
      <c r="AM51" s="134">
        <v>171</v>
      </c>
      <c r="AN51" s="54">
        <f t="shared" si="1"/>
        <v>2.85</v>
      </c>
      <c r="AO51" t="s">
        <v>133</v>
      </c>
    </row>
    <row r="52" spans="1:43" ht="20.100000000000001" customHeight="1" x14ac:dyDescent="0.3">
      <c r="A52" s="88">
        <f t="shared" si="0"/>
        <v>40</v>
      </c>
      <c r="B52" s="167" t="s">
        <v>151</v>
      </c>
      <c r="C52" s="168"/>
      <c r="D52" s="75"/>
      <c r="E52" s="75"/>
      <c r="F52" s="75"/>
      <c r="G52" s="75"/>
      <c r="H52" s="75"/>
      <c r="I52" s="75"/>
      <c r="J52" s="76"/>
      <c r="K52" s="134"/>
      <c r="L52" s="134"/>
      <c r="M52" s="134"/>
      <c r="N52" s="134"/>
      <c r="O52" s="134"/>
      <c r="P52" s="134"/>
      <c r="Q52" s="134">
        <v>42</v>
      </c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>
        <v>72</v>
      </c>
      <c r="AG52" s="134"/>
      <c r="AH52" s="134">
        <v>36</v>
      </c>
      <c r="AI52" s="134"/>
      <c r="AJ52" s="134"/>
      <c r="AK52" s="134"/>
      <c r="AL52" s="50">
        <f t="shared" si="2"/>
        <v>150</v>
      </c>
      <c r="AM52" s="134">
        <v>0</v>
      </c>
      <c r="AN52" s="54">
        <v>0</v>
      </c>
      <c r="AO52" t="s">
        <v>133</v>
      </c>
    </row>
    <row r="53" spans="1:43" ht="20.100000000000001" customHeight="1" x14ac:dyDescent="0.3">
      <c r="A53" s="88">
        <f t="shared" si="0"/>
        <v>41</v>
      </c>
      <c r="B53" s="167" t="s">
        <v>253</v>
      </c>
      <c r="C53" s="168"/>
      <c r="D53" s="75"/>
      <c r="E53" s="75"/>
      <c r="F53" s="75"/>
      <c r="G53" s="75"/>
      <c r="H53" s="75"/>
      <c r="I53" s="75"/>
      <c r="J53" s="76"/>
      <c r="K53" s="134">
        <v>42</v>
      </c>
      <c r="L53" s="134"/>
      <c r="M53" s="134"/>
      <c r="N53" s="134"/>
      <c r="O53" s="134"/>
      <c r="P53" s="134"/>
      <c r="Q53" s="134">
        <v>6</v>
      </c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>
        <v>54</v>
      </c>
      <c r="AD53" s="134"/>
      <c r="AE53" s="134"/>
      <c r="AF53" s="134">
        <v>36</v>
      </c>
      <c r="AG53" s="134"/>
      <c r="AH53" s="134">
        <v>12</v>
      </c>
      <c r="AI53" s="134"/>
      <c r="AJ53" s="134"/>
      <c r="AK53" s="134"/>
      <c r="AL53" s="50">
        <f t="shared" si="2"/>
        <v>150</v>
      </c>
      <c r="AM53" s="134">
        <v>70</v>
      </c>
      <c r="AN53" s="54">
        <f t="shared" si="1"/>
        <v>1.6666666666666667</v>
      </c>
      <c r="AO53" t="s">
        <v>133</v>
      </c>
    </row>
    <row r="54" spans="1:43" ht="20.100000000000001" customHeight="1" x14ac:dyDescent="0.3">
      <c r="A54" s="88">
        <f t="shared" si="0"/>
        <v>42</v>
      </c>
      <c r="B54" s="167" t="s">
        <v>141</v>
      </c>
      <c r="C54" s="168"/>
      <c r="D54" s="75"/>
      <c r="E54" s="75"/>
      <c r="F54" s="75"/>
      <c r="G54" s="75"/>
      <c r="H54" s="75"/>
      <c r="I54" s="75"/>
      <c r="J54" s="76"/>
      <c r="K54" s="134">
        <v>138</v>
      </c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>
        <v>6</v>
      </c>
      <c r="AC54" s="134"/>
      <c r="AD54" s="134"/>
      <c r="AE54" s="134"/>
      <c r="AF54" s="134"/>
      <c r="AG54" s="134"/>
      <c r="AH54" s="134"/>
      <c r="AI54" s="134">
        <v>6</v>
      </c>
      <c r="AJ54" s="134"/>
      <c r="AK54" s="134"/>
      <c r="AL54" s="50">
        <f t="shared" si="2"/>
        <v>150</v>
      </c>
      <c r="AM54" s="134">
        <v>158</v>
      </c>
      <c r="AN54" s="54">
        <f t="shared" si="1"/>
        <v>1.144927536231884</v>
      </c>
      <c r="AO54" t="s">
        <v>133</v>
      </c>
    </row>
    <row r="55" spans="1:43" ht="20.100000000000001" customHeight="1" x14ac:dyDescent="0.3">
      <c r="A55" s="88">
        <f t="shared" si="0"/>
        <v>43</v>
      </c>
      <c r="B55" s="167" t="s">
        <v>139</v>
      </c>
      <c r="C55" s="168"/>
      <c r="D55" s="75"/>
      <c r="E55" s="75"/>
      <c r="F55" s="75"/>
      <c r="G55" s="75"/>
      <c r="H55" s="75"/>
      <c r="I55" s="75"/>
      <c r="J55" s="76"/>
      <c r="K55" s="134"/>
      <c r="L55" s="134"/>
      <c r="M55" s="134"/>
      <c r="N55" s="134"/>
      <c r="O55" s="134"/>
      <c r="P55" s="134"/>
      <c r="Q55" s="134">
        <v>54</v>
      </c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>
        <v>72</v>
      </c>
      <c r="AG55" s="134"/>
      <c r="AH55" s="134">
        <v>24</v>
      </c>
      <c r="AI55" s="134"/>
      <c r="AJ55" s="134"/>
      <c r="AK55" s="134"/>
      <c r="AL55" s="50">
        <f t="shared" si="2"/>
        <v>150</v>
      </c>
      <c r="AM55" s="134">
        <v>0</v>
      </c>
      <c r="AN55" s="54">
        <v>0</v>
      </c>
      <c r="AO55" t="s">
        <v>133</v>
      </c>
      <c r="AQ55" t="s">
        <v>187</v>
      </c>
    </row>
    <row r="56" spans="1:43" ht="20.100000000000001" customHeight="1" x14ac:dyDescent="0.3">
      <c r="A56" s="88">
        <f t="shared" si="0"/>
        <v>44</v>
      </c>
      <c r="B56" s="167" t="s">
        <v>213</v>
      </c>
      <c r="C56" s="168"/>
      <c r="D56" s="75"/>
      <c r="E56" s="75"/>
      <c r="F56" s="75"/>
      <c r="G56" s="75"/>
      <c r="H56" s="75"/>
      <c r="I56" s="75"/>
      <c r="J56" s="76"/>
      <c r="K56" s="134"/>
      <c r="L56" s="134"/>
      <c r="M56" s="134"/>
      <c r="N56" s="134">
        <v>54</v>
      </c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>
        <v>24</v>
      </c>
      <c r="AG56" s="134"/>
      <c r="AH56" s="134">
        <v>72</v>
      </c>
      <c r="AI56" s="134"/>
      <c r="AJ56" s="134"/>
      <c r="AK56" s="134"/>
      <c r="AL56" s="50">
        <f t="shared" si="2"/>
        <v>150</v>
      </c>
      <c r="AM56" s="134">
        <v>0</v>
      </c>
      <c r="AN56" s="54">
        <v>0</v>
      </c>
      <c r="AO56" t="s">
        <v>133</v>
      </c>
    </row>
    <row r="57" spans="1:43" ht="20.100000000000001" customHeight="1" x14ac:dyDescent="0.3">
      <c r="A57" s="88">
        <f t="shared" si="0"/>
        <v>45</v>
      </c>
      <c r="B57" s="167" t="s">
        <v>255</v>
      </c>
      <c r="C57" s="168"/>
      <c r="D57" s="75"/>
      <c r="E57" s="75"/>
      <c r="F57" s="75"/>
      <c r="G57" s="75"/>
      <c r="H57" s="75"/>
      <c r="I57" s="75"/>
      <c r="J57" s="76"/>
      <c r="K57" s="134">
        <v>54</v>
      </c>
      <c r="L57" s="134"/>
      <c r="M57" s="134"/>
      <c r="N57" s="134"/>
      <c r="O57" s="134"/>
      <c r="P57" s="134"/>
      <c r="Q57" s="134"/>
      <c r="R57" s="134"/>
      <c r="S57" s="134"/>
      <c r="T57" s="134">
        <v>6</v>
      </c>
      <c r="U57" s="134"/>
      <c r="V57" s="134"/>
      <c r="W57" s="134"/>
      <c r="X57" s="134"/>
      <c r="Y57" s="134"/>
      <c r="Z57" s="134"/>
      <c r="AA57" s="134"/>
      <c r="AB57" s="134"/>
      <c r="AC57" s="134">
        <v>54</v>
      </c>
      <c r="AD57" s="134"/>
      <c r="AE57" s="134"/>
      <c r="AF57" s="134"/>
      <c r="AG57" s="134"/>
      <c r="AH57" s="134">
        <v>36</v>
      </c>
      <c r="AI57" s="134"/>
      <c r="AJ57" s="134"/>
      <c r="AK57" s="134"/>
      <c r="AL57" s="50">
        <f t="shared" si="2"/>
        <v>150</v>
      </c>
      <c r="AM57" s="134">
        <v>65</v>
      </c>
      <c r="AN57" s="54">
        <f t="shared" si="1"/>
        <v>1.2037037037037037</v>
      </c>
      <c r="AO57" t="s">
        <v>133</v>
      </c>
    </row>
    <row r="58" spans="1:43" ht="20.100000000000001" customHeight="1" x14ac:dyDescent="0.3">
      <c r="A58" s="88">
        <f t="shared" si="0"/>
        <v>46</v>
      </c>
      <c r="B58" s="167" t="s">
        <v>129</v>
      </c>
      <c r="C58" s="168"/>
      <c r="D58" s="75"/>
      <c r="E58" s="75"/>
      <c r="F58" s="75"/>
      <c r="G58" s="75"/>
      <c r="H58" s="75"/>
      <c r="I58" s="75"/>
      <c r="J58" s="76"/>
      <c r="K58" s="134"/>
      <c r="L58" s="134"/>
      <c r="M58" s="134"/>
      <c r="N58" s="134"/>
      <c r="O58" s="134"/>
      <c r="P58" s="134">
        <v>6</v>
      </c>
      <c r="Q58" s="255" t="s">
        <v>325</v>
      </c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7"/>
      <c r="AL58" s="50">
        <f t="shared" si="2"/>
        <v>6</v>
      </c>
      <c r="AM58" s="134">
        <v>7</v>
      </c>
      <c r="AN58" s="54">
        <v>0</v>
      </c>
      <c r="AO58" t="s">
        <v>133</v>
      </c>
    </row>
    <row r="59" spans="1:43" ht="20.100000000000001" customHeight="1" x14ac:dyDescent="0.3">
      <c r="A59" s="88">
        <f t="shared" si="0"/>
        <v>47</v>
      </c>
      <c r="B59" s="167" t="s">
        <v>256</v>
      </c>
      <c r="C59" s="168"/>
      <c r="D59" s="75"/>
      <c r="E59" s="75"/>
      <c r="F59" s="75"/>
      <c r="G59" s="75"/>
      <c r="H59" s="75"/>
      <c r="I59" s="75"/>
      <c r="J59" s="76"/>
      <c r="K59" s="134">
        <v>138</v>
      </c>
      <c r="L59" s="134"/>
      <c r="M59" s="134">
        <v>12</v>
      </c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50">
        <f t="shared" si="2"/>
        <v>150</v>
      </c>
      <c r="AM59" s="134">
        <v>81</v>
      </c>
      <c r="AN59" s="54">
        <f t="shared" si="1"/>
        <v>0.58695652173913049</v>
      </c>
      <c r="AO59" t="s">
        <v>133</v>
      </c>
    </row>
    <row r="60" spans="1:43" ht="20.100000000000001" customHeight="1" x14ac:dyDescent="0.3">
      <c r="A60" s="88">
        <f t="shared" si="0"/>
        <v>48</v>
      </c>
      <c r="B60" s="167" t="s">
        <v>143</v>
      </c>
      <c r="C60" s="168"/>
      <c r="D60" s="75"/>
      <c r="E60" s="75"/>
      <c r="F60" s="75"/>
      <c r="G60" s="75"/>
      <c r="H60" s="75"/>
      <c r="I60" s="75"/>
      <c r="J60" s="76"/>
      <c r="K60" s="134">
        <v>78</v>
      </c>
      <c r="L60" s="134"/>
      <c r="M60" s="134">
        <v>18</v>
      </c>
      <c r="N60" s="134"/>
      <c r="O60" s="134"/>
      <c r="P60" s="134"/>
      <c r="Q60" s="134"/>
      <c r="R60" s="134"/>
      <c r="S60" s="134"/>
      <c r="T60" s="134">
        <v>6</v>
      </c>
      <c r="U60" s="134"/>
      <c r="V60" s="134"/>
      <c r="W60" s="134"/>
      <c r="X60" s="134"/>
      <c r="Y60" s="134"/>
      <c r="Z60" s="134"/>
      <c r="AA60" s="134"/>
      <c r="AB60" s="134"/>
      <c r="AC60" s="134">
        <v>12</v>
      </c>
      <c r="AD60" s="134"/>
      <c r="AE60" s="134"/>
      <c r="AF60" s="134"/>
      <c r="AG60" s="134"/>
      <c r="AH60" s="134">
        <v>36</v>
      </c>
      <c r="AI60" s="134"/>
      <c r="AJ60" s="134"/>
      <c r="AK60" s="134"/>
      <c r="AL60" s="50">
        <f t="shared" si="2"/>
        <v>150</v>
      </c>
      <c r="AM60" s="134">
        <v>0</v>
      </c>
      <c r="AN60" s="54">
        <f t="shared" si="1"/>
        <v>0</v>
      </c>
      <c r="AO60" t="s">
        <v>133</v>
      </c>
    </row>
    <row r="61" spans="1:43" ht="20.100000000000001" customHeight="1" x14ac:dyDescent="0.3">
      <c r="A61" s="88">
        <f t="shared" si="0"/>
        <v>49</v>
      </c>
      <c r="B61" s="167" t="s">
        <v>170</v>
      </c>
      <c r="C61" s="168"/>
      <c r="D61" s="75"/>
      <c r="E61" s="75"/>
      <c r="F61" s="75"/>
      <c r="G61" s="75"/>
      <c r="H61" s="75"/>
      <c r="I61" s="75"/>
      <c r="J61" s="76"/>
      <c r="K61" s="134"/>
      <c r="L61" s="134"/>
      <c r="M61" s="134"/>
      <c r="N61" s="134">
        <v>54</v>
      </c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>
        <v>24</v>
      </c>
      <c r="AG61" s="134"/>
      <c r="AH61" s="134">
        <v>72</v>
      </c>
      <c r="AI61" s="134"/>
      <c r="AJ61" s="134"/>
      <c r="AK61" s="134"/>
      <c r="AL61" s="50">
        <f t="shared" si="2"/>
        <v>150</v>
      </c>
      <c r="AM61" s="134">
        <v>0</v>
      </c>
      <c r="AN61" s="54">
        <v>0</v>
      </c>
      <c r="AO61" t="s">
        <v>133</v>
      </c>
    </row>
    <row r="62" spans="1:43" ht="20.100000000000001" customHeight="1" x14ac:dyDescent="0.3">
      <c r="A62" s="88">
        <f t="shared" si="0"/>
        <v>50</v>
      </c>
      <c r="B62" s="167" t="s">
        <v>150</v>
      </c>
      <c r="C62" s="168"/>
      <c r="D62" s="75"/>
      <c r="E62" s="75"/>
      <c r="F62" s="75"/>
      <c r="G62" s="75"/>
      <c r="H62" s="75"/>
      <c r="I62" s="75"/>
      <c r="J62" s="76"/>
      <c r="K62" s="134"/>
      <c r="L62" s="134"/>
      <c r="M62" s="134"/>
      <c r="N62" s="134"/>
      <c r="O62" s="134"/>
      <c r="P62" s="134"/>
      <c r="Q62" s="134">
        <v>18</v>
      </c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>
        <v>132</v>
      </c>
      <c r="AG62" s="134"/>
      <c r="AH62" s="134"/>
      <c r="AI62" s="134"/>
      <c r="AJ62" s="134"/>
      <c r="AK62" s="134"/>
      <c r="AL62" s="50">
        <f t="shared" si="2"/>
        <v>150</v>
      </c>
      <c r="AM62" s="134">
        <v>0</v>
      </c>
      <c r="AN62" s="54">
        <v>0</v>
      </c>
      <c r="AO62" t="s">
        <v>133</v>
      </c>
    </row>
    <row r="63" spans="1:43" ht="20.100000000000001" customHeight="1" x14ac:dyDescent="0.3">
      <c r="A63" s="88">
        <f t="shared" si="0"/>
        <v>51</v>
      </c>
      <c r="B63" s="167" t="s">
        <v>152</v>
      </c>
      <c r="C63" s="168"/>
      <c r="D63" s="75"/>
      <c r="E63" s="75"/>
      <c r="F63" s="75"/>
      <c r="G63" s="75"/>
      <c r="H63" s="75"/>
      <c r="I63" s="75"/>
      <c r="J63" s="76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>
        <v>6</v>
      </c>
      <c r="AC63" s="134"/>
      <c r="AD63" s="134"/>
      <c r="AE63" s="134"/>
      <c r="AF63" s="134"/>
      <c r="AG63" s="134"/>
      <c r="AH63" s="134"/>
      <c r="AI63" s="134"/>
      <c r="AJ63" s="134"/>
      <c r="AK63" s="134"/>
      <c r="AL63" s="50">
        <f t="shared" si="2"/>
        <v>6</v>
      </c>
      <c r="AM63" s="134">
        <v>0</v>
      </c>
      <c r="AN63" s="54">
        <v>0</v>
      </c>
      <c r="AO63" t="s">
        <v>133</v>
      </c>
    </row>
    <row r="64" spans="1:43" ht="20.100000000000001" customHeight="1" x14ac:dyDescent="0.3">
      <c r="A64" s="88">
        <f t="shared" si="0"/>
        <v>52</v>
      </c>
      <c r="B64" s="167" t="s">
        <v>211</v>
      </c>
      <c r="C64" s="168"/>
      <c r="D64" s="75"/>
      <c r="E64" s="75"/>
      <c r="F64" s="75"/>
      <c r="G64" s="75"/>
      <c r="H64" s="75"/>
      <c r="I64" s="75"/>
      <c r="J64" s="76"/>
      <c r="K64" s="134"/>
      <c r="L64" s="134"/>
      <c r="M64" s="134"/>
      <c r="N64" s="134">
        <v>54</v>
      </c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>
        <v>24</v>
      </c>
      <c r="AG64" s="134"/>
      <c r="AH64" s="134">
        <v>72</v>
      </c>
      <c r="AI64" s="134"/>
      <c r="AJ64" s="134"/>
      <c r="AK64" s="134"/>
      <c r="AL64" s="50">
        <f t="shared" si="2"/>
        <v>150</v>
      </c>
      <c r="AM64" s="134">
        <v>0</v>
      </c>
      <c r="AN64" s="54">
        <v>0</v>
      </c>
      <c r="AO64" t="s">
        <v>133</v>
      </c>
    </row>
    <row r="65" spans="1:41" ht="20.100000000000001" customHeight="1" x14ac:dyDescent="0.3">
      <c r="A65" s="88">
        <f t="shared" si="0"/>
        <v>53</v>
      </c>
      <c r="B65" s="167" t="s">
        <v>153</v>
      </c>
      <c r="C65" s="168"/>
      <c r="D65" s="75"/>
      <c r="E65" s="75"/>
      <c r="F65" s="75"/>
      <c r="G65" s="75"/>
      <c r="H65" s="75"/>
      <c r="I65" s="75"/>
      <c r="J65" s="76"/>
      <c r="K65" s="252" t="s">
        <v>322</v>
      </c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4"/>
      <c r="AL65" s="50">
        <f t="shared" si="2"/>
        <v>0</v>
      </c>
      <c r="AM65" s="134">
        <v>0</v>
      </c>
      <c r="AN65" s="54">
        <v>0</v>
      </c>
      <c r="AO65" t="s">
        <v>133</v>
      </c>
    </row>
    <row r="66" spans="1:41" ht="20.100000000000001" customHeight="1" x14ac:dyDescent="0.3">
      <c r="A66" s="88">
        <f t="shared" si="0"/>
        <v>54</v>
      </c>
      <c r="B66" s="167" t="s">
        <v>258</v>
      </c>
      <c r="C66" s="168"/>
      <c r="D66" s="75"/>
      <c r="E66" s="75"/>
      <c r="F66" s="75"/>
      <c r="G66" s="75"/>
      <c r="H66" s="75"/>
      <c r="I66" s="75"/>
      <c r="J66" s="76"/>
      <c r="K66" s="134"/>
      <c r="L66" s="134"/>
      <c r="M66" s="134"/>
      <c r="N66" s="134">
        <v>54</v>
      </c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>
        <v>12</v>
      </c>
      <c r="AG66" s="134"/>
      <c r="AH66" s="134"/>
      <c r="AI66" s="134">
        <v>84</v>
      </c>
      <c r="AJ66" s="134"/>
      <c r="AK66" s="134"/>
      <c r="AL66" s="50">
        <f t="shared" si="2"/>
        <v>150</v>
      </c>
      <c r="AM66" s="134">
        <v>0</v>
      </c>
      <c r="AN66" s="54">
        <v>0</v>
      </c>
      <c r="AO66" t="s">
        <v>133</v>
      </c>
    </row>
    <row r="67" spans="1:41" ht="20.100000000000001" customHeight="1" x14ac:dyDescent="0.3">
      <c r="A67" s="88">
        <f t="shared" si="0"/>
        <v>55</v>
      </c>
      <c r="B67" s="167" t="s">
        <v>122</v>
      </c>
      <c r="C67" s="168"/>
      <c r="D67" s="75"/>
      <c r="E67" s="75"/>
      <c r="F67" s="75"/>
      <c r="G67" s="75"/>
      <c r="H67" s="75"/>
      <c r="I67" s="75"/>
      <c r="J67" s="76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>
        <v>72</v>
      </c>
      <c r="AI67" s="134"/>
      <c r="AJ67" s="134"/>
      <c r="AK67" s="134"/>
      <c r="AL67" s="50">
        <f t="shared" si="2"/>
        <v>72</v>
      </c>
      <c r="AM67" s="134">
        <v>0</v>
      </c>
      <c r="AN67" s="54">
        <v>0</v>
      </c>
      <c r="AO67" t="s">
        <v>133</v>
      </c>
    </row>
    <row r="68" spans="1:41" ht="20.100000000000001" customHeight="1" x14ac:dyDescent="0.3">
      <c r="A68" s="88">
        <f t="shared" si="0"/>
        <v>56</v>
      </c>
      <c r="B68" s="167" t="s">
        <v>259</v>
      </c>
      <c r="C68" s="168"/>
      <c r="D68" s="75"/>
      <c r="E68" s="75"/>
      <c r="F68" s="75"/>
      <c r="G68" s="75"/>
      <c r="H68" s="75"/>
      <c r="I68" s="75"/>
      <c r="J68" s="76"/>
      <c r="K68" s="134">
        <v>78</v>
      </c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>
        <v>72</v>
      </c>
      <c r="AI68" s="134"/>
      <c r="AJ68" s="134"/>
      <c r="AK68" s="134"/>
      <c r="AL68" s="50">
        <f t="shared" si="2"/>
        <v>150</v>
      </c>
      <c r="AM68" s="134">
        <v>112</v>
      </c>
      <c r="AN68" s="54">
        <f t="shared" si="1"/>
        <v>1.4358974358974359</v>
      </c>
      <c r="AO68" t="s">
        <v>133</v>
      </c>
    </row>
    <row r="69" spans="1:41" ht="20.100000000000001" customHeight="1" x14ac:dyDescent="0.3">
      <c r="A69" s="88">
        <f t="shared" si="0"/>
        <v>57</v>
      </c>
      <c r="B69" s="167" t="s">
        <v>260</v>
      </c>
      <c r="C69" s="168"/>
      <c r="D69" s="75"/>
      <c r="E69" s="75"/>
      <c r="F69" s="75"/>
      <c r="G69" s="75"/>
      <c r="H69" s="75"/>
      <c r="I69" s="75"/>
      <c r="J69" s="76"/>
      <c r="K69" s="93">
        <v>54</v>
      </c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>
        <v>36</v>
      </c>
      <c r="AG69" s="93">
        <v>6</v>
      </c>
      <c r="AH69" s="93">
        <v>60</v>
      </c>
      <c r="AI69" s="93"/>
      <c r="AJ69" s="93"/>
      <c r="AK69" s="93"/>
      <c r="AL69" s="50">
        <f t="shared" si="2"/>
        <v>156</v>
      </c>
      <c r="AM69" s="134">
        <v>128</v>
      </c>
      <c r="AN69" s="54">
        <f t="shared" si="1"/>
        <v>2.3703703703703702</v>
      </c>
      <c r="AO69" t="s">
        <v>133</v>
      </c>
    </row>
    <row r="70" spans="1:41" ht="20.100000000000001" customHeight="1" x14ac:dyDescent="0.3">
      <c r="A70" s="88">
        <f t="shared" si="0"/>
        <v>58</v>
      </c>
      <c r="B70" s="167" t="s">
        <v>261</v>
      </c>
      <c r="C70" s="168"/>
      <c r="D70" s="75"/>
      <c r="E70" s="75"/>
      <c r="F70" s="75"/>
      <c r="G70" s="75"/>
      <c r="H70" s="75"/>
      <c r="I70" s="75"/>
      <c r="J70" s="76"/>
      <c r="K70" s="93">
        <v>24</v>
      </c>
      <c r="L70" s="93"/>
      <c r="M70" s="93">
        <v>36</v>
      </c>
      <c r="N70" s="93">
        <v>24</v>
      </c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>
        <v>6</v>
      </c>
      <c r="AC70" s="93"/>
      <c r="AD70" s="93"/>
      <c r="AE70" s="93"/>
      <c r="AF70" s="93"/>
      <c r="AG70" s="93"/>
      <c r="AH70" s="93">
        <v>60</v>
      </c>
      <c r="AI70" s="93"/>
      <c r="AJ70" s="93"/>
      <c r="AK70" s="93"/>
      <c r="AL70" s="50">
        <f t="shared" si="2"/>
        <v>150</v>
      </c>
      <c r="AM70" s="134">
        <v>129</v>
      </c>
      <c r="AN70" s="54">
        <f t="shared" si="1"/>
        <v>5.375</v>
      </c>
      <c r="AO70" t="s">
        <v>133</v>
      </c>
    </row>
    <row r="71" spans="1:41" ht="20.100000000000001" customHeight="1" x14ac:dyDescent="0.3">
      <c r="A71" s="88">
        <f t="shared" si="0"/>
        <v>59</v>
      </c>
      <c r="B71" s="169" t="s">
        <v>327</v>
      </c>
      <c r="C71" s="170"/>
      <c r="D71" s="140"/>
      <c r="E71" s="140"/>
      <c r="F71" s="140"/>
      <c r="G71" s="75"/>
      <c r="H71" s="75"/>
      <c r="I71" s="75"/>
      <c r="J71" s="76"/>
      <c r="K71" s="134"/>
      <c r="L71" s="134"/>
      <c r="M71" s="134"/>
      <c r="N71" s="134"/>
      <c r="O71" s="134"/>
      <c r="P71" s="134"/>
      <c r="Q71" s="134">
        <v>6</v>
      </c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>
        <v>84</v>
      </c>
      <c r="AG71" s="134"/>
      <c r="AH71" s="134">
        <v>60</v>
      </c>
      <c r="AI71" s="134"/>
      <c r="AJ71" s="134"/>
      <c r="AK71" s="134"/>
      <c r="AL71" s="50">
        <f t="shared" si="2"/>
        <v>150</v>
      </c>
      <c r="AM71" s="134">
        <v>0</v>
      </c>
      <c r="AN71" s="54">
        <v>0</v>
      </c>
      <c r="AO71" t="s">
        <v>133</v>
      </c>
    </row>
    <row r="72" spans="1:41" ht="20.100000000000001" customHeight="1" x14ac:dyDescent="0.3">
      <c r="A72" s="88">
        <f t="shared" si="0"/>
        <v>60</v>
      </c>
      <c r="B72" s="169" t="s">
        <v>328</v>
      </c>
      <c r="C72" s="170"/>
      <c r="D72" s="140"/>
      <c r="E72" s="140"/>
      <c r="F72" s="140"/>
      <c r="G72" s="75"/>
      <c r="H72" s="75"/>
      <c r="I72" s="75"/>
      <c r="J72" s="76"/>
      <c r="K72" s="134">
        <v>6</v>
      </c>
      <c r="L72" s="134"/>
      <c r="M72" s="134">
        <v>12</v>
      </c>
      <c r="N72" s="134"/>
      <c r="O72" s="134"/>
      <c r="P72" s="134"/>
      <c r="Q72" s="134">
        <v>6</v>
      </c>
      <c r="R72" s="134">
        <v>6</v>
      </c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>
        <v>12</v>
      </c>
      <c r="AG72" s="134"/>
      <c r="AH72" s="134">
        <v>36</v>
      </c>
      <c r="AI72" s="134"/>
      <c r="AJ72" s="134"/>
      <c r="AK72" s="134"/>
      <c r="AL72" s="50">
        <f t="shared" si="2"/>
        <v>78</v>
      </c>
      <c r="AM72" s="134">
        <v>0</v>
      </c>
      <c r="AN72" s="54">
        <f t="shared" si="1"/>
        <v>0</v>
      </c>
      <c r="AO72" t="s">
        <v>133</v>
      </c>
    </row>
    <row r="73" spans="1:41" ht="20.100000000000001" customHeight="1" x14ac:dyDescent="0.3">
      <c r="A73" s="88">
        <f t="shared" si="0"/>
        <v>61</v>
      </c>
      <c r="B73" s="167" t="s">
        <v>145</v>
      </c>
      <c r="C73" s="168"/>
      <c r="D73" s="75"/>
      <c r="E73" s="75"/>
      <c r="F73" s="75"/>
      <c r="G73" s="75"/>
      <c r="H73" s="75"/>
      <c r="I73" s="75"/>
      <c r="J73" s="76"/>
      <c r="K73" s="93">
        <v>54</v>
      </c>
      <c r="L73" s="93"/>
      <c r="M73" s="93"/>
      <c r="N73" s="93"/>
      <c r="O73" s="93"/>
      <c r="P73" s="93"/>
      <c r="Q73" s="93"/>
      <c r="R73" s="93">
        <v>36</v>
      </c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>
        <v>60</v>
      </c>
      <c r="AI73" s="93"/>
      <c r="AJ73" s="93"/>
      <c r="AK73" s="93"/>
      <c r="AL73" s="50">
        <f t="shared" si="2"/>
        <v>150</v>
      </c>
      <c r="AM73" s="134">
        <v>41</v>
      </c>
      <c r="AN73" s="54">
        <f t="shared" si="1"/>
        <v>0.7592592592592593</v>
      </c>
      <c r="AO73" t="s">
        <v>133</v>
      </c>
    </row>
    <row r="74" spans="1:41" ht="20.100000000000001" customHeight="1" x14ac:dyDescent="0.3">
      <c r="A74" s="88">
        <f t="shared" si="0"/>
        <v>62</v>
      </c>
      <c r="B74" s="167" t="s">
        <v>126</v>
      </c>
      <c r="C74" s="168"/>
      <c r="D74" s="75"/>
      <c r="E74" s="75"/>
      <c r="F74" s="75"/>
      <c r="G74" s="75"/>
      <c r="H74" s="75"/>
      <c r="I74" s="75"/>
      <c r="J74" s="76"/>
      <c r="K74" s="134">
        <v>12</v>
      </c>
      <c r="L74" s="134"/>
      <c r="M74" s="134"/>
      <c r="N74" s="134">
        <v>12</v>
      </c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>
        <v>6</v>
      </c>
      <c r="AH74" s="134">
        <v>48</v>
      </c>
      <c r="AI74" s="134"/>
      <c r="AJ74" s="134"/>
      <c r="AK74" s="134"/>
      <c r="AL74" s="50">
        <f t="shared" si="2"/>
        <v>78</v>
      </c>
      <c r="AM74" s="134">
        <v>0</v>
      </c>
      <c r="AN74" s="54">
        <f t="shared" si="1"/>
        <v>0</v>
      </c>
      <c r="AO74" t="s">
        <v>133</v>
      </c>
    </row>
    <row r="75" spans="1:41" ht="20.100000000000001" customHeight="1" x14ac:dyDescent="0.3">
      <c r="A75" s="88">
        <f t="shared" si="0"/>
        <v>63</v>
      </c>
      <c r="B75" s="167" t="s">
        <v>262</v>
      </c>
      <c r="C75" s="168"/>
      <c r="D75" s="75"/>
      <c r="E75" s="75"/>
      <c r="F75" s="75"/>
      <c r="G75" s="75"/>
      <c r="H75" s="75"/>
      <c r="I75" s="75"/>
      <c r="J75" s="76"/>
      <c r="K75" s="134">
        <v>42</v>
      </c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>
        <v>108</v>
      </c>
      <c r="AD75" s="134"/>
      <c r="AE75" s="134"/>
      <c r="AF75" s="134"/>
      <c r="AG75" s="134"/>
      <c r="AH75" s="134"/>
      <c r="AI75" s="134"/>
      <c r="AJ75" s="134"/>
      <c r="AK75" s="134"/>
      <c r="AL75" s="50">
        <f t="shared" si="2"/>
        <v>150</v>
      </c>
      <c r="AM75" s="134">
        <v>101</v>
      </c>
      <c r="AN75" s="54">
        <f t="shared" si="1"/>
        <v>2.4047619047619047</v>
      </c>
      <c r="AO75" t="s">
        <v>133</v>
      </c>
    </row>
    <row r="76" spans="1:41" ht="20.100000000000001" customHeight="1" x14ac:dyDescent="0.3">
      <c r="A76" s="88">
        <f t="shared" si="0"/>
        <v>64</v>
      </c>
      <c r="B76" s="167" t="s">
        <v>149</v>
      </c>
      <c r="C76" s="168"/>
      <c r="D76" s="75"/>
      <c r="E76" s="75"/>
      <c r="F76" s="75"/>
      <c r="G76" s="75"/>
      <c r="H76" s="75"/>
      <c r="I76" s="75"/>
      <c r="J76" s="76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>
        <v>144</v>
      </c>
      <c r="AD76" s="134"/>
      <c r="AE76" s="134"/>
      <c r="AF76" s="134"/>
      <c r="AG76" s="134"/>
      <c r="AH76" s="134"/>
      <c r="AI76" s="134">
        <v>6</v>
      </c>
      <c r="AJ76" s="134"/>
      <c r="AK76" s="134"/>
      <c r="AL76" s="50">
        <f t="shared" si="2"/>
        <v>150</v>
      </c>
      <c r="AM76" s="134">
        <v>101</v>
      </c>
      <c r="AN76" s="54">
        <v>0</v>
      </c>
      <c r="AO76" t="s">
        <v>133</v>
      </c>
    </row>
    <row r="77" spans="1:41" ht="20.100000000000001" customHeight="1" x14ac:dyDescent="0.3">
      <c r="A77" s="88">
        <f t="shared" si="0"/>
        <v>65</v>
      </c>
      <c r="B77" s="167" t="s">
        <v>243</v>
      </c>
      <c r="C77" s="168"/>
      <c r="D77" s="75"/>
      <c r="E77" s="75"/>
      <c r="F77" s="75"/>
      <c r="G77" s="75"/>
      <c r="H77" s="75"/>
      <c r="I77" s="75"/>
      <c r="J77" s="76"/>
      <c r="K77" s="134">
        <v>24</v>
      </c>
      <c r="L77" s="134"/>
      <c r="M77" s="134">
        <v>24</v>
      </c>
      <c r="N77" s="134"/>
      <c r="O77" s="134"/>
      <c r="P77" s="134"/>
      <c r="Q77" s="134"/>
      <c r="R77" s="134">
        <v>18</v>
      </c>
      <c r="S77" s="134"/>
      <c r="T77" s="134"/>
      <c r="U77" s="134"/>
      <c r="V77" s="134">
        <v>6</v>
      </c>
      <c r="W77" s="134"/>
      <c r="X77" s="134"/>
      <c r="Y77" s="134"/>
      <c r="Z77" s="134"/>
      <c r="AA77" s="134"/>
      <c r="AB77" s="134">
        <v>6</v>
      </c>
      <c r="AC77" s="134"/>
      <c r="AD77" s="134"/>
      <c r="AE77" s="134"/>
      <c r="AF77" s="134"/>
      <c r="AG77" s="134"/>
      <c r="AH77" s="134">
        <v>72</v>
      </c>
      <c r="AI77" s="134"/>
      <c r="AJ77" s="134"/>
      <c r="AK77" s="134"/>
      <c r="AL77" s="50">
        <f t="shared" si="2"/>
        <v>150</v>
      </c>
      <c r="AM77" s="134">
        <v>40</v>
      </c>
      <c r="AN77" s="54">
        <f t="shared" si="1"/>
        <v>1.6666666666666667</v>
      </c>
      <c r="AO77" t="s">
        <v>133</v>
      </c>
    </row>
    <row r="78" spans="1:41" ht="20.100000000000001" customHeight="1" x14ac:dyDescent="0.3">
      <c r="A78" s="88">
        <f t="shared" ref="A78:A96" si="3">+A77+1</f>
        <v>66</v>
      </c>
      <c r="B78" s="167" t="s">
        <v>147</v>
      </c>
      <c r="C78" s="168"/>
      <c r="D78" s="75"/>
      <c r="E78" s="75"/>
      <c r="F78" s="75"/>
      <c r="G78" s="75"/>
      <c r="H78" s="75"/>
      <c r="I78" s="75"/>
      <c r="J78" s="76"/>
      <c r="K78" s="134"/>
      <c r="L78" s="134"/>
      <c r="M78" s="134"/>
      <c r="N78" s="134"/>
      <c r="O78" s="134"/>
      <c r="P78" s="134"/>
      <c r="Q78" s="134"/>
      <c r="R78" s="93"/>
      <c r="S78" s="93"/>
      <c r="T78" s="93"/>
      <c r="U78" s="93"/>
      <c r="V78" s="93">
        <v>48</v>
      </c>
      <c r="W78" s="93"/>
      <c r="X78" s="93">
        <v>42</v>
      </c>
      <c r="Y78" s="93"/>
      <c r="Z78" s="93"/>
      <c r="AA78" s="93"/>
      <c r="AB78" s="93"/>
      <c r="AC78" s="134"/>
      <c r="AD78" s="134"/>
      <c r="AE78" s="134"/>
      <c r="AF78" s="134"/>
      <c r="AG78" s="134"/>
      <c r="AH78" s="134">
        <v>60</v>
      </c>
      <c r="AI78" s="134"/>
      <c r="AJ78" s="134"/>
      <c r="AK78" s="134"/>
      <c r="AL78" s="50">
        <f t="shared" ref="AL78:AL96" si="4">SUM(K78:AK78)</f>
        <v>150</v>
      </c>
      <c r="AM78" s="134">
        <v>129</v>
      </c>
      <c r="AN78" s="54">
        <v>0</v>
      </c>
      <c r="AO78" t="s">
        <v>133</v>
      </c>
    </row>
    <row r="79" spans="1:41" ht="20.100000000000001" customHeight="1" x14ac:dyDescent="0.3">
      <c r="A79" s="88">
        <f t="shared" si="3"/>
        <v>67</v>
      </c>
      <c r="B79" s="167" t="s">
        <v>314</v>
      </c>
      <c r="C79" s="168"/>
      <c r="D79" s="75"/>
      <c r="E79" s="75"/>
      <c r="F79" s="75"/>
      <c r="G79" s="75"/>
      <c r="H79" s="75"/>
      <c r="I79" s="75"/>
      <c r="J79" s="76"/>
      <c r="K79" s="134"/>
      <c r="L79" s="134"/>
      <c r="M79" s="134"/>
      <c r="N79" s="134"/>
      <c r="O79" s="134"/>
      <c r="P79" s="134"/>
      <c r="Q79" s="134">
        <v>6</v>
      </c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134"/>
      <c r="AD79" s="134"/>
      <c r="AE79" s="134"/>
      <c r="AF79" s="134">
        <v>96</v>
      </c>
      <c r="AG79" s="134"/>
      <c r="AH79" s="134">
        <v>48</v>
      </c>
      <c r="AI79" s="134"/>
      <c r="AJ79" s="134"/>
      <c r="AK79" s="134"/>
      <c r="AL79" s="50">
        <f t="shared" si="4"/>
        <v>150</v>
      </c>
      <c r="AM79" s="134">
        <v>0</v>
      </c>
      <c r="AN79" s="54">
        <v>0</v>
      </c>
      <c r="AO79" t="s">
        <v>133</v>
      </c>
    </row>
    <row r="80" spans="1:41" ht="20.100000000000001" customHeight="1" x14ac:dyDescent="0.3">
      <c r="A80" s="88">
        <f t="shared" si="3"/>
        <v>68</v>
      </c>
      <c r="B80" s="167" t="s">
        <v>264</v>
      </c>
      <c r="C80" s="168"/>
      <c r="D80" s="75"/>
      <c r="E80" s="75"/>
      <c r="F80" s="75"/>
      <c r="G80" s="75"/>
      <c r="H80" s="75"/>
      <c r="I80" s="75"/>
      <c r="J80" s="76"/>
      <c r="K80" s="134">
        <v>54</v>
      </c>
      <c r="L80" s="134"/>
      <c r="M80" s="134"/>
      <c r="N80" s="134"/>
      <c r="O80" s="134"/>
      <c r="P80" s="134"/>
      <c r="Q80" s="134"/>
      <c r="R80" s="93"/>
      <c r="S80" s="93"/>
      <c r="T80" s="93">
        <v>12</v>
      </c>
      <c r="U80" s="93"/>
      <c r="V80" s="93"/>
      <c r="W80" s="93"/>
      <c r="X80" s="93"/>
      <c r="Y80" s="93"/>
      <c r="Z80" s="93"/>
      <c r="AA80" s="93">
        <v>12</v>
      </c>
      <c r="AB80" s="93"/>
      <c r="AC80" s="134">
        <v>30</v>
      </c>
      <c r="AD80" s="134"/>
      <c r="AE80" s="134"/>
      <c r="AF80" s="134"/>
      <c r="AG80" s="134">
        <v>6</v>
      </c>
      <c r="AH80" s="134">
        <v>36</v>
      </c>
      <c r="AI80" s="134"/>
      <c r="AJ80" s="134"/>
      <c r="AK80" s="134"/>
      <c r="AL80" s="50">
        <f t="shared" si="4"/>
        <v>150</v>
      </c>
      <c r="AM80" s="134">
        <v>53</v>
      </c>
      <c r="AN80" s="54">
        <f t="shared" ref="AN80:AN95" si="5">+AM80/K80</f>
        <v>0.98148148148148151</v>
      </c>
      <c r="AO80" t="s">
        <v>133</v>
      </c>
    </row>
    <row r="81" spans="1:41" ht="20.100000000000001" customHeight="1" x14ac:dyDescent="0.3">
      <c r="A81" s="88">
        <f t="shared" si="3"/>
        <v>69</v>
      </c>
      <c r="B81" s="167" t="s">
        <v>265</v>
      </c>
      <c r="C81" s="168"/>
      <c r="D81" s="75"/>
      <c r="E81" s="75"/>
      <c r="F81" s="75"/>
      <c r="G81" s="75"/>
      <c r="H81" s="75"/>
      <c r="I81" s="75"/>
      <c r="J81" s="76"/>
      <c r="K81" s="134">
        <v>96</v>
      </c>
      <c r="L81" s="134"/>
      <c r="M81" s="134"/>
      <c r="N81" s="134"/>
      <c r="O81" s="134"/>
      <c r="P81" s="134"/>
      <c r="Q81" s="134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134">
        <v>18</v>
      </c>
      <c r="AD81" s="134"/>
      <c r="AE81" s="134"/>
      <c r="AF81" s="134"/>
      <c r="AG81" s="134"/>
      <c r="AH81" s="134">
        <v>36</v>
      </c>
      <c r="AI81" s="134"/>
      <c r="AJ81" s="134"/>
      <c r="AK81" s="134"/>
      <c r="AL81" s="50">
        <f t="shared" si="4"/>
        <v>150</v>
      </c>
      <c r="AM81" s="134">
        <v>156</v>
      </c>
      <c r="AN81" s="54">
        <f t="shared" si="5"/>
        <v>1.625</v>
      </c>
      <c r="AO81" t="s">
        <v>133</v>
      </c>
    </row>
    <row r="82" spans="1:41" ht="20.100000000000001" customHeight="1" x14ac:dyDescent="0.3">
      <c r="A82" s="88">
        <f t="shared" si="3"/>
        <v>70</v>
      </c>
      <c r="B82" s="167" t="s">
        <v>130</v>
      </c>
      <c r="C82" s="168"/>
      <c r="D82" s="75"/>
      <c r="E82" s="75"/>
      <c r="F82" s="75"/>
      <c r="G82" s="75"/>
      <c r="H82" s="75"/>
      <c r="I82" s="75"/>
      <c r="J82" s="76"/>
      <c r="K82" s="134">
        <v>84</v>
      </c>
      <c r="L82" s="134"/>
      <c r="M82" s="134">
        <v>6</v>
      </c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>
        <v>12</v>
      </c>
      <c r="AD82" s="134"/>
      <c r="AE82" s="134"/>
      <c r="AF82" s="134"/>
      <c r="AG82" s="134"/>
      <c r="AH82" s="134">
        <v>48</v>
      </c>
      <c r="AI82" s="134"/>
      <c r="AJ82" s="134"/>
      <c r="AK82" s="134"/>
      <c r="AL82" s="50">
        <f t="shared" si="4"/>
        <v>150</v>
      </c>
      <c r="AM82" s="134">
        <v>122</v>
      </c>
      <c r="AN82" s="54">
        <f t="shared" si="5"/>
        <v>1.4523809523809523</v>
      </c>
      <c r="AO82" t="s">
        <v>133</v>
      </c>
    </row>
    <row r="83" spans="1:41" ht="20.100000000000001" customHeight="1" x14ac:dyDescent="0.3">
      <c r="A83" s="88">
        <f t="shared" si="3"/>
        <v>71</v>
      </c>
      <c r="B83" s="167" t="s">
        <v>266</v>
      </c>
      <c r="C83" s="168"/>
      <c r="D83" s="75"/>
      <c r="E83" s="75"/>
      <c r="F83" s="75"/>
      <c r="G83" s="75"/>
      <c r="H83" s="75"/>
      <c r="I83" s="75"/>
      <c r="J83" s="76"/>
      <c r="K83" s="134"/>
      <c r="L83" s="134"/>
      <c r="M83" s="134"/>
      <c r="N83" s="134"/>
      <c r="O83" s="134"/>
      <c r="P83" s="134"/>
      <c r="Q83" s="134">
        <v>48</v>
      </c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>
        <v>6</v>
      </c>
      <c r="AC83" s="134"/>
      <c r="AD83" s="134"/>
      <c r="AE83" s="134"/>
      <c r="AF83" s="134">
        <v>12</v>
      </c>
      <c r="AG83" s="134"/>
      <c r="AH83" s="134">
        <v>84</v>
      </c>
      <c r="AI83" s="134"/>
      <c r="AJ83" s="134"/>
      <c r="AK83" s="134"/>
      <c r="AL83" s="50">
        <f t="shared" si="4"/>
        <v>150</v>
      </c>
      <c r="AM83" s="134">
        <v>0</v>
      </c>
      <c r="AN83" s="54">
        <v>0</v>
      </c>
      <c r="AO83" t="s">
        <v>133</v>
      </c>
    </row>
    <row r="84" spans="1:41" ht="20.100000000000001" customHeight="1" x14ac:dyDescent="0.3">
      <c r="A84" s="88">
        <f t="shared" si="3"/>
        <v>72</v>
      </c>
      <c r="B84" s="167" t="s">
        <v>144</v>
      </c>
      <c r="C84" s="168"/>
      <c r="D84" s="75"/>
      <c r="E84" s="75"/>
      <c r="F84" s="75"/>
      <c r="G84" s="75"/>
      <c r="H84" s="75"/>
      <c r="I84" s="75"/>
      <c r="J84" s="76"/>
      <c r="K84" s="134">
        <v>54</v>
      </c>
      <c r="L84" s="134"/>
      <c r="M84" s="134"/>
      <c r="N84" s="134"/>
      <c r="O84" s="134"/>
      <c r="P84" s="134"/>
      <c r="Q84" s="134"/>
      <c r="R84" s="134">
        <v>48</v>
      </c>
      <c r="S84" s="134"/>
      <c r="T84" s="134"/>
      <c r="U84" s="134"/>
      <c r="V84" s="134">
        <v>12</v>
      </c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>
        <v>36</v>
      </c>
      <c r="AI84" s="134"/>
      <c r="AJ84" s="134"/>
      <c r="AK84" s="134"/>
      <c r="AL84" s="50">
        <f t="shared" si="4"/>
        <v>150</v>
      </c>
      <c r="AM84" s="134">
        <v>80</v>
      </c>
      <c r="AN84" s="54">
        <f t="shared" si="5"/>
        <v>1.4814814814814814</v>
      </c>
      <c r="AO84" t="s">
        <v>133</v>
      </c>
    </row>
    <row r="85" spans="1:41" ht="20.100000000000001" customHeight="1" x14ac:dyDescent="0.3">
      <c r="A85" s="88">
        <f t="shared" si="3"/>
        <v>73</v>
      </c>
      <c r="B85" s="167" t="s">
        <v>267</v>
      </c>
      <c r="C85" s="168"/>
      <c r="D85" s="75"/>
      <c r="E85" s="75"/>
      <c r="F85" s="75"/>
      <c r="G85" s="75"/>
      <c r="H85" s="75"/>
      <c r="I85" s="75"/>
      <c r="J85" s="76"/>
      <c r="K85" s="134"/>
      <c r="L85" s="134"/>
      <c r="M85" s="134"/>
      <c r="N85" s="134"/>
      <c r="O85" s="134"/>
      <c r="P85" s="134"/>
      <c r="Q85" s="134">
        <v>48</v>
      </c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>
        <v>6</v>
      </c>
      <c r="AC85" s="134"/>
      <c r="AD85" s="134"/>
      <c r="AE85" s="134"/>
      <c r="AF85" s="134">
        <v>12</v>
      </c>
      <c r="AG85" s="134"/>
      <c r="AH85" s="134">
        <v>84</v>
      </c>
      <c r="AI85" s="134"/>
      <c r="AJ85" s="134"/>
      <c r="AK85" s="134"/>
      <c r="AL85" s="50">
        <f t="shared" si="4"/>
        <v>150</v>
      </c>
      <c r="AM85" s="134"/>
      <c r="AN85" s="54">
        <v>0</v>
      </c>
      <c r="AO85" t="s">
        <v>133</v>
      </c>
    </row>
    <row r="86" spans="1:41" ht="20.100000000000001" customHeight="1" x14ac:dyDescent="0.3">
      <c r="A86" s="88">
        <f t="shared" si="3"/>
        <v>74</v>
      </c>
      <c r="B86" s="167" t="s">
        <v>268</v>
      </c>
      <c r="C86" s="168"/>
      <c r="D86" s="75"/>
      <c r="E86" s="75"/>
      <c r="F86" s="75"/>
      <c r="G86" s="75"/>
      <c r="H86" s="75"/>
      <c r="I86" s="75"/>
      <c r="J86" s="76"/>
      <c r="K86" s="134">
        <v>36</v>
      </c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>
        <v>60</v>
      </c>
      <c r="AD86" s="134"/>
      <c r="AE86" s="134"/>
      <c r="AF86" s="134"/>
      <c r="AG86" s="134">
        <v>6</v>
      </c>
      <c r="AH86" s="134">
        <v>48</v>
      </c>
      <c r="AI86" s="134"/>
      <c r="AJ86" s="134"/>
      <c r="AK86" s="134"/>
      <c r="AL86" s="50">
        <f t="shared" si="4"/>
        <v>150</v>
      </c>
      <c r="AM86" s="134">
        <v>87</v>
      </c>
      <c r="AN86" s="54">
        <f t="shared" si="5"/>
        <v>2.4166666666666665</v>
      </c>
      <c r="AO86" t="s">
        <v>133</v>
      </c>
    </row>
    <row r="87" spans="1:41" ht="20.100000000000001" customHeight="1" x14ac:dyDescent="0.3">
      <c r="A87" s="88">
        <f t="shared" si="3"/>
        <v>75</v>
      </c>
      <c r="B87" s="169" t="s">
        <v>329</v>
      </c>
      <c r="C87" s="171"/>
      <c r="D87" s="138"/>
      <c r="E87" s="138"/>
      <c r="F87" s="138"/>
      <c r="G87" s="138"/>
      <c r="H87" s="138"/>
      <c r="I87" s="138"/>
      <c r="J87" s="139"/>
      <c r="K87" s="141">
        <v>150</v>
      </c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2">
        <f t="shared" si="4"/>
        <v>150</v>
      </c>
      <c r="AM87" s="134">
        <v>86</v>
      </c>
      <c r="AN87" s="54">
        <f t="shared" si="5"/>
        <v>0.57333333333333336</v>
      </c>
      <c r="AO87" t="s">
        <v>133</v>
      </c>
    </row>
    <row r="88" spans="1:41" ht="20.100000000000001" customHeight="1" x14ac:dyDescent="0.3">
      <c r="A88" s="88">
        <f t="shared" si="3"/>
        <v>76</v>
      </c>
      <c r="B88" s="167" t="s">
        <v>196</v>
      </c>
      <c r="C88" s="168"/>
      <c r="D88" s="75"/>
      <c r="E88" s="75"/>
      <c r="F88" s="75"/>
      <c r="G88" s="75"/>
      <c r="H88" s="75"/>
      <c r="I88" s="75"/>
      <c r="J88" s="76"/>
      <c r="K88" s="134"/>
      <c r="L88" s="134"/>
      <c r="M88" s="134"/>
      <c r="N88" s="134"/>
      <c r="O88" s="134"/>
      <c r="P88" s="134"/>
      <c r="Q88" s="134">
        <v>6</v>
      </c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>
        <v>96</v>
      </c>
      <c r="AG88" s="134"/>
      <c r="AH88" s="134">
        <v>48</v>
      </c>
      <c r="AI88" s="134"/>
      <c r="AJ88" s="134"/>
      <c r="AK88" s="134"/>
      <c r="AL88" s="50">
        <f t="shared" si="4"/>
        <v>150</v>
      </c>
      <c r="AM88" s="134">
        <v>0</v>
      </c>
      <c r="AN88" s="54">
        <v>0</v>
      </c>
      <c r="AO88" t="s">
        <v>133</v>
      </c>
    </row>
    <row r="89" spans="1:41" ht="20.100000000000001" customHeight="1" x14ac:dyDescent="0.3">
      <c r="A89" s="88">
        <f t="shared" si="3"/>
        <v>77</v>
      </c>
      <c r="B89" s="167" t="s">
        <v>132</v>
      </c>
      <c r="C89" s="168"/>
      <c r="D89" s="75"/>
      <c r="E89" s="75"/>
      <c r="F89" s="75"/>
      <c r="G89" s="75"/>
      <c r="H89" s="75"/>
      <c r="I89" s="75"/>
      <c r="J89" s="76"/>
      <c r="K89" s="134"/>
      <c r="L89" s="134"/>
      <c r="M89" s="134"/>
      <c r="N89" s="134">
        <v>6</v>
      </c>
      <c r="O89" s="249" t="s">
        <v>323</v>
      </c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1"/>
      <c r="AL89" s="50">
        <f t="shared" si="4"/>
        <v>6</v>
      </c>
      <c r="AM89" s="134">
        <v>0</v>
      </c>
      <c r="AN89" s="54">
        <v>0</v>
      </c>
      <c r="AO89" t="s">
        <v>133</v>
      </c>
    </row>
    <row r="90" spans="1:41" ht="20.100000000000001" customHeight="1" x14ac:dyDescent="0.3">
      <c r="A90" s="88">
        <f t="shared" si="3"/>
        <v>78</v>
      </c>
      <c r="B90" s="167" t="s">
        <v>148</v>
      </c>
      <c r="C90" s="168"/>
      <c r="D90" s="75"/>
      <c r="E90" s="75"/>
      <c r="F90" s="75"/>
      <c r="G90" s="75"/>
      <c r="H90" s="75"/>
      <c r="I90" s="75"/>
      <c r="J90" s="76"/>
      <c r="K90" s="134">
        <v>24</v>
      </c>
      <c r="L90" s="134"/>
      <c r="M90" s="134">
        <v>24</v>
      </c>
      <c r="N90" s="134"/>
      <c r="O90" s="134"/>
      <c r="P90" s="134"/>
      <c r="Q90" s="134"/>
      <c r="R90" s="134">
        <v>24</v>
      </c>
      <c r="S90" s="134"/>
      <c r="T90" s="134"/>
      <c r="U90" s="134"/>
      <c r="V90" s="134">
        <v>6</v>
      </c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>
        <v>0</v>
      </c>
      <c r="AH90" s="134">
        <v>72</v>
      </c>
      <c r="AI90" s="134"/>
      <c r="AJ90" s="134"/>
      <c r="AK90" s="134"/>
      <c r="AL90" s="50">
        <f t="shared" si="4"/>
        <v>150</v>
      </c>
      <c r="AM90" s="134">
        <v>44</v>
      </c>
      <c r="AN90" s="54">
        <f t="shared" si="5"/>
        <v>1.8333333333333333</v>
      </c>
      <c r="AO90" t="s">
        <v>133</v>
      </c>
    </row>
    <row r="91" spans="1:41" ht="20.100000000000001" customHeight="1" x14ac:dyDescent="0.3">
      <c r="A91" s="88">
        <f t="shared" si="3"/>
        <v>79</v>
      </c>
      <c r="B91" s="169" t="s">
        <v>171</v>
      </c>
      <c r="C91" s="170"/>
      <c r="D91" s="138"/>
      <c r="E91" s="138"/>
      <c r="F91" s="138"/>
      <c r="G91" s="138"/>
      <c r="H91" s="138"/>
      <c r="I91" s="75"/>
      <c r="J91" s="76"/>
      <c r="K91" s="134"/>
      <c r="L91" s="134"/>
      <c r="M91" s="134"/>
      <c r="N91" s="134"/>
      <c r="O91" s="134"/>
      <c r="P91" s="134"/>
      <c r="Q91" s="134">
        <v>6</v>
      </c>
      <c r="R91" s="134"/>
      <c r="S91" s="134"/>
      <c r="T91" s="134"/>
      <c r="U91" s="134"/>
      <c r="V91" s="134"/>
      <c r="W91" s="134"/>
      <c r="X91" s="134"/>
      <c r="Y91" s="134"/>
      <c r="Z91" s="134"/>
      <c r="AA91" s="84"/>
      <c r="AB91" s="134"/>
      <c r="AC91" s="134"/>
      <c r="AD91" s="134"/>
      <c r="AE91" s="134"/>
      <c r="AF91" s="134">
        <v>120</v>
      </c>
      <c r="AG91" s="134"/>
      <c r="AH91" s="134">
        <v>24</v>
      </c>
      <c r="AI91" s="134"/>
      <c r="AJ91" s="134"/>
      <c r="AK91" s="134"/>
      <c r="AL91" s="50">
        <f t="shared" si="4"/>
        <v>150</v>
      </c>
      <c r="AM91" s="134">
        <v>0</v>
      </c>
      <c r="AN91" s="54">
        <v>0</v>
      </c>
      <c r="AO91" t="s">
        <v>133</v>
      </c>
    </row>
    <row r="92" spans="1:41" ht="20.100000000000001" customHeight="1" x14ac:dyDescent="0.3">
      <c r="A92" s="88">
        <f t="shared" si="3"/>
        <v>80</v>
      </c>
      <c r="B92" s="167" t="s">
        <v>178</v>
      </c>
      <c r="C92" s="168"/>
      <c r="D92" s="75"/>
      <c r="E92" s="75"/>
      <c r="F92" s="75"/>
      <c r="G92" s="75"/>
      <c r="H92" s="75"/>
      <c r="I92" s="75"/>
      <c r="J92" s="76"/>
      <c r="K92" s="93"/>
      <c r="L92" s="93"/>
      <c r="M92" s="93"/>
      <c r="N92" s="93"/>
      <c r="O92" s="93"/>
      <c r="P92" s="93"/>
      <c r="Q92" s="93">
        <v>6</v>
      </c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134">
        <v>120</v>
      </c>
      <c r="AG92" s="134"/>
      <c r="AH92" s="134">
        <v>24</v>
      </c>
      <c r="AI92" s="93"/>
      <c r="AJ92" s="93"/>
      <c r="AK92" s="93"/>
      <c r="AL92" s="50">
        <f t="shared" si="4"/>
        <v>150</v>
      </c>
      <c r="AM92" s="134">
        <v>0</v>
      </c>
      <c r="AN92" s="54">
        <v>0</v>
      </c>
      <c r="AO92" t="s">
        <v>133</v>
      </c>
    </row>
    <row r="93" spans="1:41" ht="20.100000000000001" customHeight="1" x14ac:dyDescent="0.3">
      <c r="A93" s="88">
        <f t="shared" si="3"/>
        <v>81</v>
      </c>
      <c r="B93" s="167" t="s">
        <v>270</v>
      </c>
      <c r="C93" s="168"/>
      <c r="D93" s="75"/>
      <c r="E93" s="75"/>
      <c r="F93" s="75"/>
      <c r="G93" s="75"/>
      <c r="H93" s="75"/>
      <c r="I93" s="75"/>
      <c r="J93" s="76"/>
      <c r="K93" s="134"/>
      <c r="L93" s="134"/>
      <c r="M93" s="134"/>
      <c r="N93" s="134"/>
      <c r="O93" s="134"/>
      <c r="P93" s="134"/>
      <c r="Q93" s="134">
        <v>6</v>
      </c>
      <c r="R93" s="134">
        <v>48</v>
      </c>
      <c r="S93" s="134"/>
      <c r="T93" s="134"/>
      <c r="U93" s="134"/>
      <c r="V93" s="134"/>
      <c r="W93" s="134"/>
      <c r="X93" s="134"/>
      <c r="Y93" s="134"/>
      <c r="Z93" s="134"/>
      <c r="AA93" s="84"/>
      <c r="AB93" s="134"/>
      <c r="AC93" s="134"/>
      <c r="AD93" s="134"/>
      <c r="AE93" s="134"/>
      <c r="AF93" s="134">
        <v>12</v>
      </c>
      <c r="AG93" s="134"/>
      <c r="AH93" s="134">
        <v>84</v>
      </c>
      <c r="AI93" s="134"/>
      <c r="AJ93" s="134"/>
      <c r="AK93" s="134"/>
      <c r="AL93" s="50">
        <f t="shared" si="4"/>
        <v>150</v>
      </c>
      <c r="AM93" s="134">
        <v>0</v>
      </c>
      <c r="AN93" s="54">
        <v>0</v>
      </c>
      <c r="AO93" t="s">
        <v>133</v>
      </c>
    </row>
    <row r="94" spans="1:41" ht="20.100000000000001" customHeight="1" x14ac:dyDescent="0.3">
      <c r="A94" s="88">
        <f t="shared" si="3"/>
        <v>82</v>
      </c>
      <c r="B94" s="167" t="s">
        <v>331</v>
      </c>
      <c r="C94" s="168"/>
      <c r="D94" s="75"/>
      <c r="E94" s="75"/>
      <c r="F94" s="75"/>
      <c r="G94" s="75"/>
      <c r="H94" s="75"/>
      <c r="I94" s="75"/>
      <c r="J94" s="76"/>
      <c r="K94" s="134">
        <v>12</v>
      </c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84"/>
      <c r="AB94" s="134"/>
      <c r="AC94" s="134">
        <v>30</v>
      </c>
      <c r="AD94" s="134"/>
      <c r="AE94" s="134"/>
      <c r="AF94" s="134">
        <v>72</v>
      </c>
      <c r="AG94" s="134"/>
      <c r="AH94" s="134">
        <v>36</v>
      </c>
      <c r="AI94" s="134"/>
      <c r="AJ94" s="134"/>
      <c r="AK94" s="134"/>
      <c r="AL94" s="50">
        <f t="shared" si="4"/>
        <v>150</v>
      </c>
      <c r="AM94" s="134">
        <v>0</v>
      </c>
      <c r="AN94" s="54">
        <f t="shared" si="5"/>
        <v>0</v>
      </c>
      <c r="AO94" t="s">
        <v>133</v>
      </c>
    </row>
    <row r="95" spans="1:41" ht="20.100000000000001" customHeight="1" x14ac:dyDescent="0.3">
      <c r="A95" s="88">
        <f t="shared" si="3"/>
        <v>83</v>
      </c>
      <c r="B95" s="167" t="s">
        <v>330</v>
      </c>
      <c r="C95" s="168"/>
      <c r="D95" s="75"/>
      <c r="E95" s="75"/>
      <c r="F95" s="75"/>
      <c r="G95" s="75"/>
      <c r="H95" s="75"/>
      <c r="I95" s="75"/>
      <c r="J95" s="76"/>
      <c r="K95" s="134">
        <v>66</v>
      </c>
      <c r="L95" s="134"/>
      <c r="M95" s="134"/>
      <c r="N95" s="134">
        <v>12</v>
      </c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8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50">
        <f t="shared" si="4"/>
        <v>78</v>
      </c>
      <c r="AM95" s="134">
        <v>0</v>
      </c>
      <c r="AN95" s="54">
        <f t="shared" si="5"/>
        <v>0</v>
      </c>
      <c r="AO95" t="s">
        <v>133</v>
      </c>
    </row>
    <row r="96" spans="1:41" ht="20.100000000000001" customHeight="1" x14ac:dyDescent="0.3">
      <c r="A96" s="88">
        <f t="shared" si="3"/>
        <v>84</v>
      </c>
      <c r="B96" s="169" t="s">
        <v>124</v>
      </c>
      <c r="C96" s="170"/>
      <c r="D96" s="140"/>
      <c r="E96" s="140"/>
      <c r="F96" s="140"/>
      <c r="G96" s="140"/>
      <c r="H96" s="140"/>
      <c r="I96" s="75"/>
      <c r="J96" s="76"/>
      <c r="K96" s="134"/>
      <c r="L96" s="134"/>
      <c r="M96" s="134"/>
      <c r="N96" s="134"/>
      <c r="O96" s="134"/>
      <c r="P96" s="134"/>
      <c r="Q96" s="134"/>
      <c r="R96" s="134">
        <v>54</v>
      </c>
      <c r="S96" s="134"/>
      <c r="T96" s="134"/>
      <c r="U96" s="134"/>
      <c r="V96" s="134"/>
      <c r="W96" s="134"/>
      <c r="X96" s="134"/>
      <c r="Y96" s="134"/>
      <c r="Z96" s="134"/>
      <c r="AA96" s="84"/>
      <c r="AB96" s="134"/>
      <c r="AC96" s="134"/>
      <c r="AD96" s="134"/>
      <c r="AE96" s="134"/>
      <c r="AF96" s="134"/>
      <c r="AG96" s="134"/>
      <c r="AH96" s="134">
        <v>96</v>
      </c>
      <c r="AI96" s="134"/>
      <c r="AJ96" s="134"/>
      <c r="AK96" s="134"/>
      <c r="AL96" s="50">
        <f t="shared" si="4"/>
        <v>150</v>
      </c>
      <c r="AM96" s="95">
        <v>0</v>
      </c>
      <c r="AN96" s="54">
        <v>0</v>
      </c>
      <c r="AO96" t="s">
        <v>133</v>
      </c>
    </row>
    <row r="97" spans="1:40" ht="20.100000000000001" customHeight="1" thickBot="1" x14ac:dyDescent="0.35">
      <c r="A97" s="89"/>
      <c r="B97" s="15" t="s">
        <v>4</v>
      </c>
      <c r="C97" s="16"/>
      <c r="D97" s="16"/>
      <c r="E97" s="16"/>
      <c r="F97" s="16"/>
      <c r="G97" s="16"/>
      <c r="H97" s="16"/>
      <c r="I97" s="16"/>
      <c r="J97" s="17"/>
      <c r="K97" s="46">
        <f>SUM(K13:K96)</f>
        <v>3852</v>
      </c>
      <c r="L97" s="46">
        <f>SUM(L13:L96)</f>
        <v>0</v>
      </c>
      <c r="M97" s="46">
        <f>SUM(M13:M96)</f>
        <v>144</v>
      </c>
      <c r="N97" s="46">
        <f>SUM(N13:N96)</f>
        <v>396</v>
      </c>
      <c r="O97" s="46"/>
      <c r="P97" s="46">
        <f>SUM(P13:P96)</f>
        <v>6</v>
      </c>
      <c r="Q97" s="46">
        <f>SUM(Q13:Q96)</f>
        <v>1013</v>
      </c>
      <c r="R97" s="46">
        <f>SUM(R13:R96)</f>
        <v>282</v>
      </c>
      <c r="S97" s="46">
        <f>SUM(S13:S96)</f>
        <v>96</v>
      </c>
      <c r="T97" s="46"/>
      <c r="U97" s="46">
        <f t="shared" ref="U97:AI97" si="6">SUM(U13:U96)</f>
        <v>0</v>
      </c>
      <c r="V97" s="46">
        <f t="shared" si="6"/>
        <v>78</v>
      </c>
      <c r="W97" s="46">
        <f t="shared" si="6"/>
        <v>12</v>
      </c>
      <c r="X97" s="46">
        <f t="shared" si="6"/>
        <v>42</v>
      </c>
      <c r="Y97" s="46">
        <f t="shared" si="6"/>
        <v>0</v>
      </c>
      <c r="Z97" s="46">
        <f t="shared" si="6"/>
        <v>18</v>
      </c>
      <c r="AA97" s="46">
        <f t="shared" si="6"/>
        <v>48</v>
      </c>
      <c r="AB97" s="46">
        <f t="shared" si="6"/>
        <v>132</v>
      </c>
      <c r="AC97" s="46">
        <f t="shared" si="6"/>
        <v>779</v>
      </c>
      <c r="AD97" s="46">
        <f t="shared" si="6"/>
        <v>0</v>
      </c>
      <c r="AE97" s="46">
        <f t="shared" si="6"/>
        <v>0</v>
      </c>
      <c r="AF97" s="46">
        <f t="shared" si="6"/>
        <v>1692</v>
      </c>
      <c r="AG97" s="46">
        <f t="shared" si="6"/>
        <v>30</v>
      </c>
      <c r="AH97" s="46">
        <f t="shared" si="6"/>
        <v>2508</v>
      </c>
      <c r="AI97" s="46">
        <f t="shared" si="6"/>
        <v>114</v>
      </c>
      <c r="AJ97" s="46"/>
      <c r="AK97" s="46">
        <f>SUM(AK13:AK96)</f>
        <v>0</v>
      </c>
      <c r="AL97" s="51">
        <f>SUM(AL13:AL96)</f>
        <v>11266</v>
      </c>
      <c r="AM97" s="96">
        <f>SUM(AM13:AM96)</f>
        <v>6374</v>
      </c>
      <c r="AN97" s="55">
        <f>+AM97/K97</f>
        <v>1.6547248182762202</v>
      </c>
    </row>
    <row r="99" spans="1:40" x14ac:dyDescent="0.3">
      <c r="B99" s="2" t="s">
        <v>19</v>
      </c>
    </row>
    <row r="103" spans="1:40" x14ac:dyDescent="0.3">
      <c r="A103" s="90"/>
      <c r="B103" s="4"/>
      <c r="C103" s="4"/>
      <c r="D103" s="4"/>
      <c r="E103" s="4"/>
      <c r="F103" s="4"/>
      <c r="L103" s="4"/>
      <c r="M103" s="4"/>
      <c r="N103" s="4"/>
      <c r="O103" s="4"/>
      <c r="P103" s="4"/>
      <c r="Q103" s="4"/>
      <c r="R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40" x14ac:dyDescent="0.3">
      <c r="A104" s="86" t="s">
        <v>7</v>
      </c>
      <c r="B104" s="6"/>
      <c r="C104" s="6"/>
      <c r="D104" s="6"/>
      <c r="E104" s="6"/>
      <c r="F104" s="6"/>
      <c r="L104" s="6" t="s">
        <v>8</v>
      </c>
      <c r="M104" s="6"/>
      <c r="N104" s="6"/>
      <c r="O104" s="6"/>
      <c r="P104" s="6"/>
      <c r="Q104" s="6"/>
      <c r="R104" s="6"/>
      <c r="Y104" s="6" t="s">
        <v>9</v>
      </c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8" spans="1:40" x14ac:dyDescent="0.3">
      <c r="A108" s="90"/>
      <c r="B108" s="4"/>
      <c r="C108" s="4"/>
      <c r="D108" s="4"/>
      <c r="E108" s="4"/>
      <c r="F108" s="4"/>
    </row>
    <row r="109" spans="1:40" x14ac:dyDescent="0.3">
      <c r="A109" s="86" t="s">
        <v>6</v>
      </c>
      <c r="B109" s="6"/>
      <c r="C109" s="6"/>
      <c r="D109" s="6"/>
      <c r="E109" s="6"/>
      <c r="F109" s="6"/>
    </row>
    <row r="111" spans="1:40" x14ac:dyDescent="0.3">
      <c r="C111" s="14" t="s">
        <v>20</v>
      </c>
      <c r="D111" s="14" t="s">
        <v>28</v>
      </c>
      <c r="E111" s="14"/>
      <c r="F111" s="14"/>
      <c r="G111" s="14"/>
      <c r="H111" s="14"/>
      <c r="I111" s="14"/>
      <c r="J111" s="14"/>
      <c r="K111" s="14"/>
      <c r="L111" s="14"/>
      <c r="M111" s="14" t="s">
        <v>37</v>
      </c>
      <c r="N111" s="14" t="s">
        <v>43</v>
      </c>
      <c r="O111" s="14"/>
      <c r="P111" s="14"/>
      <c r="Q111" s="14"/>
      <c r="R111" s="14"/>
      <c r="S111" s="14"/>
      <c r="T111" s="14"/>
      <c r="V111" s="14" t="s">
        <v>294</v>
      </c>
      <c r="W111" s="14" t="s">
        <v>295</v>
      </c>
    </row>
    <row r="112" spans="1:40" x14ac:dyDescent="0.3">
      <c r="C112" s="14" t="s">
        <v>273</v>
      </c>
      <c r="D112" s="14" t="s">
        <v>274</v>
      </c>
      <c r="K112" s="14"/>
      <c r="L112" s="14"/>
      <c r="M112" s="14" t="s">
        <v>285</v>
      </c>
      <c r="N112" s="14" t="s">
        <v>286</v>
      </c>
      <c r="O112" s="14"/>
      <c r="P112" s="14"/>
      <c r="V112" s="14" t="s">
        <v>161</v>
      </c>
      <c r="W112" t="s">
        <v>158</v>
      </c>
      <c r="X112" s="14"/>
    </row>
    <row r="113" spans="3:27" x14ac:dyDescent="0.3">
      <c r="C113" s="14" t="s">
        <v>22</v>
      </c>
      <c r="D113" s="14" t="s">
        <v>30</v>
      </c>
      <c r="E113" s="14"/>
      <c r="F113" s="14"/>
      <c r="G113" s="14"/>
      <c r="H113" s="14"/>
      <c r="I113" s="14"/>
      <c r="J113" s="14"/>
      <c r="K113" s="14"/>
      <c r="L113" s="14"/>
      <c r="M113" s="14" t="s">
        <v>45</v>
      </c>
      <c r="N113" s="14"/>
      <c r="O113" s="14"/>
      <c r="P113" s="14"/>
      <c r="Q113" s="14"/>
      <c r="R113" s="14"/>
      <c r="S113" s="14"/>
      <c r="T113" s="14"/>
      <c r="V113" s="14" t="s">
        <v>155</v>
      </c>
      <c r="W113" s="14" t="s">
        <v>159</v>
      </c>
      <c r="X113" s="14"/>
      <c r="Y113" s="14"/>
      <c r="Z113" s="14"/>
      <c r="AA113" s="14"/>
    </row>
    <row r="114" spans="3:27" x14ac:dyDescent="0.3">
      <c r="C114" s="14" t="s">
        <v>23</v>
      </c>
      <c r="D114" s="14" t="s">
        <v>31</v>
      </c>
      <c r="E114" s="14"/>
      <c r="F114" s="14"/>
      <c r="G114" s="14"/>
      <c r="H114" s="14"/>
      <c r="I114" s="14"/>
      <c r="J114" s="14"/>
      <c r="K114" s="14"/>
      <c r="L114" s="14"/>
      <c r="M114" s="14" t="s">
        <v>39</v>
      </c>
      <c r="N114" s="14" t="s">
        <v>46</v>
      </c>
      <c r="O114" s="14"/>
      <c r="P114" s="14"/>
      <c r="Q114" s="14"/>
      <c r="R114" s="14"/>
      <c r="S114" s="14"/>
      <c r="T114" s="14"/>
      <c r="V114" s="14"/>
      <c r="W114" s="14"/>
      <c r="X114" s="14"/>
      <c r="Y114" s="14"/>
      <c r="Z114" s="14"/>
      <c r="AA114" s="14"/>
    </row>
    <row r="115" spans="3:27" x14ac:dyDescent="0.3">
      <c r="C115" s="14" t="s">
        <v>24</v>
      </c>
      <c r="D115" s="14" t="s">
        <v>32</v>
      </c>
      <c r="E115" s="14"/>
      <c r="F115" s="14"/>
      <c r="G115" s="14"/>
      <c r="H115" s="14"/>
      <c r="I115" s="14"/>
      <c r="J115" s="14"/>
      <c r="K115" s="14"/>
      <c r="L115" s="14"/>
      <c r="M115" s="14" t="s">
        <v>287</v>
      </c>
      <c r="N115" s="14" t="s">
        <v>288</v>
      </c>
      <c r="O115" s="14"/>
      <c r="P115" s="14"/>
      <c r="Q115" s="14"/>
      <c r="R115" s="14"/>
      <c r="S115" s="14"/>
      <c r="T115" s="14"/>
      <c r="U115" s="14"/>
    </row>
    <row r="116" spans="3:27" x14ac:dyDescent="0.3">
      <c r="C116" s="14" t="s">
        <v>275</v>
      </c>
      <c r="D116" s="14" t="s">
        <v>276</v>
      </c>
      <c r="E116" s="14"/>
      <c r="F116" s="14"/>
      <c r="G116" s="14"/>
      <c r="H116" s="14"/>
      <c r="I116" s="14"/>
      <c r="J116" s="14"/>
      <c r="K116" s="14"/>
      <c r="L116" s="14"/>
      <c r="M116" s="14" t="s">
        <v>41</v>
      </c>
      <c r="N116" s="14" t="s">
        <v>48</v>
      </c>
      <c r="O116" s="14"/>
      <c r="P116" s="14"/>
      <c r="Q116" s="14"/>
      <c r="R116" s="14"/>
      <c r="S116" s="14"/>
      <c r="T116" s="14"/>
      <c r="U116" s="14"/>
    </row>
    <row r="117" spans="3:27" x14ac:dyDescent="0.3">
      <c r="C117" s="14" t="s">
        <v>54</v>
      </c>
      <c r="D117" s="14" t="s">
        <v>55</v>
      </c>
      <c r="H117" s="14"/>
      <c r="I117" s="14"/>
      <c r="J117" s="14"/>
      <c r="K117" s="14"/>
      <c r="L117" s="14"/>
      <c r="M117" s="14" t="s">
        <v>78</v>
      </c>
      <c r="N117" s="14" t="s">
        <v>79</v>
      </c>
      <c r="O117" s="14"/>
      <c r="P117" s="14"/>
      <c r="Q117" s="14"/>
      <c r="R117" s="14"/>
      <c r="S117" s="14"/>
      <c r="T117" s="14"/>
      <c r="U117" s="14"/>
    </row>
    <row r="118" spans="3:27" x14ac:dyDescent="0.3">
      <c r="C118" s="14" t="s">
        <v>277</v>
      </c>
      <c r="D118" s="14" t="s">
        <v>278</v>
      </c>
      <c r="G118" s="14"/>
      <c r="H118" s="14"/>
      <c r="I118" s="14"/>
      <c r="J118" s="14"/>
      <c r="K118" s="14"/>
      <c r="L118" s="14"/>
      <c r="M118" s="14" t="s">
        <v>49</v>
      </c>
      <c r="N118" s="14" t="s">
        <v>53</v>
      </c>
      <c r="O118" s="14"/>
      <c r="P118" s="14"/>
      <c r="Q118" s="14"/>
      <c r="R118" s="14"/>
      <c r="S118" s="14"/>
      <c r="T118" s="14"/>
      <c r="U118" s="14"/>
    </row>
    <row r="119" spans="3:27" x14ac:dyDescent="0.3">
      <c r="C119" s="14" t="s">
        <v>279</v>
      </c>
      <c r="D119" s="14" t="s">
        <v>280</v>
      </c>
      <c r="F119" s="14"/>
      <c r="G119" s="14"/>
      <c r="H119" s="14"/>
      <c r="M119" s="14" t="s">
        <v>52</v>
      </c>
      <c r="N119" s="14"/>
      <c r="O119" s="14"/>
      <c r="P119" s="14"/>
      <c r="Q119" s="14"/>
      <c r="R119" s="14"/>
    </row>
    <row r="120" spans="3:27" x14ac:dyDescent="0.3">
      <c r="C120" s="14" t="s">
        <v>281</v>
      </c>
      <c r="D120" s="14" t="s">
        <v>282</v>
      </c>
      <c r="F120" s="14"/>
      <c r="G120" s="14"/>
      <c r="M120" s="14" t="s">
        <v>289</v>
      </c>
      <c r="N120" s="14" t="s">
        <v>290</v>
      </c>
    </row>
    <row r="121" spans="3:27" x14ac:dyDescent="0.3">
      <c r="C121" s="14" t="s">
        <v>27</v>
      </c>
      <c r="D121" s="14" t="s">
        <v>35</v>
      </c>
      <c r="E121" s="14"/>
      <c r="I121" s="14"/>
      <c r="J121" s="14"/>
      <c r="M121" s="14" t="s">
        <v>291</v>
      </c>
      <c r="N121" s="14" t="s">
        <v>292</v>
      </c>
    </row>
    <row r="122" spans="3:27" x14ac:dyDescent="0.3">
      <c r="C122" s="14" t="s">
        <v>283</v>
      </c>
      <c r="D122" s="14" t="s">
        <v>284</v>
      </c>
      <c r="F122" s="14"/>
      <c r="G122" s="14"/>
      <c r="H122" s="14"/>
      <c r="M122" s="14" t="s">
        <v>293</v>
      </c>
      <c r="N122" s="14" t="s">
        <v>296</v>
      </c>
    </row>
  </sheetData>
  <mergeCells count="5">
    <mergeCell ref="B12:J12"/>
    <mergeCell ref="K65:AK65"/>
    <mergeCell ref="O89:AK89"/>
    <mergeCell ref="M46:R46"/>
    <mergeCell ref="Q58:AK58"/>
  </mergeCells>
  <conditionalFormatting sqref="B24">
    <cfRule type="duplicateValues" dxfId="47" priority="14"/>
  </conditionalFormatting>
  <conditionalFormatting sqref="C27:J27">
    <cfRule type="duplicateValues" dxfId="46" priority="13"/>
  </conditionalFormatting>
  <conditionalFormatting sqref="C16:J16">
    <cfRule type="duplicateValues" dxfId="45" priority="11"/>
  </conditionalFormatting>
  <conditionalFormatting sqref="B23">
    <cfRule type="duplicateValues" dxfId="44" priority="10"/>
  </conditionalFormatting>
  <conditionalFormatting sqref="B25:B96 B13:B15 B21:B22">
    <cfRule type="duplicateValues" dxfId="43" priority="37"/>
  </conditionalFormatting>
  <conditionalFormatting sqref="B16:J16">
    <cfRule type="duplicateValues" dxfId="42" priority="9"/>
  </conditionalFormatting>
  <conditionalFormatting sqref="C17:J17">
    <cfRule type="duplicateValues" dxfId="41" priority="8"/>
  </conditionalFormatting>
  <conditionalFormatting sqref="B17:J17">
    <cfRule type="duplicateValues" dxfId="40" priority="7"/>
  </conditionalFormatting>
  <conditionalFormatting sqref="C18:J18">
    <cfRule type="duplicateValues" dxfId="39" priority="6"/>
  </conditionalFormatting>
  <conditionalFormatting sqref="B18:J18">
    <cfRule type="duplicateValues" dxfId="38" priority="5"/>
  </conditionalFormatting>
  <conditionalFormatting sqref="C19:J19">
    <cfRule type="duplicateValues" dxfId="37" priority="4"/>
  </conditionalFormatting>
  <conditionalFormatting sqref="B19:J19">
    <cfRule type="duplicateValues" dxfId="36" priority="3"/>
  </conditionalFormatting>
  <conditionalFormatting sqref="C20:J20">
    <cfRule type="duplicateValues" dxfId="35" priority="2"/>
  </conditionalFormatting>
  <conditionalFormatting sqref="B20:J20">
    <cfRule type="duplicateValues" dxfId="34" priority="1"/>
  </conditionalFormatting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S127"/>
  <sheetViews>
    <sheetView showGridLines="0" topLeftCell="K1" zoomScale="90" zoomScaleNormal="90" workbookViewId="0">
      <selection activeCell="AQ12" sqref="AQ12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9" width="5.33203125" customWidth="1"/>
    <col min="30" max="30" width="7.44140625" customWidth="1"/>
    <col min="31" max="32" width="5.33203125" customWidth="1"/>
    <col min="33" max="33" width="7.33203125" customWidth="1"/>
    <col min="34" max="35" width="5.33203125" customWidth="1"/>
    <col min="36" max="36" width="7.44140625" customWidth="1"/>
    <col min="37" max="39" width="5.33203125" customWidth="1"/>
    <col min="40" max="40" width="9.5546875" customWidth="1"/>
    <col min="41" max="42" width="9.44140625" customWidth="1"/>
  </cols>
  <sheetData>
    <row r="2" spans="1:43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5" spans="1:43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178"/>
      <c r="W5" s="9"/>
      <c r="X5" s="9"/>
      <c r="Y5" s="9"/>
      <c r="Z5" s="9"/>
      <c r="AA5" s="9"/>
      <c r="AB5" s="9"/>
      <c r="AC5" s="9"/>
      <c r="AD5" s="8"/>
      <c r="AE5" s="47"/>
      <c r="AF5" s="47"/>
      <c r="AG5" s="47"/>
      <c r="AH5" s="47"/>
      <c r="AI5" s="47"/>
      <c r="AJ5" s="47"/>
      <c r="AK5" s="47"/>
      <c r="AL5" s="47"/>
      <c r="AM5" s="47"/>
    </row>
    <row r="6" spans="1:43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9"/>
      <c r="AD6" s="8"/>
      <c r="AE6" s="47"/>
      <c r="AF6" s="47"/>
      <c r="AG6" s="47"/>
      <c r="AH6" s="47"/>
      <c r="AI6" s="47"/>
      <c r="AJ6" s="47"/>
      <c r="AK6" s="47"/>
      <c r="AL6" s="47"/>
      <c r="AM6" s="47"/>
    </row>
    <row r="7" spans="1:43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9"/>
      <c r="AD7" s="8"/>
      <c r="AE7" s="47"/>
      <c r="AF7" s="47"/>
      <c r="AG7" s="47"/>
      <c r="AH7" s="47"/>
      <c r="AI7" s="47"/>
      <c r="AJ7" s="47"/>
      <c r="AK7" s="47"/>
      <c r="AL7" s="47"/>
      <c r="AM7" s="47"/>
    </row>
    <row r="8" spans="1:43" x14ac:dyDescent="0.3">
      <c r="A8" s="85"/>
      <c r="P8" s="20"/>
      <c r="Q8" s="5"/>
      <c r="R8" s="5"/>
      <c r="S8" s="5"/>
      <c r="T8" s="5"/>
    </row>
    <row r="9" spans="1:43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/>
      <c r="X9" s="9" t="s">
        <v>332</v>
      </c>
      <c r="Y9" s="9"/>
      <c r="Z9" s="8"/>
    </row>
    <row r="11" spans="1:43" ht="5.25" customHeight="1" thickBot="1" x14ac:dyDescent="0.35"/>
    <row r="12" spans="1:43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343</v>
      </c>
      <c r="W12" s="45" t="s">
        <v>214</v>
      </c>
      <c r="X12" s="45" t="s">
        <v>235</v>
      </c>
      <c r="Y12" s="45" t="s">
        <v>203</v>
      </c>
      <c r="Z12" s="45" t="s">
        <v>45</v>
      </c>
      <c r="AA12" s="45" t="s">
        <v>305</v>
      </c>
      <c r="AB12" s="45" t="s">
        <v>200</v>
      </c>
      <c r="AC12" s="45" t="s">
        <v>18</v>
      </c>
      <c r="AD12" s="45" t="s">
        <v>80</v>
      </c>
      <c r="AE12" s="126" t="s">
        <v>83</v>
      </c>
      <c r="AF12" s="126" t="s">
        <v>210</v>
      </c>
      <c r="AG12" s="18" t="s">
        <v>191</v>
      </c>
      <c r="AH12" s="18" t="s">
        <v>119</v>
      </c>
      <c r="AI12" s="18" t="s">
        <v>347</v>
      </c>
      <c r="AJ12" s="18" t="s">
        <v>190</v>
      </c>
      <c r="AK12" s="18" t="s">
        <v>161</v>
      </c>
      <c r="AL12" s="18" t="s">
        <v>316</v>
      </c>
      <c r="AM12" s="18" t="s">
        <v>155</v>
      </c>
      <c r="AN12" s="49" t="s">
        <v>76</v>
      </c>
      <c r="AO12" s="52" t="s">
        <v>63</v>
      </c>
      <c r="AP12" s="53" t="s">
        <v>77</v>
      </c>
    </row>
    <row r="13" spans="1:43" ht="20.100000000000001" hidden="1" customHeight="1" x14ac:dyDescent="0.3">
      <c r="A13" s="88">
        <v>1</v>
      </c>
      <c r="B13" s="144" t="s">
        <v>321</v>
      </c>
      <c r="C13" s="145"/>
      <c r="D13" s="61"/>
      <c r="E13" s="61"/>
      <c r="F13" s="61"/>
      <c r="G13" s="61"/>
      <c r="H13" s="61"/>
      <c r="I13" s="61"/>
      <c r="J13" s="62"/>
      <c r="K13" s="134">
        <v>84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60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6</v>
      </c>
      <c r="AL13" s="134">
        <v>0</v>
      </c>
      <c r="AM13" s="134">
        <v>0</v>
      </c>
      <c r="AN13" s="50">
        <f t="shared" ref="AN13:AN44" si="0">SUM(K13:AM13)</f>
        <v>150</v>
      </c>
      <c r="AO13" s="134">
        <v>245</v>
      </c>
      <c r="AP13" s="54">
        <f t="shared" ref="AP13:AP26" si="1">+AO13/K13</f>
        <v>2.9166666666666665</v>
      </c>
      <c r="AQ13" t="s">
        <v>99</v>
      </c>
    </row>
    <row r="14" spans="1:43" ht="20.100000000000001" hidden="1" customHeight="1" x14ac:dyDescent="0.3">
      <c r="A14" s="88"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120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30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50">
        <f t="shared" si="0"/>
        <v>150</v>
      </c>
      <c r="AO14" s="134">
        <v>110</v>
      </c>
      <c r="AP14" s="54">
        <f t="shared" si="1"/>
        <v>0.91666666666666663</v>
      </c>
      <c r="AQ14" t="s">
        <v>100</v>
      </c>
    </row>
    <row r="15" spans="1:43" ht="20.100000000000001" hidden="1" customHeight="1" x14ac:dyDescent="0.3">
      <c r="A15" s="88"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102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48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50">
        <f t="shared" si="0"/>
        <v>150</v>
      </c>
      <c r="AO15" s="134">
        <v>135</v>
      </c>
      <c r="AP15" s="54">
        <f t="shared" si="1"/>
        <v>1.3235294117647058</v>
      </c>
      <c r="AQ15" t="s">
        <v>101</v>
      </c>
    </row>
    <row r="16" spans="1:43" s="195" customFormat="1" ht="20.100000000000001" hidden="1" customHeight="1" x14ac:dyDescent="0.3">
      <c r="A16" s="190">
        <v>4</v>
      </c>
      <c r="B16" s="172" t="s">
        <v>333</v>
      </c>
      <c r="C16" s="172"/>
      <c r="D16" s="172"/>
      <c r="E16" s="172"/>
      <c r="F16" s="172"/>
      <c r="G16" s="172"/>
      <c r="H16" s="172"/>
      <c r="I16" s="172"/>
      <c r="J16" s="172"/>
      <c r="K16" s="95">
        <v>120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15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  <c r="Y16" s="95">
        <v>0</v>
      </c>
      <c r="Z16" s="95">
        <v>0</v>
      </c>
      <c r="AA16" s="95">
        <v>0</v>
      </c>
      <c r="AB16" s="95">
        <v>0</v>
      </c>
      <c r="AC16" s="95">
        <v>0</v>
      </c>
      <c r="AD16" s="95">
        <v>15</v>
      </c>
      <c r="AE16" s="95">
        <v>0</v>
      </c>
      <c r="AF16" s="95"/>
      <c r="AG16" s="95">
        <v>0</v>
      </c>
      <c r="AH16" s="95">
        <v>0</v>
      </c>
      <c r="AI16" s="95">
        <v>0</v>
      </c>
      <c r="AJ16" s="95">
        <v>0</v>
      </c>
      <c r="AK16" s="95">
        <v>0</v>
      </c>
      <c r="AL16" s="95">
        <v>0</v>
      </c>
      <c r="AM16" s="95">
        <v>0</v>
      </c>
      <c r="AN16" s="192">
        <f t="shared" si="0"/>
        <v>150</v>
      </c>
      <c r="AO16" s="95">
        <v>52</v>
      </c>
      <c r="AP16" s="194">
        <f t="shared" si="1"/>
        <v>0.43333333333333335</v>
      </c>
      <c r="AQ16" s="195" t="s">
        <v>110</v>
      </c>
    </row>
    <row r="17" spans="1:43" s="195" customFormat="1" ht="20.100000000000001" hidden="1" customHeight="1" x14ac:dyDescent="0.3">
      <c r="A17" s="190">
        <v>5</v>
      </c>
      <c r="B17" s="172" t="s">
        <v>92</v>
      </c>
      <c r="C17" s="172"/>
      <c r="D17" s="172"/>
      <c r="E17" s="172"/>
      <c r="F17" s="172"/>
      <c r="G17" s="172"/>
      <c r="H17" s="172"/>
      <c r="I17" s="172"/>
      <c r="J17" s="172"/>
      <c r="K17" s="95">
        <v>120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15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15</v>
      </c>
      <c r="AE17" s="95">
        <v>0</v>
      </c>
      <c r="AF17" s="95">
        <v>0</v>
      </c>
      <c r="AG17" s="95">
        <v>0</v>
      </c>
      <c r="AH17" s="95">
        <v>0</v>
      </c>
      <c r="AI17" s="95">
        <v>0</v>
      </c>
      <c r="AJ17" s="95">
        <v>0</v>
      </c>
      <c r="AK17" s="95">
        <v>0</v>
      </c>
      <c r="AL17" s="95">
        <v>0</v>
      </c>
      <c r="AM17" s="95">
        <v>0</v>
      </c>
      <c r="AN17" s="192">
        <f t="shared" si="0"/>
        <v>150</v>
      </c>
      <c r="AO17" s="95">
        <v>243</v>
      </c>
      <c r="AP17" s="194">
        <f t="shared" si="1"/>
        <v>2.0249999999999999</v>
      </c>
      <c r="AQ17" s="195" t="s">
        <v>110</v>
      </c>
    </row>
    <row r="18" spans="1:43" s="195" customFormat="1" ht="20.100000000000001" hidden="1" customHeight="1" x14ac:dyDescent="0.3">
      <c r="A18" s="190">
        <v>6</v>
      </c>
      <c r="B18" s="172" t="s">
        <v>310</v>
      </c>
      <c r="C18" s="172"/>
      <c r="D18" s="172"/>
      <c r="E18" s="172"/>
      <c r="F18" s="172"/>
      <c r="G18" s="172"/>
      <c r="H18" s="172"/>
      <c r="I18" s="172"/>
      <c r="J18" s="172"/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  <c r="AF18" s="95">
        <v>0</v>
      </c>
      <c r="AG18" s="95">
        <v>0</v>
      </c>
      <c r="AH18" s="95">
        <v>0</v>
      </c>
      <c r="AI18" s="95">
        <v>0</v>
      </c>
      <c r="AJ18" s="95">
        <v>0</v>
      </c>
      <c r="AK18" s="95">
        <v>0</v>
      </c>
      <c r="AL18" s="95">
        <v>0</v>
      </c>
      <c r="AM18" s="95">
        <v>0</v>
      </c>
      <c r="AN18" s="192">
        <f t="shared" si="0"/>
        <v>0</v>
      </c>
      <c r="AO18" s="95">
        <v>0</v>
      </c>
      <c r="AP18" s="194" t="e">
        <f t="shared" si="1"/>
        <v>#DIV/0!</v>
      </c>
      <c r="AQ18" s="195" t="s">
        <v>114</v>
      </c>
    </row>
    <row r="19" spans="1:43" s="195" customFormat="1" ht="20.100000000000001" hidden="1" customHeight="1" x14ac:dyDescent="0.3">
      <c r="A19" s="190">
        <v>7</v>
      </c>
      <c r="B19" s="172" t="s">
        <v>311</v>
      </c>
      <c r="C19" s="172"/>
      <c r="D19" s="172"/>
      <c r="E19" s="172"/>
      <c r="F19" s="172"/>
      <c r="G19" s="172"/>
      <c r="H19" s="172"/>
      <c r="I19" s="172"/>
      <c r="J19" s="172"/>
      <c r="K19" s="95">
        <v>120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15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</v>
      </c>
      <c r="AD19" s="95">
        <v>15</v>
      </c>
      <c r="AE19" s="95">
        <v>0</v>
      </c>
      <c r="AF19" s="95">
        <v>0</v>
      </c>
      <c r="AG19" s="95">
        <v>0</v>
      </c>
      <c r="AH19" s="95">
        <v>0</v>
      </c>
      <c r="AI19" s="95">
        <v>0</v>
      </c>
      <c r="AJ19" s="95">
        <v>0</v>
      </c>
      <c r="AK19" s="95">
        <v>0</v>
      </c>
      <c r="AL19" s="95">
        <v>0</v>
      </c>
      <c r="AM19" s="95">
        <v>0</v>
      </c>
      <c r="AN19" s="192">
        <f t="shared" si="0"/>
        <v>150</v>
      </c>
      <c r="AO19" s="95">
        <v>186</v>
      </c>
      <c r="AP19" s="194">
        <f t="shared" si="1"/>
        <v>1.55</v>
      </c>
      <c r="AQ19" s="195" t="s">
        <v>175</v>
      </c>
    </row>
    <row r="20" spans="1:43" s="195" customFormat="1" ht="20.100000000000001" hidden="1" customHeight="1" x14ac:dyDescent="0.3">
      <c r="A20" s="190">
        <v>8</v>
      </c>
      <c r="B20" s="172" t="s">
        <v>312</v>
      </c>
      <c r="C20" s="172"/>
      <c r="D20" s="172"/>
      <c r="E20" s="172"/>
      <c r="F20" s="172"/>
      <c r="G20" s="172"/>
      <c r="H20" s="172"/>
      <c r="I20" s="172"/>
      <c r="J20" s="172"/>
      <c r="K20" s="95">
        <v>120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15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15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0</v>
      </c>
      <c r="AL20" s="95">
        <v>0</v>
      </c>
      <c r="AM20" s="95">
        <v>0</v>
      </c>
      <c r="AN20" s="192">
        <f t="shared" si="0"/>
        <v>150</v>
      </c>
      <c r="AO20" s="95">
        <v>164</v>
      </c>
      <c r="AP20" s="194">
        <f t="shared" si="1"/>
        <v>1.3666666666666667</v>
      </c>
      <c r="AQ20" s="195" t="s">
        <v>176</v>
      </c>
    </row>
    <row r="21" spans="1:43" ht="20.100000000000001" hidden="1" customHeight="1" x14ac:dyDescent="0.3">
      <c r="A21" s="88"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60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6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50">
        <f t="shared" si="0"/>
        <v>150</v>
      </c>
      <c r="AO21" s="134">
        <v>118</v>
      </c>
      <c r="AP21" s="54">
        <f t="shared" si="1"/>
        <v>1.4047619047619047</v>
      </c>
      <c r="AQ21" t="s">
        <v>107</v>
      </c>
    </row>
    <row r="22" spans="1:43" ht="20.100000000000001" hidden="1" customHeight="1" x14ac:dyDescent="0.3">
      <c r="A22" s="88"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6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50">
        <f t="shared" si="0"/>
        <v>150</v>
      </c>
      <c r="AO22" s="134">
        <v>130</v>
      </c>
      <c r="AP22" s="54">
        <f t="shared" si="1"/>
        <v>0.90277777777777779</v>
      </c>
      <c r="AQ22" t="s">
        <v>107</v>
      </c>
    </row>
    <row r="23" spans="1:43" ht="20.100000000000001" customHeight="1" x14ac:dyDescent="0.3">
      <c r="A23" s="88"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60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96">
        <f t="shared" si="0"/>
        <v>150</v>
      </c>
      <c r="AO23" s="134">
        <v>53</v>
      </c>
      <c r="AP23" s="54">
        <f t="shared" si="1"/>
        <v>0.58888888888888891</v>
      </c>
      <c r="AQ23" t="s">
        <v>108</v>
      </c>
    </row>
    <row r="24" spans="1:43" ht="20.100000000000001" customHeight="1" x14ac:dyDescent="0.3">
      <c r="A24" s="88"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60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50">
        <f t="shared" si="0"/>
        <v>150</v>
      </c>
      <c r="AO24" s="134">
        <v>176</v>
      </c>
      <c r="AP24" s="54">
        <f t="shared" si="1"/>
        <v>1.9555555555555555</v>
      </c>
      <c r="AQ24" t="s">
        <v>108</v>
      </c>
    </row>
    <row r="25" spans="1:43" ht="20.100000000000001" hidden="1" customHeight="1" x14ac:dyDescent="0.3">
      <c r="A25" s="88"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54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42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12</v>
      </c>
      <c r="AD25" s="134">
        <v>42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50">
        <f t="shared" si="0"/>
        <v>150</v>
      </c>
      <c r="AO25" s="134">
        <v>162</v>
      </c>
      <c r="AP25" s="54">
        <f t="shared" si="1"/>
        <v>3</v>
      </c>
      <c r="AQ25" t="s">
        <v>109</v>
      </c>
    </row>
    <row r="26" spans="1:43" ht="20.100000000000001" hidden="1" customHeight="1" x14ac:dyDescent="0.3">
      <c r="A26" s="88"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42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54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54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50">
        <f t="shared" si="0"/>
        <v>150</v>
      </c>
      <c r="AO26" s="134">
        <v>126</v>
      </c>
      <c r="AP26" s="54">
        <f t="shared" si="1"/>
        <v>3</v>
      </c>
      <c r="AQ26" t="s">
        <v>109</v>
      </c>
    </row>
    <row r="27" spans="1:43" ht="20.100000000000001" hidden="1" customHeight="1" x14ac:dyDescent="0.3">
      <c r="A27" s="88"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50">
        <f t="shared" si="0"/>
        <v>0</v>
      </c>
      <c r="AO27" s="134">
        <v>107</v>
      </c>
      <c r="AP27" s="54">
        <v>0</v>
      </c>
      <c r="AQ27" t="s">
        <v>186</v>
      </c>
    </row>
    <row r="28" spans="1:43" ht="20.100000000000001" hidden="1" customHeight="1" x14ac:dyDescent="0.3">
      <c r="A28" s="88"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>
        <v>60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42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6</v>
      </c>
      <c r="AD28" s="134">
        <v>42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>
        <v>0</v>
      </c>
      <c r="AM28" s="134">
        <v>0</v>
      </c>
      <c r="AN28" s="50">
        <f t="shared" si="0"/>
        <v>150</v>
      </c>
      <c r="AO28" s="134">
        <v>88</v>
      </c>
      <c r="AP28" s="54">
        <f t="shared" ref="AP28:AP36" si="2">+AO28/K28</f>
        <v>1.4666666666666666</v>
      </c>
      <c r="AQ28" t="s">
        <v>109</v>
      </c>
    </row>
    <row r="29" spans="1:43" ht="20.100000000000001" hidden="1" customHeight="1" x14ac:dyDescent="0.3">
      <c r="A29" s="88">
        <v>17</v>
      </c>
      <c r="B29" s="73" t="s">
        <v>94</v>
      </c>
      <c r="C29" s="162"/>
      <c r="D29" s="69"/>
      <c r="E29" s="69"/>
      <c r="F29" s="69"/>
      <c r="G29" s="69"/>
      <c r="H29" s="69"/>
      <c r="I29" s="69"/>
      <c r="J29" s="70"/>
      <c r="K29" s="134">
        <v>54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48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4">
        <v>6</v>
      </c>
      <c r="AD29" s="134">
        <v>42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50">
        <f t="shared" si="0"/>
        <v>150</v>
      </c>
      <c r="AO29" s="134">
        <v>107</v>
      </c>
      <c r="AP29" s="54">
        <f t="shared" si="2"/>
        <v>1.9814814814814814</v>
      </c>
      <c r="AQ29" t="s">
        <v>109</v>
      </c>
    </row>
    <row r="30" spans="1:43" ht="20.100000000000001" hidden="1" customHeight="1" x14ac:dyDescent="0.3">
      <c r="A30" s="88">
        <v>18</v>
      </c>
      <c r="B30" s="73" t="s">
        <v>344</v>
      </c>
      <c r="C30" s="162"/>
      <c r="D30" s="69"/>
      <c r="E30" s="69"/>
      <c r="F30" s="69"/>
      <c r="G30" s="69"/>
      <c r="H30" s="69"/>
      <c r="I30" s="69"/>
      <c r="J30" s="70"/>
      <c r="K30" s="134">
        <v>48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51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48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50">
        <f t="shared" si="0"/>
        <v>147</v>
      </c>
      <c r="AO30" s="134">
        <v>0</v>
      </c>
      <c r="AP30" s="54">
        <f t="shared" si="2"/>
        <v>0</v>
      </c>
      <c r="AQ30" t="s">
        <v>109</v>
      </c>
    </row>
    <row r="31" spans="1:43" ht="20.100000000000001" hidden="1" customHeight="1" x14ac:dyDescent="0.3">
      <c r="A31" s="88">
        <v>20</v>
      </c>
      <c r="B31" s="163" t="s">
        <v>138</v>
      </c>
      <c r="C31" s="164"/>
      <c r="D31" s="78"/>
      <c r="E31" s="78"/>
      <c r="F31" s="78"/>
      <c r="G31" s="78"/>
      <c r="H31" s="78"/>
      <c r="I31" s="78"/>
      <c r="J31" s="79"/>
      <c r="K31" s="134">
        <v>120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30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50">
        <f t="shared" si="0"/>
        <v>150</v>
      </c>
      <c r="AO31" s="134">
        <v>244</v>
      </c>
      <c r="AP31" s="54">
        <f t="shared" si="2"/>
        <v>2.0333333333333332</v>
      </c>
      <c r="AQ31" t="s">
        <v>103</v>
      </c>
    </row>
    <row r="32" spans="1:43" ht="20.100000000000001" hidden="1" customHeight="1" x14ac:dyDescent="0.3">
      <c r="A32" s="88">
        <v>21</v>
      </c>
      <c r="B32" s="163" t="s">
        <v>308</v>
      </c>
      <c r="C32" s="164"/>
      <c r="D32" s="78"/>
      <c r="E32" s="78"/>
      <c r="F32" s="78"/>
      <c r="G32" s="78"/>
      <c r="H32" s="78"/>
      <c r="I32" s="78"/>
      <c r="J32" s="79"/>
      <c r="K32" s="134">
        <v>150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50">
        <f t="shared" si="0"/>
        <v>150</v>
      </c>
      <c r="AO32" s="134">
        <v>246</v>
      </c>
      <c r="AP32" s="54">
        <f t="shared" si="2"/>
        <v>1.64</v>
      </c>
      <c r="AQ32" t="s">
        <v>103</v>
      </c>
    </row>
    <row r="33" spans="1:43" ht="20.100000000000001" hidden="1" customHeight="1" x14ac:dyDescent="0.3">
      <c r="A33" s="88">
        <v>22</v>
      </c>
      <c r="B33" s="163" t="s">
        <v>188</v>
      </c>
      <c r="C33" s="164"/>
      <c r="D33" s="78"/>
      <c r="E33" s="78"/>
      <c r="F33" s="78"/>
      <c r="G33" s="78"/>
      <c r="H33" s="78"/>
      <c r="I33" s="78"/>
      <c r="J33" s="79"/>
      <c r="K33" s="134">
        <v>150</v>
      </c>
      <c r="L33" s="134"/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/>
      <c r="AL33" s="134">
        <v>0</v>
      </c>
      <c r="AM33" s="134">
        <v>0</v>
      </c>
      <c r="AN33" s="50">
        <f t="shared" si="0"/>
        <v>150</v>
      </c>
      <c r="AO33" s="134">
        <v>351</v>
      </c>
      <c r="AP33" s="54">
        <f t="shared" si="2"/>
        <v>2.34</v>
      </c>
      <c r="AQ33" t="s">
        <v>103</v>
      </c>
    </row>
    <row r="34" spans="1:43" ht="20.100000000000001" hidden="1" customHeight="1" x14ac:dyDescent="0.3">
      <c r="A34" s="88">
        <v>23</v>
      </c>
      <c r="B34" s="163" t="s">
        <v>250</v>
      </c>
      <c r="C34" s="164"/>
      <c r="D34" s="78"/>
      <c r="E34" s="78"/>
      <c r="F34" s="78"/>
      <c r="G34" s="78"/>
      <c r="H34" s="78"/>
      <c r="I34" s="78"/>
      <c r="J34" s="79"/>
      <c r="K34" s="134">
        <v>150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50">
        <f t="shared" si="0"/>
        <v>150</v>
      </c>
      <c r="AO34" s="134">
        <v>439</v>
      </c>
      <c r="AP34" s="54">
        <f t="shared" si="2"/>
        <v>2.9266666666666667</v>
      </c>
      <c r="AQ34" t="s">
        <v>103</v>
      </c>
    </row>
    <row r="35" spans="1:43" ht="20.100000000000001" hidden="1" customHeight="1" x14ac:dyDescent="0.3">
      <c r="A35" s="88">
        <v>24</v>
      </c>
      <c r="B35" s="165" t="s">
        <v>117</v>
      </c>
      <c r="C35" s="166"/>
      <c r="D35" s="81"/>
      <c r="E35" s="81"/>
      <c r="F35" s="81"/>
      <c r="G35" s="81"/>
      <c r="H35" s="81"/>
      <c r="I35" s="81"/>
      <c r="J35" s="82"/>
      <c r="K35" s="134">
        <v>110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40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50">
        <f t="shared" si="0"/>
        <v>150</v>
      </c>
      <c r="AO35" s="134">
        <v>54</v>
      </c>
      <c r="AP35" s="54">
        <f t="shared" si="2"/>
        <v>0.49090909090909091</v>
      </c>
      <c r="AQ35" t="s">
        <v>104</v>
      </c>
    </row>
    <row r="36" spans="1:43" ht="20.100000000000001" hidden="1" customHeight="1" x14ac:dyDescent="0.3">
      <c r="A36" s="88">
        <v>25</v>
      </c>
      <c r="B36" s="165" t="s">
        <v>309</v>
      </c>
      <c r="C36" s="166"/>
      <c r="D36" s="81"/>
      <c r="E36" s="81"/>
      <c r="F36" s="81"/>
      <c r="G36" s="81"/>
      <c r="H36" s="81"/>
      <c r="I36" s="81"/>
      <c r="J36" s="82"/>
      <c r="K36" s="134">
        <v>110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40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50">
        <f t="shared" si="0"/>
        <v>150</v>
      </c>
      <c r="AO36" s="134">
        <v>240</v>
      </c>
      <c r="AP36" s="54">
        <f t="shared" si="2"/>
        <v>2.1818181818181817</v>
      </c>
      <c r="AQ36" t="s">
        <v>104</v>
      </c>
    </row>
    <row r="37" spans="1:43" ht="20.100000000000001" hidden="1" customHeight="1" x14ac:dyDescent="0.3">
      <c r="A37" s="88">
        <v>26</v>
      </c>
      <c r="B37" s="167" t="s">
        <v>154</v>
      </c>
      <c r="C37" s="168"/>
      <c r="D37" s="75"/>
      <c r="E37" s="75"/>
      <c r="F37" s="75"/>
      <c r="G37" s="75"/>
      <c r="H37" s="75"/>
      <c r="I37" s="75"/>
      <c r="J37" s="76"/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6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120</v>
      </c>
      <c r="AH37" s="134">
        <v>0</v>
      </c>
      <c r="AI37" s="134">
        <v>0</v>
      </c>
      <c r="AJ37" s="134">
        <v>0</v>
      </c>
      <c r="AK37" s="134">
        <v>24</v>
      </c>
      <c r="AL37" s="134">
        <v>0</v>
      </c>
      <c r="AM37" s="134">
        <v>0</v>
      </c>
      <c r="AN37" s="50">
        <f t="shared" si="0"/>
        <v>150</v>
      </c>
      <c r="AO37" s="134">
        <v>0</v>
      </c>
      <c r="AP37" s="54">
        <v>0</v>
      </c>
      <c r="AQ37" t="s">
        <v>133</v>
      </c>
    </row>
    <row r="38" spans="1:43" ht="20.100000000000001" hidden="1" customHeight="1" x14ac:dyDescent="0.3">
      <c r="A38" s="88">
        <v>27</v>
      </c>
      <c r="B38" s="167" t="s">
        <v>181</v>
      </c>
      <c r="C38" s="168"/>
      <c r="D38" s="75"/>
      <c r="E38" s="75"/>
      <c r="F38" s="75"/>
      <c r="G38" s="75"/>
      <c r="H38" s="75"/>
      <c r="I38" s="75"/>
      <c r="J38" s="76"/>
      <c r="K38" s="134">
        <v>54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6</v>
      </c>
      <c r="U38" s="134">
        <v>0</v>
      </c>
      <c r="V38" s="134">
        <v>0</v>
      </c>
      <c r="W38" s="134">
        <v>0</v>
      </c>
      <c r="X38" s="134">
        <v>0</v>
      </c>
      <c r="Y38" s="134">
        <v>0</v>
      </c>
      <c r="Z38" s="134">
        <v>0</v>
      </c>
      <c r="AA38" s="134">
        <v>0</v>
      </c>
      <c r="AB38" s="134">
        <v>30</v>
      </c>
      <c r="AC38" s="134">
        <v>0</v>
      </c>
      <c r="AD38" s="134">
        <v>12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48</v>
      </c>
      <c r="AK38" s="134">
        <v>0</v>
      </c>
      <c r="AL38" s="134">
        <v>0</v>
      </c>
      <c r="AM38" s="134">
        <v>0</v>
      </c>
      <c r="AN38" s="50">
        <f t="shared" si="0"/>
        <v>150</v>
      </c>
      <c r="AO38" s="134"/>
      <c r="AP38" s="54">
        <f>+AO38/K38</f>
        <v>0</v>
      </c>
      <c r="AQ38" t="s">
        <v>133</v>
      </c>
    </row>
    <row r="39" spans="1:43" ht="20.100000000000001" hidden="1" customHeight="1" x14ac:dyDescent="0.3">
      <c r="A39" s="88">
        <v>28</v>
      </c>
      <c r="B39" s="167" t="s">
        <v>216</v>
      </c>
      <c r="C39" s="168"/>
      <c r="D39" s="75"/>
      <c r="E39" s="75"/>
      <c r="F39" s="75"/>
      <c r="G39" s="75"/>
      <c r="H39" s="75"/>
      <c r="I39" s="75"/>
      <c r="J39" s="76"/>
      <c r="K39" s="134">
        <v>30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6</v>
      </c>
      <c r="X39" s="134">
        <v>0</v>
      </c>
      <c r="Y39" s="134">
        <v>0</v>
      </c>
      <c r="Z39" s="134">
        <v>0</v>
      </c>
      <c r="AA39" s="134">
        <v>0</v>
      </c>
      <c r="AB39" s="134">
        <v>6</v>
      </c>
      <c r="AC39" s="134">
        <v>0</v>
      </c>
      <c r="AD39" s="134">
        <v>0</v>
      </c>
      <c r="AE39" s="134">
        <v>0</v>
      </c>
      <c r="AF39" s="134">
        <v>0</v>
      </c>
      <c r="AG39" s="134">
        <v>48</v>
      </c>
      <c r="AH39" s="134">
        <v>0</v>
      </c>
      <c r="AI39" s="134">
        <v>0</v>
      </c>
      <c r="AJ39" s="134">
        <v>60</v>
      </c>
      <c r="AK39" s="134">
        <v>0</v>
      </c>
      <c r="AL39" s="134">
        <v>0</v>
      </c>
      <c r="AM39" s="134">
        <v>0</v>
      </c>
      <c r="AN39" s="50">
        <f t="shared" si="0"/>
        <v>150</v>
      </c>
      <c r="AO39" s="134">
        <v>0</v>
      </c>
      <c r="AP39" s="54">
        <v>0</v>
      </c>
      <c r="AQ39" t="s">
        <v>133</v>
      </c>
    </row>
    <row r="40" spans="1:43" ht="20.100000000000001" hidden="1" customHeight="1" x14ac:dyDescent="0.3">
      <c r="A40" s="88">
        <v>29</v>
      </c>
      <c r="B40" s="167" t="s">
        <v>317</v>
      </c>
      <c r="C40" s="168"/>
      <c r="D40" s="75"/>
      <c r="E40" s="75"/>
      <c r="F40" s="75"/>
      <c r="G40" s="75"/>
      <c r="H40" s="75"/>
      <c r="I40" s="75"/>
      <c r="J40" s="76"/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6</v>
      </c>
      <c r="AE40" s="134">
        <v>0</v>
      </c>
      <c r="AF40" s="134">
        <v>0</v>
      </c>
      <c r="AG40" s="134">
        <v>120</v>
      </c>
      <c r="AH40" s="134">
        <v>0</v>
      </c>
      <c r="AI40" s="134">
        <v>0</v>
      </c>
      <c r="AJ40" s="134">
        <v>24</v>
      </c>
      <c r="AK40" s="134">
        <v>0</v>
      </c>
      <c r="AL40" s="134">
        <v>0</v>
      </c>
      <c r="AM40" s="134">
        <v>0</v>
      </c>
      <c r="AN40" s="50">
        <f t="shared" si="0"/>
        <v>150</v>
      </c>
      <c r="AO40" s="134">
        <v>0</v>
      </c>
      <c r="AP40" s="54">
        <v>0</v>
      </c>
      <c r="AQ40" t="s">
        <v>133</v>
      </c>
    </row>
    <row r="41" spans="1:43" ht="20.100000000000001" hidden="1" customHeight="1" x14ac:dyDescent="0.3">
      <c r="A41" s="88">
        <v>30</v>
      </c>
      <c r="B41" s="167" t="s">
        <v>134</v>
      </c>
      <c r="C41" s="168"/>
      <c r="D41" s="75"/>
      <c r="E41" s="75"/>
      <c r="F41" s="75"/>
      <c r="G41" s="75"/>
      <c r="H41" s="75"/>
      <c r="I41" s="75"/>
      <c r="J41" s="76"/>
      <c r="K41" s="134">
        <v>0</v>
      </c>
      <c r="L41" s="134">
        <v>0</v>
      </c>
      <c r="M41" s="134">
        <v>24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42</v>
      </c>
      <c r="AE41" s="134">
        <v>0</v>
      </c>
      <c r="AF41" s="134">
        <v>0</v>
      </c>
      <c r="AG41" s="134">
        <v>60</v>
      </c>
      <c r="AH41" s="134">
        <v>0</v>
      </c>
      <c r="AI41" s="134">
        <v>0</v>
      </c>
      <c r="AJ41" s="134">
        <v>24</v>
      </c>
      <c r="AK41" s="134">
        <v>0</v>
      </c>
      <c r="AL41" s="134">
        <v>0</v>
      </c>
      <c r="AM41" s="134">
        <v>0</v>
      </c>
      <c r="AN41" s="50">
        <f t="shared" si="0"/>
        <v>150</v>
      </c>
      <c r="AO41" s="134">
        <v>0</v>
      </c>
      <c r="AP41" s="54">
        <v>0</v>
      </c>
      <c r="AQ41" t="s">
        <v>133</v>
      </c>
    </row>
    <row r="42" spans="1:43" ht="20.100000000000001" hidden="1" customHeight="1" x14ac:dyDescent="0.3">
      <c r="A42" s="88">
        <v>31</v>
      </c>
      <c r="B42" s="167" t="s">
        <v>299</v>
      </c>
      <c r="C42" s="168"/>
      <c r="D42" s="75"/>
      <c r="E42" s="75"/>
      <c r="F42" s="75"/>
      <c r="G42" s="75"/>
      <c r="H42" s="75"/>
      <c r="I42" s="75"/>
      <c r="J42" s="76"/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50">
        <f t="shared" si="0"/>
        <v>0</v>
      </c>
      <c r="AO42" s="134">
        <v>0</v>
      </c>
      <c r="AP42" s="54">
        <v>0</v>
      </c>
      <c r="AQ42" t="s">
        <v>133</v>
      </c>
    </row>
    <row r="43" spans="1:43" ht="20.100000000000001" hidden="1" customHeight="1" x14ac:dyDescent="0.3">
      <c r="A43" s="88">
        <v>32</v>
      </c>
      <c r="B43" s="169" t="s">
        <v>326</v>
      </c>
      <c r="C43" s="168"/>
      <c r="D43" s="75"/>
      <c r="E43" s="75"/>
      <c r="F43" s="75"/>
      <c r="G43" s="75"/>
      <c r="H43" s="75"/>
      <c r="I43" s="75"/>
      <c r="J43" s="76"/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6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72</v>
      </c>
      <c r="AH43" s="134">
        <v>0</v>
      </c>
      <c r="AI43" s="134">
        <v>0</v>
      </c>
      <c r="AJ43" s="134">
        <v>72</v>
      </c>
      <c r="AK43" s="134">
        <v>0</v>
      </c>
      <c r="AL43" s="134">
        <v>0</v>
      </c>
      <c r="AM43" s="134">
        <v>0</v>
      </c>
      <c r="AN43" s="50">
        <f t="shared" si="0"/>
        <v>150</v>
      </c>
      <c r="AO43" s="134">
        <v>0</v>
      </c>
      <c r="AP43" s="54">
        <v>0</v>
      </c>
      <c r="AQ43" t="s">
        <v>133</v>
      </c>
    </row>
    <row r="44" spans="1:43" ht="20.100000000000001" hidden="1" customHeight="1" x14ac:dyDescent="0.3">
      <c r="A44" s="88">
        <v>33</v>
      </c>
      <c r="B44" s="167" t="s">
        <v>315</v>
      </c>
      <c r="C44" s="168"/>
      <c r="D44" s="75"/>
      <c r="E44" s="75"/>
      <c r="F44" s="75"/>
      <c r="G44" s="75"/>
      <c r="H44" s="75"/>
      <c r="I44" s="75"/>
      <c r="J44" s="76"/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6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120</v>
      </c>
      <c r="AH44" s="134">
        <v>0</v>
      </c>
      <c r="AI44" s="134">
        <v>0</v>
      </c>
      <c r="AJ44" s="134">
        <v>24</v>
      </c>
      <c r="AK44" s="134">
        <v>0</v>
      </c>
      <c r="AL44" s="134">
        <v>0</v>
      </c>
      <c r="AM44" s="134">
        <v>0</v>
      </c>
      <c r="AN44" s="50">
        <f t="shared" si="0"/>
        <v>150</v>
      </c>
      <c r="AO44" s="134">
        <v>0</v>
      </c>
      <c r="AP44" s="54">
        <v>0</v>
      </c>
      <c r="AQ44" t="s">
        <v>133</v>
      </c>
    </row>
    <row r="45" spans="1:43" ht="20.100000000000001" hidden="1" customHeight="1" x14ac:dyDescent="0.3">
      <c r="A45" s="88">
        <v>34</v>
      </c>
      <c r="B45" s="167" t="s">
        <v>127</v>
      </c>
      <c r="C45" s="168"/>
      <c r="D45" s="75"/>
      <c r="E45" s="75"/>
      <c r="F45" s="75"/>
      <c r="G45" s="75"/>
      <c r="H45" s="75"/>
      <c r="I45" s="75"/>
      <c r="J45" s="76"/>
      <c r="K45" s="134">
        <v>6</v>
      </c>
      <c r="L45" s="134">
        <v>0</v>
      </c>
      <c r="M45" s="93">
        <v>6</v>
      </c>
      <c r="N45" s="93">
        <v>0</v>
      </c>
      <c r="O45" s="93">
        <v>0</v>
      </c>
      <c r="P45" s="93">
        <v>0</v>
      </c>
      <c r="Q45" s="93">
        <v>18</v>
      </c>
      <c r="R45" s="93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36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84</v>
      </c>
      <c r="AK45" s="134">
        <v>0</v>
      </c>
      <c r="AL45" s="134">
        <v>0</v>
      </c>
      <c r="AM45" s="134">
        <v>0</v>
      </c>
      <c r="AN45" s="50">
        <f t="shared" ref="AN45:AN76" si="3">SUM(K45:AM45)</f>
        <v>150</v>
      </c>
      <c r="AO45" s="134">
        <v>91</v>
      </c>
      <c r="AP45" s="54">
        <f>+AO45/K45</f>
        <v>15.166666666666666</v>
      </c>
      <c r="AQ45" t="s">
        <v>133</v>
      </c>
    </row>
    <row r="46" spans="1:43" ht="20.100000000000001" hidden="1" customHeight="1" x14ac:dyDescent="0.3">
      <c r="A46" s="88">
        <v>35</v>
      </c>
      <c r="B46" s="167" t="s">
        <v>131</v>
      </c>
      <c r="C46" s="168"/>
      <c r="D46" s="75"/>
      <c r="E46" s="75"/>
      <c r="F46" s="75"/>
      <c r="G46" s="75"/>
      <c r="H46" s="75"/>
      <c r="I46" s="75"/>
      <c r="J46" s="76"/>
      <c r="K46" s="134">
        <v>0</v>
      </c>
      <c r="L46" s="134">
        <v>0</v>
      </c>
      <c r="M46" s="134">
        <v>0</v>
      </c>
      <c r="N46" s="134">
        <v>54</v>
      </c>
      <c r="O46" s="134">
        <v>0</v>
      </c>
      <c r="P46" s="134">
        <v>0</v>
      </c>
      <c r="Q46" s="134">
        <v>0</v>
      </c>
      <c r="R46" s="134">
        <v>0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36</v>
      </c>
      <c r="AH46" s="134">
        <v>0</v>
      </c>
      <c r="AI46" s="134">
        <v>0</v>
      </c>
      <c r="AJ46" s="134">
        <v>60</v>
      </c>
      <c r="AK46" s="134">
        <v>0</v>
      </c>
      <c r="AL46" s="134">
        <v>0</v>
      </c>
      <c r="AM46" s="134">
        <v>0</v>
      </c>
      <c r="AN46" s="50">
        <f t="shared" si="3"/>
        <v>150</v>
      </c>
      <c r="AO46" s="134">
        <v>0</v>
      </c>
      <c r="AP46" s="54">
        <v>0</v>
      </c>
      <c r="AQ46" t="s">
        <v>133</v>
      </c>
    </row>
    <row r="47" spans="1:43" ht="20.100000000000001" hidden="1" customHeight="1" x14ac:dyDescent="0.3">
      <c r="A47" s="88">
        <v>36</v>
      </c>
      <c r="B47" s="167" t="s">
        <v>179</v>
      </c>
      <c r="C47" s="168"/>
      <c r="D47" s="75"/>
      <c r="E47" s="75"/>
      <c r="F47" s="75"/>
      <c r="G47" s="75"/>
      <c r="H47" s="75"/>
      <c r="I47" s="75"/>
      <c r="J47" s="76"/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54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48</v>
      </c>
      <c r="AH47" s="134">
        <v>0</v>
      </c>
      <c r="AI47" s="134">
        <v>0</v>
      </c>
      <c r="AJ47" s="134">
        <v>48</v>
      </c>
      <c r="AK47" s="134">
        <v>0</v>
      </c>
      <c r="AL47" s="134">
        <v>0</v>
      </c>
      <c r="AM47" s="134">
        <v>0</v>
      </c>
      <c r="AN47" s="50">
        <f t="shared" si="3"/>
        <v>150</v>
      </c>
      <c r="AO47" s="134">
        <v>0</v>
      </c>
      <c r="AP47" s="54">
        <v>0</v>
      </c>
      <c r="AQ47" t="s">
        <v>133</v>
      </c>
    </row>
    <row r="48" spans="1:43" ht="20.100000000000001" hidden="1" customHeight="1" x14ac:dyDescent="0.3">
      <c r="A48" s="88">
        <v>37</v>
      </c>
      <c r="B48" s="167" t="s">
        <v>146</v>
      </c>
      <c r="C48" s="168"/>
      <c r="D48" s="75"/>
      <c r="E48" s="75"/>
      <c r="F48" s="75"/>
      <c r="G48" s="75"/>
      <c r="H48" s="75"/>
      <c r="I48" s="75"/>
      <c r="J48" s="76"/>
      <c r="K48" s="134">
        <v>24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24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6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96</v>
      </c>
      <c r="AK48" s="134">
        <v>0</v>
      </c>
      <c r="AL48" s="134">
        <v>0</v>
      </c>
      <c r="AM48" s="134">
        <v>0</v>
      </c>
      <c r="AN48" s="50">
        <f t="shared" si="3"/>
        <v>150</v>
      </c>
      <c r="AO48" s="134">
        <v>93</v>
      </c>
      <c r="AP48" s="54">
        <f>+AO48/K48</f>
        <v>3.875</v>
      </c>
      <c r="AQ48" t="s">
        <v>133</v>
      </c>
    </row>
    <row r="49" spans="1:45" ht="20.100000000000001" hidden="1" customHeight="1" x14ac:dyDescent="0.3">
      <c r="A49" s="88">
        <v>38</v>
      </c>
      <c r="B49" s="167" t="s">
        <v>125</v>
      </c>
      <c r="C49" s="168"/>
      <c r="D49" s="75"/>
      <c r="E49" s="75"/>
      <c r="F49" s="75"/>
      <c r="G49" s="75"/>
      <c r="H49" s="75"/>
      <c r="I49" s="75"/>
      <c r="J49" s="76"/>
      <c r="K49" s="134">
        <v>30</v>
      </c>
      <c r="L49" s="93">
        <v>0</v>
      </c>
      <c r="M49" s="93">
        <v>0</v>
      </c>
      <c r="N49" s="93">
        <v>24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>
        <v>96</v>
      </c>
      <c r="AK49" s="93">
        <v>0</v>
      </c>
      <c r="AL49" s="93">
        <v>0</v>
      </c>
      <c r="AM49" s="93">
        <v>0</v>
      </c>
      <c r="AN49" s="50">
        <f t="shared" si="3"/>
        <v>150</v>
      </c>
      <c r="AO49" s="134">
        <v>89</v>
      </c>
      <c r="AP49" s="54">
        <f>+AO49/K49</f>
        <v>2.9666666666666668</v>
      </c>
      <c r="AQ49" t="s">
        <v>133</v>
      </c>
    </row>
    <row r="50" spans="1:45" ht="20.100000000000001" hidden="1" customHeight="1" x14ac:dyDescent="0.3">
      <c r="A50" s="88">
        <v>39</v>
      </c>
      <c r="B50" s="167" t="s">
        <v>140</v>
      </c>
      <c r="C50" s="168"/>
      <c r="D50" s="75"/>
      <c r="E50" s="75"/>
      <c r="F50" s="75"/>
      <c r="G50" s="75"/>
      <c r="H50" s="75"/>
      <c r="I50" s="75"/>
      <c r="J50" s="76"/>
      <c r="K50" s="134">
        <v>42</v>
      </c>
      <c r="L50" s="134">
        <v>6</v>
      </c>
      <c r="M50" s="134">
        <v>0</v>
      </c>
      <c r="N50" s="134">
        <v>24</v>
      </c>
      <c r="O50" s="249" t="s">
        <v>337</v>
      </c>
      <c r="P50" s="250"/>
      <c r="Q50" s="250"/>
      <c r="R50" s="250"/>
      <c r="S50" s="251"/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6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34">
        <v>0</v>
      </c>
      <c r="AN50" s="50">
        <f t="shared" si="3"/>
        <v>78</v>
      </c>
      <c r="AO50" s="134">
        <v>130</v>
      </c>
      <c r="AP50" s="54">
        <f>+AO50/K50</f>
        <v>3.0952380952380953</v>
      </c>
      <c r="AQ50" t="s">
        <v>133</v>
      </c>
    </row>
    <row r="51" spans="1:45" ht="20.100000000000001" hidden="1" customHeight="1" x14ac:dyDescent="0.3">
      <c r="A51" s="88">
        <v>40</v>
      </c>
      <c r="B51" s="167" t="s">
        <v>151</v>
      </c>
      <c r="C51" s="168"/>
      <c r="D51" s="75"/>
      <c r="E51" s="75"/>
      <c r="F51" s="75"/>
      <c r="G51" s="75"/>
      <c r="H51" s="75"/>
      <c r="I51" s="75"/>
      <c r="J51" s="76"/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6</v>
      </c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>
        <v>108</v>
      </c>
      <c r="AH51" s="134"/>
      <c r="AI51" s="134"/>
      <c r="AJ51" s="134">
        <v>36</v>
      </c>
      <c r="AK51" s="134"/>
      <c r="AL51" s="134"/>
      <c r="AM51" s="134"/>
      <c r="AN51" s="50">
        <f t="shared" si="3"/>
        <v>150</v>
      </c>
      <c r="AO51" s="134">
        <v>0</v>
      </c>
      <c r="AP51" s="54">
        <v>0</v>
      </c>
      <c r="AQ51" t="s">
        <v>133</v>
      </c>
    </row>
    <row r="52" spans="1:45" ht="20.100000000000001" hidden="1" customHeight="1" x14ac:dyDescent="0.3">
      <c r="A52" s="88">
        <v>41</v>
      </c>
      <c r="B52" s="167" t="s">
        <v>253</v>
      </c>
      <c r="C52" s="168"/>
      <c r="D52" s="75"/>
      <c r="E52" s="75"/>
      <c r="F52" s="75"/>
      <c r="G52" s="75"/>
      <c r="H52" s="75"/>
      <c r="I52" s="75"/>
      <c r="J52" s="76"/>
      <c r="K52" s="134">
        <v>36</v>
      </c>
      <c r="L52" s="134">
        <v>0</v>
      </c>
      <c r="M52" s="134">
        <v>6</v>
      </c>
      <c r="N52" s="134">
        <v>0</v>
      </c>
      <c r="O52" s="134">
        <v>0</v>
      </c>
      <c r="P52" s="134">
        <v>0</v>
      </c>
      <c r="Q52" s="134">
        <v>18</v>
      </c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>
        <v>42</v>
      </c>
      <c r="AE52" s="134"/>
      <c r="AF52" s="134"/>
      <c r="AG52" s="134">
        <v>24</v>
      </c>
      <c r="AH52" s="134"/>
      <c r="AI52" s="134"/>
      <c r="AJ52" s="134">
        <v>24</v>
      </c>
      <c r="AK52" s="134"/>
      <c r="AL52" s="134"/>
      <c r="AM52" s="134"/>
      <c r="AN52" s="50">
        <f t="shared" si="3"/>
        <v>150</v>
      </c>
      <c r="AO52" s="134">
        <v>110</v>
      </c>
      <c r="AP52" s="54">
        <f>+AO52/K52</f>
        <v>3.0555555555555554</v>
      </c>
      <c r="AQ52" t="s">
        <v>133</v>
      </c>
    </row>
    <row r="53" spans="1:45" ht="20.100000000000001" hidden="1" customHeight="1" x14ac:dyDescent="0.3">
      <c r="A53" s="88">
        <v>42</v>
      </c>
      <c r="B53" s="169" t="s">
        <v>141</v>
      </c>
      <c r="C53" s="170"/>
      <c r="D53" s="140"/>
      <c r="E53" s="140"/>
      <c r="F53" s="140"/>
      <c r="G53" s="140"/>
      <c r="H53" s="140"/>
      <c r="I53" s="140"/>
      <c r="J53" s="76"/>
      <c r="K53" s="134">
        <v>90</v>
      </c>
      <c r="L53" s="134">
        <v>0</v>
      </c>
      <c r="M53" s="134">
        <v>0</v>
      </c>
      <c r="N53" s="134">
        <v>24</v>
      </c>
      <c r="O53" s="134">
        <v>0</v>
      </c>
      <c r="P53" s="134">
        <v>0</v>
      </c>
      <c r="Q53" s="134">
        <v>6</v>
      </c>
      <c r="R53" s="134"/>
      <c r="S53" s="134"/>
      <c r="T53" s="134">
        <v>6</v>
      </c>
      <c r="U53" s="134"/>
      <c r="V53" s="134">
        <v>12</v>
      </c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>
        <v>6</v>
      </c>
      <c r="AI53" s="134">
        <v>6</v>
      </c>
      <c r="AJ53" s="134"/>
      <c r="AK53" s="134"/>
      <c r="AL53" s="134"/>
      <c r="AM53" s="134"/>
      <c r="AN53" s="50">
        <f t="shared" si="3"/>
        <v>150</v>
      </c>
      <c r="AO53" s="134">
        <v>242</v>
      </c>
      <c r="AP53" s="54">
        <f>+AO53/K53</f>
        <v>2.6888888888888891</v>
      </c>
      <c r="AQ53" t="s">
        <v>133</v>
      </c>
    </row>
    <row r="54" spans="1:45" ht="20.100000000000001" hidden="1" customHeight="1" x14ac:dyDescent="0.3">
      <c r="A54" s="88">
        <v>43</v>
      </c>
      <c r="B54" s="167" t="s">
        <v>139</v>
      </c>
      <c r="C54" s="168"/>
      <c r="D54" s="75"/>
      <c r="E54" s="75"/>
      <c r="F54" s="75"/>
      <c r="G54" s="75"/>
      <c r="H54" s="75"/>
      <c r="I54" s="75"/>
      <c r="J54" s="76"/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54</v>
      </c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>
        <v>72</v>
      </c>
      <c r="AH54" s="134"/>
      <c r="AI54" s="134"/>
      <c r="AJ54" s="134">
        <v>24</v>
      </c>
      <c r="AK54" s="134"/>
      <c r="AL54" s="134"/>
      <c r="AM54" s="134"/>
      <c r="AN54" s="50">
        <f t="shared" si="3"/>
        <v>150</v>
      </c>
      <c r="AO54" s="134">
        <v>0</v>
      </c>
      <c r="AP54" s="54">
        <v>0</v>
      </c>
      <c r="AQ54" t="s">
        <v>133</v>
      </c>
      <c r="AS54" t="s">
        <v>187</v>
      </c>
    </row>
    <row r="55" spans="1:45" ht="20.100000000000001" hidden="1" customHeight="1" x14ac:dyDescent="0.3">
      <c r="A55" s="88">
        <v>44</v>
      </c>
      <c r="B55" s="167" t="s">
        <v>213</v>
      </c>
      <c r="C55" s="168"/>
      <c r="D55" s="75"/>
      <c r="E55" s="75"/>
      <c r="F55" s="75"/>
      <c r="G55" s="75"/>
      <c r="H55" s="75"/>
      <c r="I55" s="75"/>
      <c r="J55" s="76"/>
      <c r="K55" s="134">
        <v>0</v>
      </c>
      <c r="L55" s="134">
        <v>0</v>
      </c>
      <c r="M55" s="134">
        <v>0</v>
      </c>
      <c r="N55" s="134">
        <v>54</v>
      </c>
      <c r="O55" s="134">
        <v>0</v>
      </c>
      <c r="P55" s="134">
        <v>0</v>
      </c>
      <c r="Q55" s="134">
        <v>0</v>
      </c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>
        <v>36</v>
      </c>
      <c r="AH55" s="134"/>
      <c r="AI55" s="134"/>
      <c r="AJ55" s="134">
        <v>60</v>
      </c>
      <c r="AK55" s="134"/>
      <c r="AL55" s="134"/>
      <c r="AM55" s="134"/>
      <c r="AN55" s="50">
        <f t="shared" si="3"/>
        <v>150</v>
      </c>
      <c r="AO55" s="134">
        <v>0</v>
      </c>
      <c r="AP55" s="54">
        <v>0</v>
      </c>
      <c r="AQ55" t="s">
        <v>133</v>
      </c>
    </row>
    <row r="56" spans="1:45" ht="20.100000000000001" hidden="1" customHeight="1" x14ac:dyDescent="0.3">
      <c r="A56" s="88">
        <v>45</v>
      </c>
      <c r="B56" s="167" t="s">
        <v>255</v>
      </c>
      <c r="C56" s="168"/>
      <c r="D56" s="75"/>
      <c r="E56" s="75"/>
      <c r="F56" s="75"/>
      <c r="G56" s="75"/>
      <c r="H56" s="75"/>
      <c r="I56" s="75"/>
      <c r="J56" s="76"/>
      <c r="K56" s="134">
        <v>60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>
        <v>54</v>
      </c>
      <c r="AE56" s="134"/>
      <c r="AF56" s="134"/>
      <c r="AG56" s="134"/>
      <c r="AH56" s="134"/>
      <c r="AI56" s="134"/>
      <c r="AJ56" s="134">
        <v>36</v>
      </c>
      <c r="AK56" s="134"/>
      <c r="AL56" s="134"/>
      <c r="AM56" s="134"/>
      <c r="AN56" s="50">
        <f t="shared" si="3"/>
        <v>150</v>
      </c>
      <c r="AO56" s="134">
        <v>172</v>
      </c>
      <c r="AP56" s="54">
        <f>+AO56/K56</f>
        <v>2.8666666666666667</v>
      </c>
      <c r="AQ56" t="s">
        <v>133</v>
      </c>
    </row>
    <row r="57" spans="1:45" ht="20.100000000000001" hidden="1" customHeight="1" x14ac:dyDescent="0.3">
      <c r="A57" s="88">
        <v>46</v>
      </c>
      <c r="B57" s="167" t="s">
        <v>129</v>
      </c>
      <c r="C57" s="168"/>
      <c r="D57" s="75"/>
      <c r="E57" s="75"/>
      <c r="F57" s="75"/>
      <c r="G57" s="75"/>
      <c r="H57" s="75"/>
      <c r="I57" s="75"/>
      <c r="J57" s="76"/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24</v>
      </c>
      <c r="Q57" s="93">
        <v>0</v>
      </c>
      <c r="R57" s="93"/>
      <c r="S57" s="93"/>
      <c r="T57" s="93"/>
      <c r="U57" s="93"/>
      <c r="V57" s="93"/>
      <c r="W57" s="93"/>
      <c r="X57" s="93"/>
      <c r="Y57" s="93">
        <v>66</v>
      </c>
      <c r="Z57" s="93"/>
      <c r="AA57" s="93"/>
      <c r="AB57" s="93"/>
      <c r="AC57" s="93"/>
      <c r="AD57" s="93"/>
      <c r="AE57" s="93"/>
      <c r="AF57" s="93"/>
      <c r="AG57" s="93">
        <v>48</v>
      </c>
      <c r="AH57" s="93"/>
      <c r="AI57" s="93"/>
      <c r="AJ57" s="93">
        <v>12</v>
      </c>
      <c r="AK57" s="93"/>
      <c r="AL57" s="93"/>
      <c r="AM57" s="93"/>
      <c r="AN57" s="50">
        <f t="shared" si="3"/>
        <v>150</v>
      </c>
      <c r="AO57" s="134">
        <v>160</v>
      </c>
      <c r="AP57" s="54">
        <v>0</v>
      </c>
      <c r="AQ57" t="s">
        <v>133</v>
      </c>
    </row>
    <row r="58" spans="1:45" ht="20.100000000000001" hidden="1" customHeight="1" x14ac:dyDescent="0.3">
      <c r="A58" s="88">
        <v>47</v>
      </c>
      <c r="B58" s="167" t="s">
        <v>256</v>
      </c>
      <c r="C58" s="168"/>
      <c r="D58" s="75"/>
      <c r="E58" s="75"/>
      <c r="F58" s="75"/>
      <c r="G58" s="75"/>
      <c r="H58" s="75"/>
      <c r="I58" s="75"/>
      <c r="J58" s="76"/>
      <c r="K58" s="134">
        <v>138</v>
      </c>
      <c r="L58" s="134">
        <v>0</v>
      </c>
      <c r="M58" s="134">
        <v>12</v>
      </c>
      <c r="N58" s="134">
        <v>0</v>
      </c>
      <c r="O58" s="134">
        <v>0</v>
      </c>
      <c r="P58" s="134">
        <v>0</v>
      </c>
      <c r="Q58" s="134">
        <v>0</v>
      </c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50">
        <f t="shared" si="3"/>
        <v>150</v>
      </c>
      <c r="AO58" s="134">
        <v>118</v>
      </c>
      <c r="AP58" s="54">
        <f>+AO58/K58</f>
        <v>0.85507246376811596</v>
      </c>
      <c r="AQ58" t="s">
        <v>133</v>
      </c>
    </row>
    <row r="59" spans="1:45" ht="20.100000000000001" hidden="1" customHeight="1" x14ac:dyDescent="0.3">
      <c r="A59" s="88">
        <v>48</v>
      </c>
      <c r="B59" s="167" t="s">
        <v>143</v>
      </c>
      <c r="C59" s="168"/>
      <c r="D59" s="75"/>
      <c r="E59" s="75"/>
      <c r="F59" s="75"/>
      <c r="G59" s="75"/>
      <c r="H59" s="75"/>
      <c r="I59" s="75"/>
      <c r="J59" s="76"/>
      <c r="K59" s="134">
        <v>78</v>
      </c>
      <c r="L59" s="134">
        <v>0</v>
      </c>
      <c r="M59" s="134">
        <v>18</v>
      </c>
      <c r="N59" s="134">
        <v>0</v>
      </c>
      <c r="O59" s="134">
        <v>0</v>
      </c>
      <c r="P59" s="134">
        <v>0</v>
      </c>
      <c r="Q59" s="134">
        <v>0</v>
      </c>
      <c r="R59" s="134"/>
      <c r="S59" s="134"/>
      <c r="T59" s="134">
        <v>18</v>
      </c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>
        <v>36</v>
      </c>
      <c r="AK59" s="134"/>
      <c r="AL59" s="134"/>
      <c r="AM59" s="134"/>
      <c r="AN59" s="50">
        <f t="shared" si="3"/>
        <v>150</v>
      </c>
      <c r="AO59" s="134">
        <v>118</v>
      </c>
      <c r="AP59" s="54">
        <f>+AO59/K59</f>
        <v>1.5128205128205128</v>
      </c>
      <c r="AQ59" t="s">
        <v>133</v>
      </c>
    </row>
    <row r="60" spans="1:45" ht="20.100000000000001" hidden="1" customHeight="1" x14ac:dyDescent="0.3">
      <c r="A60" s="88">
        <v>49</v>
      </c>
      <c r="B60" s="167" t="s">
        <v>170</v>
      </c>
      <c r="C60" s="168"/>
      <c r="D60" s="75"/>
      <c r="E60" s="75"/>
      <c r="F60" s="75"/>
      <c r="G60" s="75"/>
      <c r="H60" s="75"/>
      <c r="I60" s="75"/>
      <c r="J60" s="76"/>
      <c r="K60" s="134">
        <v>0</v>
      </c>
      <c r="L60" s="134">
        <v>0</v>
      </c>
      <c r="M60" s="134">
        <v>54</v>
      </c>
      <c r="N60" s="134">
        <v>0</v>
      </c>
      <c r="O60" s="134">
        <v>0</v>
      </c>
      <c r="P60" s="134">
        <v>0</v>
      </c>
      <c r="Q60" s="134">
        <v>0</v>
      </c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>
        <v>24</v>
      </c>
      <c r="AH60" s="134"/>
      <c r="AI60" s="134"/>
      <c r="AJ60" s="134">
        <v>72</v>
      </c>
      <c r="AK60" s="134"/>
      <c r="AL60" s="134"/>
      <c r="AM60" s="134"/>
      <c r="AN60" s="50">
        <f t="shared" si="3"/>
        <v>150</v>
      </c>
      <c r="AO60" s="134">
        <v>0</v>
      </c>
      <c r="AP60" s="54">
        <v>0</v>
      </c>
      <c r="AQ60" t="s">
        <v>133</v>
      </c>
    </row>
    <row r="61" spans="1:45" ht="20.100000000000001" hidden="1" customHeight="1" x14ac:dyDescent="0.3">
      <c r="A61" s="88">
        <v>50</v>
      </c>
      <c r="B61" s="167" t="s">
        <v>150</v>
      </c>
      <c r="C61" s="168"/>
      <c r="D61" s="75"/>
      <c r="E61" s="75"/>
      <c r="F61" s="75"/>
      <c r="G61" s="75"/>
      <c r="H61" s="75"/>
      <c r="I61" s="75"/>
      <c r="J61" s="76"/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6</v>
      </c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>
        <v>132</v>
      </c>
      <c r="AH61" s="134"/>
      <c r="AI61" s="134"/>
      <c r="AJ61" s="134">
        <v>12</v>
      </c>
      <c r="AK61" s="134"/>
      <c r="AL61" s="134"/>
      <c r="AM61" s="134"/>
      <c r="AN61" s="50">
        <f t="shared" si="3"/>
        <v>150</v>
      </c>
      <c r="AO61" s="134">
        <v>0</v>
      </c>
      <c r="AP61" s="54">
        <v>0</v>
      </c>
      <c r="AQ61" t="s">
        <v>133</v>
      </c>
    </row>
    <row r="62" spans="1:45" ht="20.100000000000001" hidden="1" customHeight="1" x14ac:dyDescent="0.3">
      <c r="A62" s="88">
        <v>51</v>
      </c>
      <c r="B62" s="167" t="s">
        <v>152</v>
      </c>
      <c r="C62" s="168"/>
      <c r="D62" s="75"/>
      <c r="E62" s="75"/>
      <c r="F62" s="75"/>
      <c r="G62" s="75"/>
      <c r="H62" s="75"/>
      <c r="I62" s="75"/>
      <c r="J62" s="76"/>
      <c r="K62" s="134">
        <v>30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  <c r="R62" s="134">
        <v>0</v>
      </c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>
        <v>36</v>
      </c>
      <c r="AE62" s="134"/>
      <c r="AF62" s="134"/>
      <c r="AG62" s="134">
        <v>48</v>
      </c>
      <c r="AH62" s="134"/>
      <c r="AI62" s="134"/>
      <c r="AJ62" s="134">
        <v>36</v>
      </c>
      <c r="AK62" s="134"/>
      <c r="AL62" s="134"/>
      <c r="AM62" s="134"/>
      <c r="AN62" s="50">
        <f t="shared" si="3"/>
        <v>150</v>
      </c>
      <c r="AO62" s="134">
        <v>91</v>
      </c>
      <c r="AP62" s="54">
        <v>0</v>
      </c>
      <c r="AQ62" t="s">
        <v>133</v>
      </c>
    </row>
    <row r="63" spans="1:45" ht="20.100000000000001" hidden="1" customHeight="1" x14ac:dyDescent="0.3">
      <c r="A63" s="88">
        <v>52</v>
      </c>
      <c r="B63" s="167" t="s">
        <v>211</v>
      </c>
      <c r="C63" s="168"/>
      <c r="D63" s="75"/>
      <c r="E63" s="75"/>
      <c r="F63" s="75"/>
      <c r="G63" s="75"/>
      <c r="H63" s="75"/>
      <c r="I63" s="75"/>
      <c r="J63" s="76"/>
      <c r="K63" s="134">
        <v>0</v>
      </c>
      <c r="L63" s="134">
        <v>0</v>
      </c>
      <c r="M63" s="134">
        <v>0</v>
      </c>
      <c r="N63" s="134">
        <v>54</v>
      </c>
      <c r="O63" s="134">
        <v>0</v>
      </c>
      <c r="P63" s="134">
        <v>0</v>
      </c>
      <c r="Q63" s="134">
        <v>0</v>
      </c>
      <c r="R63" s="134">
        <v>0</v>
      </c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>
        <v>36</v>
      </c>
      <c r="AH63" s="134"/>
      <c r="AI63" s="134"/>
      <c r="AJ63" s="134">
        <v>60</v>
      </c>
      <c r="AK63" s="134"/>
      <c r="AL63" s="134"/>
      <c r="AM63" s="134"/>
      <c r="AN63" s="50">
        <f t="shared" si="3"/>
        <v>150</v>
      </c>
      <c r="AO63" s="134">
        <v>0</v>
      </c>
      <c r="AP63" s="54">
        <v>0</v>
      </c>
      <c r="AQ63" t="s">
        <v>133</v>
      </c>
    </row>
    <row r="64" spans="1:45" ht="20.100000000000001" hidden="1" customHeight="1" x14ac:dyDescent="0.3">
      <c r="A64" s="88">
        <v>53</v>
      </c>
      <c r="B64" s="167" t="s">
        <v>153</v>
      </c>
      <c r="C64" s="168"/>
      <c r="D64" s="75"/>
      <c r="E64" s="75"/>
      <c r="F64" s="75"/>
      <c r="G64" s="75"/>
      <c r="H64" s="75"/>
      <c r="I64" s="75"/>
      <c r="J64" s="76"/>
      <c r="K64" s="269" t="s">
        <v>336</v>
      </c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1"/>
      <c r="AI64" s="180"/>
      <c r="AJ64" s="136"/>
      <c r="AK64" s="136"/>
      <c r="AL64" s="136"/>
      <c r="AM64" s="137"/>
      <c r="AN64" s="50">
        <f t="shared" si="3"/>
        <v>0</v>
      </c>
      <c r="AO64" s="134">
        <v>0</v>
      </c>
      <c r="AP64" s="54">
        <v>0</v>
      </c>
      <c r="AQ64" t="s">
        <v>133</v>
      </c>
    </row>
    <row r="65" spans="1:45" ht="20.100000000000001" hidden="1" customHeight="1" x14ac:dyDescent="0.3">
      <c r="A65" s="88">
        <v>54</v>
      </c>
      <c r="B65" s="167" t="s">
        <v>258</v>
      </c>
      <c r="C65" s="168"/>
      <c r="D65" s="75"/>
      <c r="E65" s="75"/>
      <c r="F65" s="75"/>
      <c r="G65" s="75"/>
      <c r="H65" s="75"/>
      <c r="I65" s="75"/>
      <c r="J65" s="76"/>
      <c r="K65" s="134">
        <v>0</v>
      </c>
      <c r="L65" s="134">
        <v>0</v>
      </c>
      <c r="M65" s="134"/>
      <c r="N65" s="134">
        <v>54</v>
      </c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>
        <v>36</v>
      </c>
      <c r="AH65" s="134"/>
      <c r="AI65" s="134"/>
      <c r="AJ65" s="134">
        <v>60</v>
      </c>
      <c r="AK65" s="134"/>
      <c r="AL65" s="134"/>
      <c r="AM65" s="134"/>
      <c r="AN65" s="50">
        <f t="shared" si="3"/>
        <v>150</v>
      </c>
      <c r="AO65" s="134">
        <v>0</v>
      </c>
      <c r="AP65" s="54">
        <v>0</v>
      </c>
      <c r="AQ65" t="s">
        <v>133</v>
      </c>
    </row>
    <row r="66" spans="1:45" ht="20.100000000000001" hidden="1" customHeight="1" x14ac:dyDescent="0.3">
      <c r="A66" s="88">
        <v>55</v>
      </c>
      <c r="B66" s="167" t="s">
        <v>122</v>
      </c>
      <c r="C66" s="168"/>
      <c r="D66" s="75"/>
      <c r="E66" s="75"/>
      <c r="F66" s="75"/>
      <c r="G66" s="75"/>
      <c r="H66" s="75"/>
      <c r="I66" s="75"/>
      <c r="J66" s="76"/>
      <c r="K66" s="134">
        <v>0</v>
      </c>
      <c r="L66" s="134">
        <v>0</v>
      </c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>
        <v>72</v>
      </c>
      <c r="AK66" s="134"/>
      <c r="AL66" s="134"/>
      <c r="AM66" s="134"/>
      <c r="AN66" s="50">
        <f t="shared" si="3"/>
        <v>72</v>
      </c>
      <c r="AO66" s="134">
        <v>0</v>
      </c>
      <c r="AP66" s="54">
        <v>0</v>
      </c>
      <c r="AQ66" t="s">
        <v>133</v>
      </c>
    </row>
    <row r="67" spans="1:45" ht="20.100000000000001" hidden="1" customHeight="1" x14ac:dyDescent="0.3">
      <c r="A67" s="88">
        <v>56</v>
      </c>
      <c r="B67" s="167" t="s">
        <v>259</v>
      </c>
      <c r="C67" s="168"/>
      <c r="D67" s="75"/>
      <c r="E67" s="75"/>
      <c r="F67" s="75"/>
      <c r="G67" s="75"/>
      <c r="H67" s="75"/>
      <c r="I67" s="75"/>
      <c r="J67" s="76"/>
      <c r="K67" s="134">
        <v>72</v>
      </c>
      <c r="L67" s="134">
        <v>0</v>
      </c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>
        <v>6</v>
      </c>
      <c r="AE67" s="134"/>
      <c r="AF67" s="134"/>
      <c r="AG67" s="134"/>
      <c r="AH67" s="134"/>
      <c r="AI67" s="134"/>
      <c r="AJ67" s="134">
        <v>72</v>
      </c>
      <c r="AK67" s="134"/>
      <c r="AL67" s="134"/>
      <c r="AM67" s="134"/>
      <c r="AN67" s="50">
        <f t="shared" si="3"/>
        <v>150</v>
      </c>
      <c r="AO67" s="134">
        <v>151</v>
      </c>
      <c r="AP67" s="54">
        <f>+AO67/K67</f>
        <v>2.0972222222222223</v>
      </c>
      <c r="AQ67" t="s">
        <v>133</v>
      </c>
    </row>
    <row r="68" spans="1:45" ht="20.100000000000001" hidden="1" customHeight="1" x14ac:dyDescent="0.3">
      <c r="A68" s="88">
        <v>57</v>
      </c>
      <c r="B68" s="167" t="s">
        <v>260</v>
      </c>
      <c r="C68" s="168"/>
      <c r="D68" s="75"/>
      <c r="E68" s="75"/>
      <c r="F68" s="75"/>
      <c r="G68" s="75"/>
      <c r="H68" s="75"/>
      <c r="I68" s="75"/>
      <c r="J68" s="76"/>
      <c r="K68" s="134">
        <v>42</v>
      </c>
      <c r="L68" s="93">
        <v>0</v>
      </c>
      <c r="M68" s="93"/>
      <c r="N68" s="93"/>
      <c r="O68" s="93"/>
      <c r="P68" s="93"/>
      <c r="Q68" s="93">
        <v>24</v>
      </c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>
        <v>48</v>
      </c>
      <c r="AH68" s="93"/>
      <c r="AI68" s="93"/>
      <c r="AJ68" s="93">
        <v>36</v>
      </c>
      <c r="AK68" s="93"/>
      <c r="AL68" s="93"/>
      <c r="AM68" s="93"/>
      <c r="AN68" s="50">
        <f t="shared" si="3"/>
        <v>150</v>
      </c>
      <c r="AO68" s="134">
        <v>20</v>
      </c>
      <c r="AP68" s="54">
        <f>+AO68/K68</f>
        <v>0.47619047619047616</v>
      </c>
      <c r="AQ68" t="s">
        <v>133</v>
      </c>
    </row>
    <row r="69" spans="1:45" ht="20.100000000000001" hidden="1" customHeight="1" x14ac:dyDescent="0.3">
      <c r="A69" s="88">
        <v>58</v>
      </c>
      <c r="B69" s="167" t="s">
        <v>261</v>
      </c>
      <c r="C69" s="168"/>
      <c r="D69" s="75"/>
      <c r="E69" s="75"/>
      <c r="F69" s="75"/>
      <c r="G69" s="75"/>
      <c r="H69" s="75"/>
      <c r="I69" s="75"/>
      <c r="J69" s="76"/>
      <c r="K69" s="134">
        <v>18</v>
      </c>
      <c r="L69" s="93">
        <v>0</v>
      </c>
      <c r="M69" s="93">
        <v>36</v>
      </c>
      <c r="N69" s="93">
        <v>30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>
        <v>6</v>
      </c>
      <c r="AD69" s="93"/>
      <c r="AE69" s="93"/>
      <c r="AF69" s="93"/>
      <c r="AG69" s="93"/>
      <c r="AH69" s="93"/>
      <c r="AI69" s="93"/>
      <c r="AJ69" s="93">
        <v>60</v>
      </c>
      <c r="AK69" s="93"/>
      <c r="AL69" s="93"/>
      <c r="AM69" s="93"/>
      <c r="AN69" s="50">
        <f t="shared" si="3"/>
        <v>150</v>
      </c>
      <c r="AO69" s="134">
        <v>174</v>
      </c>
      <c r="AP69" s="54">
        <f>+AO69/K69</f>
        <v>9.6666666666666661</v>
      </c>
      <c r="AQ69" t="s">
        <v>133</v>
      </c>
    </row>
    <row r="70" spans="1:45" ht="20.100000000000001" hidden="1" customHeight="1" x14ac:dyDescent="0.3">
      <c r="A70" s="88">
        <v>59</v>
      </c>
      <c r="B70" s="167" t="s">
        <v>339</v>
      </c>
      <c r="C70" s="168"/>
      <c r="D70" s="75"/>
      <c r="E70" s="75"/>
      <c r="F70" s="75"/>
      <c r="G70" s="75"/>
      <c r="H70" s="75"/>
      <c r="I70" s="75"/>
      <c r="J70" s="76"/>
      <c r="K70" s="134">
        <v>30</v>
      </c>
      <c r="L70" s="93">
        <v>0</v>
      </c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>
        <v>72</v>
      </c>
      <c r="AE70" s="93"/>
      <c r="AF70" s="93"/>
      <c r="AG70" s="93">
        <v>12</v>
      </c>
      <c r="AH70" s="93"/>
      <c r="AI70" s="93"/>
      <c r="AJ70" s="93">
        <v>36</v>
      </c>
      <c r="AK70" s="93"/>
      <c r="AL70" s="93"/>
      <c r="AM70" s="93"/>
      <c r="AN70" s="50">
        <f t="shared" si="3"/>
        <v>150</v>
      </c>
      <c r="AO70" s="134">
        <v>88</v>
      </c>
      <c r="AP70" s="54">
        <f>+AO70/K70</f>
        <v>2.9333333333333331</v>
      </c>
    </row>
    <row r="71" spans="1:45" ht="20.100000000000001" hidden="1" customHeight="1" x14ac:dyDescent="0.3">
      <c r="A71" s="88">
        <v>60</v>
      </c>
      <c r="B71" s="169" t="s">
        <v>327</v>
      </c>
      <c r="C71" s="170"/>
      <c r="D71" s="140"/>
      <c r="E71" s="140"/>
      <c r="F71" s="140"/>
      <c r="G71" s="75"/>
      <c r="H71" s="75"/>
      <c r="I71" s="75"/>
      <c r="J71" s="76"/>
      <c r="K71" s="134">
        <v>0</v>
      </c>
      <c r="L71" s="134">
        <v>0</v>
      </c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50">
        <f t="shared" si="3"/>
        <v>0</v>
      </c>
      <c r="AO71" s="134">
        <v>0</v>
      </c>
      <c r="AP71" s="54">
        <v>0</v>
      </c>
      <c r="AQ71" t="s">
        <v>133</v>
      </c>
    </row>
    <row r="72" spans="1:45" ht="20.100000000000001" hidden="1" customHeight="1" x14ac:dyDescent="0.3">
      <c r="A72" s="88">
        <v>61</v>
      </c>
      <c r="B72" s="169" t="s">
        <v>328</v>
      </c>
      <c r="C72" s="170"/>
      <c r="D72" s="140"/>
      <c r="E72" s="140"/>
      <c r="F72" s="140"/>
      <c r="G72" s="75"/>
      <c r="H72" s="75"/>
      <c r="I72" s="75"/>
      <c r="J72" s="76"/>
      <c r="K72" s="134">
        <v>24</v>
      </c>
      <c r="L72" s="134">
        <v>0</v>
      </c>
      <c r="M72" s="134">
        <v>24</v>
      </c>
      <c r="N72" s="134"/>
      <c r="O72" s="134"/>
      <c r="P72" s="134"/>
      <c r="Q72" s="134">
        <v>24</v>
      </c>
      <c r="R72" s="134">
        <v>18</v>
      </c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>
        <v>60</v>
      </c>
      <c r="AK72" s="134"/>
      <c r="AL72" s="134"/>
      <c r="AM72" s="134"/>
      <c r="AN72" s="50">
        <f t="shared" si="3"/>
        <v>150</v>
      </c>
      <c r="AO72" s="134">
        <v>91</v>
      </c>
      <c r="AP72" s="54">
        <f>+AO72/K72</f>
        <v>3.7916666666666665</v>
      </c>
      <c r="AQ72" t="s">
        <v>133</v>
      </c>
    </row>
    <row r="73" spans="1:45" ht="20.100000000000001" hidden="1" customHeight="1" x14ac:dyDescent="0.3">
      <c r="A73" s="88">
        <v>62</v>
      </c>
      <c r="B73" s="167" t="s">
        <v>145</v>
      </c>
      <c r="C73" s="168"/>
      <c r="D73" s="75"/>
      <c r="E73" s="75"/>
      <c r="F73" s="75"/>
      <c r="G73" s="75"/>
      <c r="H73" s="75"/>
      <c r="I73" s="75"/>
      <c r="J73" s="76"/>
      <c r="K73" s="134">
        <v>24</v>
      </c>
      <c r="L73" s="93">
        <v>0</v>
      </c>
      <c r="M73" s="93"/>
      <c r="N73" s="93"/>
      <c r="O73" s="93"/>
      <c r="P73" s="93"/>
      <c r="Q73" s="93">
        <v>30</v>
      </c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>
        <v>60</v>
      </c>
      <c r="AH73" s="93"/>
      <c r="AI73" s="93"/>
      <c r="AJ73" s="93">
        <v>36</v>
      </c>
      <c r="AK73" s="93"/>
      <c r="AL73" s="93"/>
      <c r="AM73" s="93"/>
      <c r="AN73" s="50">
        <f t="shared" si="3"/>
        <v>150</v>
      </c>
      <c r="AO73" s="134">
        <v>3</v>
      </c>
      <c r="AP73" s="54">
        <f>+AO73/K73</f>
        <v>0.125</v>
      </c>
      <c r="AQ73" t="s">
        <v>133</v>
      </c>
    </row>
    <row r="74" spans="1:45" ht="20.100000000000001" hidden="1" customHeight="1" x14ac:dyDescent="0.3">
      <c r="A74" s="88">
        <v>63</v>
      </c>
      <c r="B74" s="167" t="s">
        <v>126</v>
      </c>
      <c r="C74" s="168"/>
      <c r="D74" s="75"/>
      <c r="E74" s="75"/>
      <c r="F74" s="75"/>
      <c r="G74" s="75"/>
      <c r="H74" s="75"/>
      <c r="I74" s="75"/>
      <c r="J74" s="76"/>
      <c r="K74" s="134">
        <v>18</v>
      </c>
      <c r="L74" s="134">
        <v>0</v>
      </c>
      <c r="M74" s="134"/>
      <c r="N74" s="134">
        <v>12</v>
      </c>
      <c r="O74" s="266" t="s">
        <v>338</v>
      </c>
      <c r="P74" s="267"/>
      <c r="Q74" s="267"/>
      <c r="R74" s="268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>
        <v>48</v>
      </c>
      <c r="AK74" s="134"/>
      <c r="AL74" s="134"/>
      <c r="AM74" s="134"/>
      <c r="AN74" s="50">
        <f t="shared" si="3"/>
        <v>78</v>
      </c>
      <c r="AO74" s="134">
        <v>50</v>
      </c>
      <c r="AP74" s="54">
        <f>+AO74/K74</f>
        <v>2.7777777777777777</v>
      </c>
      <c r="AQ74" t="s">
        <v>133</v>
      </c>
    </row>
    <row r="75" spans="1:45" ht="20.100000000000001" hidden="1" customHeight="1" x14ac:dyDescent="0.3">
      <c r="A75" s="88">
        <v>64</v>
      </c>
      <c r="B75" s="167" t="s">
        <v>262</v>
      </c>
      <c r="C75" s="168"/>
      <c r="D75" s="75"/>
      <c r="E75" s="75"/>
      <c r="F75" s="75"/>
      <c r="G75" s="75"/>
      <c r="H75" s="75"/>
      <c r="I75" s="75"/>
      <c r="J75" s="76"/>
      <c r="K75" s="134">
        <v>36</v>
      </c>
      <c r="L75" s="134">
        <v>0</v>
      </c>
      <c r="M75" s="134"/>
      <c r="N75" s="134"/>
      <c r="O75" s="134"/>
      <c r="P75" s="134"/>
      <c r="Q75" s="134">
        <v>6</v>
      </c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>
        <v>108</v>
      </c>
      <c r="AE75" s="134"/>
      <c r="AF75" s="134"/>
      <c r="AG75" s="134"/>
      <c r="AH75" s="134"/>
      <c r="AI75" s="134"/>
      <c r="AJ75" s="134"/>
      <c r="AK75" s="134"/>
      <c r="AL75" s="134"/>
      <c r="AM75" s="134"/>
      <c r="AN75" s="50">
        <f t="shared" si="3"/>
        <v>150</v>
      </c>
      <c r="AO75" s="134">
        <v>119</v>
      </c>
      <c r="AP75" s="54">
        <f>+AO75/K75</f>
        <v>3.3055555555555554</v>
      </c>
      <c r="AQ75" t="s">
        <v>133</v>
      </c>
    </row>
    <row r="76" spans="1:45" s="179" customFormat="1" ht="20.100000000000001" hidden="1" customHeight="1" x14ac:dyDescent="0.3">
      <c r="A76" s="88">
        <v>65</v>
      </c>
      <c r="B76" s="181" t="s">
        <v>149</v>
      </c>
      <c r="C76" s="182"/>
      <c r="D76" s="183"/>
      <c r="E76" s="183"/>
      <c r="F76" s="138"/>
      <c r="G76" s="138"/>
      <c r="H76" s="138"/>
      <c r="I76" s="138"/>
      <c r="J76" s="139"/>
      <c r="K76" s="184">
        <v>12</v>
      </c>
      <c r="L76" s="184">
        <v>0</v>
      </c>
      <c r="M76" s="184">
        <v>36</v>
      </c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>
        <v>96</v>
      </c>
      <c r="AE76" s="184"/>
      <c r="AF76" s="184">
        <v>6</v>
      </c>
      <c r="AG76" s="184"/>
      <c r="AH76" s="184"/>
      <c r="AI76" s="184"/>
      <c r="AJ76" s="184"/>
      <c r="AK76" s="184"/>
      <c r="AL76" s="184"/>
      <c r="AM76" s="184"/>
      <c r="AN76" s="185">
        <f t="shared" si="3"/>
        <v>150</v>
      </c>
      <c r="AO76" s="184">
        <v>28</v>
      </c>
      <c r="AP76" s="186">
        <v>0</v>
      </c>
      <c r="AQ76" s="187" t="s">
        <v>133</v>
      </c>
      <c r="AR76" s="187"/>
      <c r="AS76" s="187"/>
    </row>
    <row r="77" spans="1:45" ht="20.100000000000001" hidden="1" customHeight="1" x14ac:dyDescent="0.3">
      <c r="A77" s="88">
        <v>66</v>
      </c>
      <c r="B77" s="167" t="s">
        <v>243</v>
      </c>
      <c r="C77" s="168"/>
      <c r="D77" s="75"/>
      <c r="E77" s="75"/>
      <c r="F77" s="75"/>
      <c r="G77" s="75"/>
      <c r="H77" s="75"/>
      <c r="I77" s="75"/>
      <c r="J77" s="76"/>
      <c r="K77" s="134">
        <v>24</v>
      </c>
      <c r="L77" s="134">
        <v>0</v>
      </c>
      <c r="M77" s="134">
        <v>24</v>
      </c>
      <c r="N77" s="134"/>
      <c r="O77" s="134"/>
      <c r="P77" s="134"/>
      <c r="Q77" s="134"/>
      <c r="R77" s="134">
        <v>24</v>
      </c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>
        <v>6</v>
      </c>
      <c r="AD77" s="134"/>
      <c r="AE77" s="134"/>
      <c r="AF77" s="134"/>
      <c r="AG77" s="134"/>
      <c r="AH77" s="134"/>
      <c r="AI77" s="134"/>
      <c r="AJ77" s="134">
        <v>72</v>
      </c>
      <c r="AK77" s="134"/>
      <c r="AL77" s="134"/>
      <c r="AM77" s="134"/>
      <c r="AN77" s="50">
        <f>SUM(K77:AM77)</f>
        <v>150</v>
      </c>
      <c r="AO77" s="134">
        <v>44</v>
      </c>
      <c r="AP77" s="54">
        <f>+AO77/K77</f>
        <v>1.8333333333333333</v>
      </c>
      <c r="AQ77" t="s">
        <v>133</v>
      </c>
    </row>
    <row r="78" spans="1:45" ht="20.100000000000001" hidden="1" customHeight="1" x14ac:dyDescent="0.3">
      <c r="A78" s="88">
        <v>67</v>
      </c>
      <c r="B78" s="167" t="s">
        <v>245</v>
      </c>
      <c r="C78" s="168"/>
      <c r="D78" s="75"/>
      <c r="E78" s="75"/>
      <c r="F78" s="75"/>
      <c r="G78" s="75"/>
      <c r="H78" s="75"/>
      <c r="I78" s="75"/>
      <c r="J78" s="76"/>
      <c r="K78" s="263" t="s">
        <v>336</v>
      </c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5"/>
      <c r="AO78" s="134">
        <v>0</v>
      </c>
      <c r="AP78" s="54"/>
    </row>
    <row r="79" spans="1:45" ht="20.100000000000001" hidden="1" customHeight="1" x14ac:dyDescent="0.3">
      <c r="A79" s="88">
        <v>68</v>
      </c>
      <c r="B79" s="167" t="s">
        <v>147</v>
      </c>
      <c r="C79" s="168"/>
      <c r="D79" s="75"/>
      <c r="E79" s="75"/>
      <c r="F79" s="75"/>
      <c r="G79" s="75"/>
      <c r="H79" s="75"/>
      <c r="I79" s="75"/>
      <c r="J79" s="76"/>
      <c r="K79" s="134">
        <v>0</v>
      </c>
      <c r="L79" s="134">
        <v>0</v>
      </c>
      <c r="M79" s="134"/>
      <c r="N79" s="134"/>
      <c r="O79" s="134"/>
      <c r="P79" s="134"/>
      <c r="Q79" s="134"/>
      <c r="R79" s="93"/>
      <c r="S79" s="93"/>
      <c r="T79" s="93"/>
      <c r="U79" s="93"/>
      <c r="V79" s="93"/>
      <c r="W79" s="93">
        <v>48</v>
      </c>
      <c r="X79" s="93"/>
      <c r="Y79" s="93">
        <v>42</v>
      </c>
      <c r="Z79" s="93"/>
      <c r="AA79" s="93"/>
      <c r="AB79" s="93"/>
      <c r="AC79" s="93"/>
      <c r="AD79" s="134"/>
      <c r="AE79" s="134"/>
      <c r="AF79" s="134"/>
      <c r="AG79" s="134"/>
      <c r="AH79" s="134"/>
      <c r="AI79" s="134"/>
      <c r="AJ79" s="134">
        <v>60</v>
      </c>
      <c r="AK79" s="134"/>
      <c r="AL79" s="134"/>
      <c r="AM79" s="134"/>
      <c r="AN79" s="50">
        <f t="shared" ref="AN79:AN100" si="4">SUM(K79:AM79)</f>
        <v>150</v>
      </c>
      <c r="AO79" s="134">
        <v>65</v>
      </c>
      <c r="AP79" s="54">
        <v>0</v>
      </c>
      <c r="AQ79" t="s">
        <v>133</v>
      </c>
    </row>
    <row r="80" spans="1:45" ht="20.100000000000001" hidden="1" customHeight="1" x14ac:dyDescent="0.3">
      <c r="A80" s="88">
        <v>69</v>
      </c>
      <c r="B80" s="167" t="s">
        <v>314</v>
      </c>
      <c r="C80" s="168"/>
      <c r="D80" s="75"/>
      <c r="E80" s="75"/>
      <c r="F80" s="75"/>
      <c r="G80" s="75"/>
      <c r="H80" s="75"/>
      <c r="I80" s="75"/>
      <c r="J80" s="76"/>
      <c r="K80" s="134">
        <v>0</v>
      </c>
      <c r="L80" s="134">
        <v>0</v>
      </c>
      <c r="M80" s="134"/>
      <c r="N80" s="134"/>
      <c r="O80" s="134"/>
      <c r="P80" s="134"/>
      <c r="Q80" s="134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50">
        <f t="shared" si="4"/>
        <v>0</v>
      </c>
      <c r="AO80" s="134">
        <v>0</v>
      </c>
      <c r="AP80" s="54">
        <v>0</v>
      </c>
      <c r="AQ80" t="s">
        <v>133</v>
      </c>
    </row>
    <row r="81" spans="1:43" ht="20.100000000000001" hidden="1" customHeight="1" x14ac:dyDescent="0.3">
      <c r="A81" s="88">
        <v>70</v>
      </c>
      <c r="B81" s="167" t="s">
        <v>264</v>
      </c>
      <c r="C81" s="168"/>
      <c r="D81" s="75"/>
      <c r="E81" s="75"/>
      <c r="F81" s="75"/>
      <c r="G81" s="75"/>
      <c r="H81" s="75"/>
      <c r="I81" s="75"/>
      <c r="J81" s="76"/>
      <c r="K81" s="134">
        <v>54</v>
      </c>
      <c r="L81" s="134">
        <v>0</v>
      </c>
      <c r="M81" s="134"/>
      <c r="N81" s="134"/>
      <c r="O81" s="134"/>
      <c r="P81" s="134"/>
      <c r="Q81" s="134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>
        <v>18</v>
      </c>
      <c r="AC81" s="93"/>
      <c r="AD81" s="134">
        <v>30</v>
      </c>
      <c r="AE81" s="134"/>
      <c r="AF81" s="134"/>
      <c r="AG81" s="134"/>
      <c r="AH81" s="134"/>
      <c r="AI81" s="134"/>
      <c r="AJ81" s="134">
        <v>48</v>
      </c>
      <c r="AK81" s="134"/>
      <c r="AL81" s="134"/>
      <c r="AM81" s="134"/>
      <c r="AN81" s="50">
        <f t="shared" si="4"/>
        <v>150</v>
      </c>
      <c r="AO81" s="134">
        <v>67</v>
      </c>
      <c r="AP81" s="54">
        <f t="shared" ref="AP81:AP99" si="5">+AO81/K81</f>
        <v>1.2407407407407407</v>
      </c>
      <c r="AQ81" t="s">
        <v>133</v>
      </c>
    </row>
    <row r="82" spans="1:43" ht="20.100000000000001" hidden="1" customHeight="1" x14ac:dyDescent="0.3">
      <c r="A82" s="88">
        <v>71</v>
      </c>
      <c r="B82" s="167" t="s">
        <v>265</v>
      </c>
      <c r="C82" s="168"/>
      <c r="D82" s="75"/>
      <c r="E82" s="75"/>
      <c r="F82" s="75"/>
      <c r="G82" s="75"/>
      <c r="H82" s="75"/>
      <c r="I82" s="75"/>
      <c r="J82" s="76"/>
      <c r="K82" s="134">
        <v>18</v>
      </c>
      <c r="L82" s="134">
        <v>0</v>
      </c>
      <c r="M82" s="134"/>
      <c r="N82" s="134"/>
      <c r="O82" s="134"/>
      <c r="P82" s="134"/>
      <c r="Q82" s="134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134">
        <v>96</v>
      </c>
      <c r="AE82" s="134"/>
      <c r="AF82" s="134"/>
      <c r="AG82" s="134"/>
      <c r="AH82" s="134"/>
      <c r="AI82" s="134"/>
      <c r="AJ82" s="134">
        <v>36</v>
      </c>
      <c r="AK82" s="134"/>
      <c r="AL82" s="134"/>
      <c r="AM82" s="134"/>
      <c r="AN82" s="50">
        <f t="shared" si="4"/>
        <v>150</v>
      </c>
      <c r="AO82" s="134">
        <v>35</v>
      </c>
      <c r="AP82" s="54">
        <f t="shared" si="5"/>
        <v>1.9444444444444444</v>
      </c>
      <c r="AQ82" t="s">
        <v>133</v>
      </c>
    </row>
    <row r="83" spans="1:43" ht="20.100000000000001" hidden="1" customHeight="1" x14ac:dyDescent="0.3">
      <c r="A83" s="88">
        <v>72</v>
      </c>
      <c r="B83" s="167" t="s">
        <v>130</v>
      </c>
      <c r="C83" s="168"/>
      <c r="D83" s="75"/>
      <c r="E83" s="75"/>
      <c r="F83" s="75"/>
      <c r="G83" s="75"/>
      <c r="H83" s="75"/>
      <c r="I83" s="75"/>
      <c r="J83" s="76"/>
      <c r="K83" s="134">
        <v>90</v>
      </c>
      <c r="L83" s="134">
        <v>0</v>
      </c>
      <c r="M83" s="134">
        <v>12</v>
      </c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>
        <v>48</v>
      </c>
      <c r="AK83" s="134"/>
      <c r="AL83" s="134"/>
      <c r="AM83" s="134"/>
      <c r="AN83" s="50">
        <f t="shared" si="4"/>
        <v>150</v>
      </c>
      <c r="AO83" s="134">
        <v>156</v>
      </c>
      <c r="AP83" s="54">
        <f t="shared" si="5"/>
        <v>1.7333333333333334</v>
      </c>
      <c r="AQ83" t="s">
        <v>133</v>
      </c>
    </row>
    <row r="84" spans="1:43" ht="20.100000000000001" hidden="1" customHeight="1" x14ac:dyDescent="0.3">
      <c r="A84" s="88">
        <v>73</v>
      </c>
      <c r="B84" s="167" t="s">
        <v>266</v>
      </c>
      <c r="C84" s="168"/>
      <c r="D84" s="75"/>
      <c r="E84" s="75"/>
      <c r="F84" s="75"/>
      <c r="G84" s="75"/>
      <c r="H84" s="75"/>
      <c r="I84" s="75"/>
      <c r="J84" s="76"/>
      <c r="K84" s="134">
        <v>42</v>
      </c>
      <c r="L84" s="134">
        <v>0</v>
      </c>
      <c r="M84" s="134"/>
      <c r="N84" s="134"/>
      <c r="O84" s="134"/>
      <c r="P84" s="134"/>
      <c r="Q84" s="134">
        <v>12</v>
      </c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>
        <v>12</v>
      </c>
      <c r="AH84" s="134"/>
      <c r="AI84" s="134"/>
      <c r="AJ84" s="134">
        <v>84</v>
      </c>
      <c r="AK84" s="134"/>
      <c r="AL84" s="134"/>
      <c r="AM84" s="134"/>
      <c r="AN84" s="50">
        <f t="shared" si="4"/>
        <v>150</v>
      </c>
      <c r="AO84" s="134">
        <v>0</v>
      </c>
      <c r="AP84" s="54">
        <v>0</v>
      </c>
      <c r="AQ84" t="s">
        <v>133</v>
      </c>
    </row>
    <row r="85" spans="1:43" ht="20.100000000000001" hidden="1" customHeight="1" x14ac:dyDescent="0.3">
      <c r="A85" s="88">
        <v>74</v>
      </c>
      <c r="B85" s="167" t="s">
        <v>144</v>
      </c>
      <c r="C85" s="168"/>
      <c r="D85" s="75"/>
      <c r="E85" s="75"/>
      <c r="F85" s="75"/>
      <c r="G85" s="75"/>
      <c r="H85" s="75"/>
      <c r="I85" s="75"/>
      <c r="J85" s="76"/>
      <c r="K85" s="134">
        <v>48</v>
      </c>
      <c r="L85" s="134">
        <v>0</v>
      </c>
      <c r="M85" s="134"/>
      <c r="N85" s="134"/>
      <c r="O85" s="134"/>
      <c r="P85" s="134"/>
      <c r="Q85" s="134"/>
      <c r="R85" s="134">
        <v>48</v>
      </c>
      <c r="S85" s="134"/>
      <c r="T85" s="134"/>
      <c r="U85" s="134"/>
      <c r="V85" s="134"/>
      <c r="W85" s="134">
        <v>6</v>
      </c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>
        <v>48</v>
      </c>
      <c r="AK85" s="134"/>
      <c r="AL85" s="134"/>
      <c r="AM85" s="134"/>
      <c r="AN85" s="50">
        <f t="shared" si="4"/>
        <v>150</v>
      </c>
      <c r="AO85" s="134">
        <v>155</v>
      </c>
      <c r="AP85" s="54">
        <f t="shared" si="5"/>
        <v>3.2291666666666665</v>
      </c>
      <c r="AQ85" t="s">
        <v>133</v>
      </c>
    </row>
    <row r="86" spans="1:43" ht="20.100000000000001" hidden="1" customHeight="1" x14ac:dyDescent="0.3">
      <c r="A86" s="88">
        <v>75</v>
      </c>
      <c r="B86" s="167" t="s">
        <v>267</v>
      </c>
      <c r="C86" s="168"/>
      <c r="D86" s="75"/>
      <c r="E86" s="75"/>
      <c r="F86" s="75"/>
      <c r="G86" s="75"/>
      <c r="H86" s="75"/>
      <c r="I86" s="75"/>
      <c r="J86" s="76"/>
      <c r="K86" s="134">
        <v>36</v>
      </c>
      <c r="L86" s="134">
        <v>0</v>
      </c>
      <c r="M86" s="134"/>
      <c r="N86" s="134"/>
      <c r="O86" s="134"/>
      <c r="P86" s="134"/>
      <c r="Q86" s="134">
        <v>12</v>
      </c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>
        <v>6</v>
      </c>
      <c r="AI86" s="134"/>
      <c r="AJ86" s="134">
        <v>96</v>
      </c>
      <c r="AK86" s="134"/>
      <c r="AL86" s="134"/>
      <c r="AM86" s="134"/>
      <c r="AN86" s="50">
        <f t="shared" si="4"/>
        <v>150</v>
      </c>
      <c r="AO86" s="134">
        <v>0</v>
      </c>
      <c r="AP86" s="54">
        <v>0</v>
      </c>
      <c r="AQ86" t="s">
        <v>133</v>
      </c>
    </row>
    <row r="87" spans="1:43" ht="20.100000000000001" hidden="1" customHeight="1" x14ac:dyDescent="0.3">
      <c r="A87" s="88">
        <v>76</v>
      </c>
      <c r="B87" s="167" t="s">
        <v>268</v>
      </c>
      <c r="C87" s="168"/>
      <c r="D87" s="75"/>
      <c r="E87" s="75"/>
      <c r="F87" s="75"/>
      <c r="G87" s="75"/>
      <c r="H87" s="75"/>
      <c r="I87" s="75"/>
      <c r="J87" s="76"/>
      <c r="K87" s="134">
        <v>60</v>
      </c>
      <c r="L87" s="134">
        <v>0</v>
      </c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>
        <v>48</v>
      </c>
      <c r="AE87" s="134"/>
      <c r="AF87" s="134"/>
      <c r="AG87" s="134">
        <v>12</v>
      </c>
      <c r="AH87" s="134"/>
      <c r="AI87" s="134"/>
      <c r="AJ87" s="134">
        <v>36</v>
      </c>
      <c r="AK87" s="134"/>
      <c r="AL87" s="134"/>
      <c r="AM87" s="134"/>
      <c r="AN87" s="50">
        <f t="shared" si="4"/>
        <v>156</v>
      </c>
      <c r="AO87" s="134">
        <v>132</v>
      </c>
      <c r="AP87" s="54">
        <f t="shared" si="5"/>
        <v>2.2000000000000002</v>
      </c>
      <c r="AQ87" t="s">
        <v>133</v>
      </c>
    </row>
    <row r="88" spans="1:43" ht="20.100000000000001" hidden="1" customHeight="1" x14ac:dyDescent="0.3">
      <c r="A88" s="88">
        <v>77</v>
      </c>
      <c r="B88" s="169" t="s">
        <v>329</v>
      </c>
      <c r="C88" s="171"/>
      <c r="D88" s="138"/>
      <c r="E88" s="138"/>
      <c r="F88" s="138"/>
      <c r="G88" s="138"/>
      <c r="H88" s="138"/>
      <c r="I88" s="138"/>
      <c r="J88" s="139"/>
      <c r="K88" s="134">
        <v>150</v>
      </c>
      <c r="L88" s="141">
        <v>0</v>
      </c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2">
        <f t="shared" si="4"/>
        <v>150</v>
      </c>
      <c r="AO88" s="134">
        <v>136</v>
      </c>
      <c r="AP88" s="54">
        <f t="shared" si="5"/>
        <v>0.90666666666666662</v>
      </c>
      <c r="AQ88" t="s">
        <v>133</v>
      </c>
    </row>
    <row r="89" spans="1:43" ht="20.100000000000001" hidden="1" customHeight="1" x14ac:dyDescent="0.3">
      <c r="A89" s="88">
        <v>78</v>
      </c>
      <c r="B89" s="169" t="s">
        <v>342</v>
      </c>
      <c r="C89" s="171"/>
      <c r="D89" s="138"/>
      <c r="E89" s="138"/>
      <c r="F89" s="138"/>
      <c r="G89" s="138"/>
      <c r="H89" s="138"/>
      <c r="I89" s="138"/>
      <c r="J89" s="139"/>
      <c r="K89" s="134">
        <v>0</v>
      </c>
      <c r="L89" s="141">
        <v>0</v>
      </c>
      <c r="M89" s="141"/>
      <c r="N89" s="141"/>
      <c r="O89" s="141"/>
      <c r="P89" s="141"/>
      <c r="Q89" s="141">
        <v>6</v>
      </c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>
        <v>72</v>
      </c>
      <c r="AH89" s="141"/>
      <c r="AI89" s="141"/>
      <c r="AJ89" s="141">
        <v>72</v>
      </c>
      <c r="AK89" s="141"/>
      <c r="AL89" s="141"/>
      <c r="AM89" s="141"/>
      <c r="AN89" s="142">
        <f t="shared" si="4"/>
        <v>150</v>
      </c>
      <c r="AO89" s="134">
        <v>0</v>
      </c>
      <c r="AP89" s="54"/>
    </row>
    <row r="90" spans="1:43" ht="20.100000000000001" hidden="1" customHeight="1" x14ac:dyDescent="0.3">
      <c r="A90" s="88">
        <v>79</v>
      </c>
      <c r="B90" s="167" t="s">
        <v>196</v>
      </c>
      <c r="C90" s="168"/>
      <c r="D90" s="75"/>
      <c r="E90" s="75"/>
      <c r="F90" s="75"/>
      <c r="G90" s="75"/>
      <c r="H90" s="75"/>
      <c r="I90" s="75"/>
      <c r="J90" s="76"/>
      <c r="K90" s="134">
        <v>0</v>
      </c>
      <c r="L90" s="258" t="s">
        <v>334</v>
      </c>
      <c r="M90" s="259"/>
      <c r="N90" s="259"/>
      <c r="O90" s="177"/>
      <c r="P90" s="177"/>
      <c r="Q90" s="177">
        <v>6</v>
      </c>
      <c r="R90" s="177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>
        <v>36</v>
      </c>
      <c r="AH90" s="134"/>
      <c r="AI90" s="134"/>
      <c r="AJ90" s="134">
        <v>36</v>
      </c>
      <c r="AK90" s="134"/>
      <c r="AL90" s="134"/>
      <c r="AM90" s="134"/>
      <c r="AN90" s="50">
        <f t="shared" si="4"/>
        <v>78</v>
      </c>
      <c r="AO90" s="134">
        <v>0</v>
      </c>
      <c r="AP90" s="54">
        <v>0</v>
      </c>
      <c r="AQ90" t="s">
        <v>133</v>
      </c>
    </row>
    <row r="91" spans="1:43" ht="20.100000000000001" hidden="1" customHeight="1" x14ac:dyDescent="0.3">
      <c r="A91" s="88">
        <v>80</v>
      </c>
      <c r="B91" s="167" t="s">
        <v>132</v>
      </c>
      <c r="C91" s="168"/>
      <c r="D91" s="75"/>
      <c r="E91" s="75"/>
      <c r="F91" s="75"/>
      <c r="G91" s="75"/>
      <c r="H91" s="75"/>
      <c r="I91" s="75"/>
      <c r="J91" s="76"/>
      <c r="K91" s="134">
        <v>0</v>
      </c>
      <c r="L91" s="134">
        <v>0</v>
      </c>
      <c r="M91" s="134"/>
      <c r="N91" s="134">
        <v>54</v>
      </c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v>36</v>
      </c>
      <c r="AH91" s="93"/>
      <c r="AI91" s="93"/>
      <c r="AJ91" s="93">
        <v>60</v>
      </c>
      <c r="AK91" s="93"/>
      <c r="AL91" s="93"/>
      <c r="AM91" s="93"/>
      <c r="AN91" s="50">
        <f t="shared" si="4"/>
        <v>150</v>
      </c>
      <c r="AO91" s="134">
        <v>0</v>
      </c>
      <c r="AP91" s="54">
        <v>0</v>
      </c>
      <c r="AQ91" t="s">
        <v>133</v>
      </c>
    </row>
    <row r="92" spans="1:43" ht="20.100000000000001" hidden="1" customHeight="1" x14ac:dyDescent="0.3">
      <c r="A92" s="88">
        <v>81</v>
      </c>
      <c r="B92" s="167" t="s">
        <v>148</v>
      </c>
      <c r="C92" s="168"/>
      <c r="D92" s="75"/>
      <c r="E92" s="75"/>
      <c r="F92" s="75"/>
      <c r="G92" s="75"/>
      <c r="H92" s="75"/>
      <c r="I92" s="75"/>
      <c r="J92" s="76"/>
      <c r="K92" s="134">
        <v>24</v>
      </c>
      <c r="L92" s="134">
        <v>0</v>
      </c>
      <c r="M92" s="134">
        <v>24</v>
      </c>
      <c r="N92" s="134"/>
      <c r="O92" s="134"/>
      <c r="P92" s="134"/>
      <c r="Q92" s="134"/>
      <c r="R92" s="134">
        <v>24</v>
      </c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>
        <v>6</v>
      </c>
      <c r="AI92" s="134"/>
      <c r="AJ92" s="134">
        <v>72</v>
      </c>
      <c r="AK92" s="134"/>
      <c r="AL92" s="134"/>
      <c r="AM92" s="134"/>
      <c r="AN92" s="50">
        <f t="shared" si="4"/>
        <v>150</v>
      </c>
      <c r="AO92" s="134">
        <v>72</v>
      </c>
      <c r="AP92" s="54">
        <f t="shared" si="5"/>
        <v>3</v>
      </c>
      <c r="AQ92" t="s">
        <v>133</v>
      </c>
    </row>
    <row r="93" spans="1:43" ht="20.100000000000001" hidden="1" customHeight="1" x14ac:dyDescent="0.3">
      <c r="A93" s="88">
        <v>82</v>
      </c>
      <c r="B93" s="167" t="s">
        <v>341</v>
      </c>
      <c r="C93" s="168"/>
      <c r="D93" s="75"/>
      <c r="E93" s="75"/>
      <c r="F93" s="75"/>
      <c r="G93" s="75"/>
      <c r="H93" s="75"/>
      <c r="I93" s="75"/>
      <c r="J93" s="76"/>
      <c r="K93" s="134">
        <v>30</v>
      </c>
      <c r="L93" s="134">
        <v>0</v>
      </c>
      <c r="M93" s="134">
        <v>48</v>
      </c>
      <c r="N93" s="134"/>
      <c r="O93" s="134"/>
      <c r="P93" s="134"/>
      <c r="Q93" s="134">
        <v>48</v>
      </c>
      <c r="R93" s="134">
        <v>18</v>
      </c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>
        <v>6</v>
      </c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50">
        <f t="shared" si="4"/>
        <v>150</v>
      </c>
      <c r="AO93" s="134">
        <v>0</v>
      </c>
      <c r="AP93" s="54"/>
    </row>
    <row r="94" spans="1:43" ht="20.100000000000001" hidden="1" customHeight="1" x14ac:dyDescent="0.3">
      <c r="A94" s="88">
        <v>83</v>
      </c>
      <c r="B94" s="167" t="s">
        <v>340</v>
      </c>
      <c r="C94" s="168"/>
      <c r="D94" s="75"/>
      <c r="E94" s="75"/>
      <c r="F94" s="75"/>
      <c r="G94" s="75"/>
      <c r="H94" s="75"/>
      <c r="I94" s="75"/>
      <c r="J94" s="76"/>
      <c r="K94" s="134">
        <v>0</v>
      </c>
      <c r="L94" s="134">
        <v>0</v>
      </c>
      <c r="M94" s="134">
        <v>6</v>
      </c>
      <c r="N94" s="134"/>
      <c r="O94" s="134"/>
      <c r="P94" s="134"/>
      <c r="Q94" s="134">
        <v>36</v>
      </c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>
        <v>108</v>
      </c>
      <c r="AE94" s="134"/>
      <c r="AF94" s="134"/>
      <c r="AG94" s="134"/>
      <c r="AH94" s="134"/>
      <c r="AI94" s="134"/>
      <c r="AJ94" s="134"/>
      <c r="AK94" s="134"/>
      <c r="AL94" s="134"/>
      <c r="AM94" s="134"/>
      <c r="AN94" s="50">
        <f t="shared" si="4"/>
        <v>150</v>
      </c>
      <c r="AO94" s="134">
        <v>0</v>
      </c>
      <c r="AP94" s="54" t="e">
        <f t="shared" si="5"/>
        <v>#DIV/0!</v>
      </c>
    </row>
    <row r="95" spans="1:43" ht="20.100000000000001" hidden="1" customHeight="1" x14ac:dyDescent="0.3">
      <c r="A95" s="88">
        <v>84</v>
      </c>
      <c r="B95" s="169" t="s">
        <v>171</v>
      </c>
      <c r="C95" s="170"/>
      <c r="D95" s="138"/>
      <c r="E95" s="138"/>
      <c r="F95" s="138"/>
      <c r="G95" s="138"/>
      <c r="H95" s="138"/>
      <c r="I95" s="75"/>
      <c r="J95" s="76"/>
      <c r="K95" s="134">
        <v>0</v>
      </c>
      <c r="L95" s="134">
        <v>0</v>
      </c>
      <c r="M95" s="134"/>
      <c r="N95" s="134"/>
      <c r="O95" s="134"/>
      <c r="P95" s="134"/>
      <c r="Q95" s="134">
        <v>6</v>
      </c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84"/>
      <c r="AC95" s="134"/>
      <c r="AD95" s="134"/>
      <c r="AE95" s="134"/>
      <c r="AF95" s="134"/>
      <c r="AG95" s="134">
        <v>120</v>
      </c>
      <c r="AH95" s="134"/>
      <c r="AI95" s="134"/>
      <c r="AJ95" s="134">
        <v>24</v>
      </c>
      <c r="AK95" s="134"/>
      <c r="AL95" s="134"/>
      <c r="AM95" s="134"/>
      <c r="AN95" s="50">
        <f t="shared" si="4"/>
        <v>150</v>
      </c>
      <c r="AO95" s="134">
        <v>0</v>
      </c>
      <c r="AP95" s="54">
        <v>0</v>
      </c>
      <c r="AQ95" t="s">
        <v>133</v>
      </c>
    </row>
    <row r="96" spans="1:43" ht="20.100000000000001" hidden="1" customHeight="1" x14ac:dyDescent="0.3">
      <c r="A96" s="88">
        <v>85</v>
      </c>
      <c r="B96" s="167" t="s">
        <v>178</v>
      </c>
      <c r="C96" s="168"/>
      <c r="D96" s="75"/>
      <c r="E96" s="75"/>
      <c r="F96" s="75"/>
      <c r="G96" s="75"/>
      <c r="H96" s="75"/>
      <c r="I96" s="75"/>
      <c r="J96" s="76"/>
      <c r="K96" s="134">
        <v>0</v>
      </c>
      <c r="L96" s="93">
        <v>0</v>
      </c>
      <c r="M96" s="93"/>
      <c r="N96" s="93"/>
      <c r="O96" s="93"/>
      <c r="P96" s="93"/>
      <c r="Q96" s="93">
        <v>6</v>
      </c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134">
        <v>120</v>
      </c>
      <c r="AH96" s="134"/>
      <c r="AI96" s="134"/>
      <c r="AJ96" s="134">
        <v>24</v>
      </c>
      <c r="AK96" s="93"/>
      <c r="AL96" s="93"/>
      <c r="AM96" s="93"/>
      <c r="AN96" s="50">
        <f t="shared" si="4"/>
        <v>150</v>
      </c>
      <c r="AO96" s="134">
        <v>0</v>
      </c>
      <c r="AP96" s="54">
        <v>0</v>
      </c>
      <c r="AQ96" t="s">
        <v>133</v>
      </c>
    </row>
    <row r="97" spans="1:43" ht="20.100000000000001" hidden="1" customHeight="1" x14ac:dyDescent="0.3">
      <c r="A97" s="88">
        <v>86</v>
      </c>
      <c r="B97" s="167" t="s">
        <v>270</v>
      </c>
      <c r="C97" s="168"/>
      <c r="D97" s="75"/>
      <c r="E97" s="75"/>
      <c r="F97" s="75"/>
      <c r="G97" s="75"/>
      <c r="H97" s="75"/>
      <c r="I97" s="75"/>
      <c r="J97" s="76"/>
      <c r="K97" s="134">
        <v>0</v>
      </c>
      <c r="L97" s="260" t="s">
        <v>335</v>
      </c>
      <c r="M97" s="261"/>
      <c r="N97" s="261"/>
      <c r="O97" s="261"/>
      <c r="P97" s="262"/>
      <c r="Q97" s="134">
        <v>30</v>
      </c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84"/>
      <c r="AC97" s="134"/>
      <c r="AD97" s="134"/>
      <c r="AE97" s="134"/>
      <c r="AF97" s="134"/>
      <c r="AG97" s="134">
        <v>24</v>
      </c>
      <c r="AH97" s="134"/>
      <c r="AI97" s="134"/>
      <c r="AJ97" s="134">
        <v>24</v>
      </c>
      <c r="AK97" s="134"/>
      <c r="AL97" s="134"/>
      <c r="AM97" s="134"/>
      <c r="AN97" s="50">
        <f t="shared" si="4"/>
        <v>78</v>
      </c>
      <c r="AO97" s="134">
        <v>0</v>
      </c>
      <c r="AP97" s="54">
        <v>0</v>
      </c>
      <c r="AQ97" t="s">
        <v>133</v>
      </c>
    </row>
    <row r="98" spans="1:43" ht="20.100000000000001" hidden="1" customHeight="1" x14ac:dyDescent="0.3">
      <c r="A98" s="88">
        <v>87</v>
      </c>
      <c r="B98" s="167" t="s">
        <v>331</v>
      </c>
      <c r="C98" s="168"/>
      <c r="D98" s="75"/>
      <c r="E98" s="75"/>
      <c r="F98" s="75"/>
      <c r="G98" s="75"/>
      <c r="H98" s="75"/>
      <c r="I98" s="75"/>
      <c r="J98" s="76"/>
      <c r="K98" s="134">
        <v>0</v>
      </c>
      <c r="L98" s="134">
        <v>0</v>
      </c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8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50">
        <f t="shared" si="4"/>
        <v>0</v>
      </c>
      <c r="AO98" s="134">
        <v>0</v>
      </c>
      <c r="AP98" s="54" t="e">
        <f t="shared" si="5"/>
        <v>#DIV/0!</v>
      </c>
      <c r="AQ98" t="s">
        <v>133</v>
      </c>
    </row>
    <row r="99" spans="1:43" ht="20.100000000000001" hidden="1" customHeight="1" x14ac:dyDescent="0.3">
      <c r="A99" s="88">
        <v>88</v>
      </c>
      <c r="B99" s="167" t="s">
        <v>330</v>
      </c>
      <c r="C99" s="168"/>
      <c r="D99" s="75"/>
      <c r="E99" s="75"/>
      <c r="F99" s="75"/>
      <c r="G99" s="75"/>
      <c r="H99" s="75"/>
      <c r="I99" s="75"/>
      <c r="J99" s="76"/>
      <c r="K99" s="134">
        <v>120</v>
      </c>
      <c r="L99" s="134">
        <v>0</v>
      </c>
      <c r="M99" s="134"/>
      <c r="N99" s="134"/>
      <c r="O99" s="134"/>
      <c r="P99" s="134"/>
      <c r="Q99" s="134"/>
      <c r="R99" s="134">
        <v>24</v>
      </c>
      <c r="S99" s="134"/>
      <c r="T99" s="134"/>
      <c r="U99" s="134"/>
      <c r="V99" s="134"/>
      <c r="W99" s="134"/>
      <c r="X99" s="134"/>
      <c r="Y99" s="134"/>
      <c r="Z99" s="134"/>
      <c r="AA99" s="134"/>
      <c r="AB99" s="84"/>
      <c r="AC99" s="134">
        <v>6</v>
      </c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50">
        <f t="shared" si="4"/>
        <v>150</v>
      </c>
      <c r="AO99" s="134">
        <v>165</v>
      </c>
      <c r="AP99" s="54">
        <f t="shared" si="5"/>
        <v>1.375</v>
      </c>
      <c r="AQ99" t="s">
        <v>133</v>
      </c>
    </row>
    <row r="100" spans="1:43" ht="20.100000000000001" hidden="1" customHeight="1" x14ac:dyDescent="0.3">
      <c r="A100" s="88">
        <v>89</v>
      </c>
      <c r="B100" s="169" t="s">
        <v>124</v>
      </c>
      <c r="C100" s="170"/>
      <c r="D100" s="140"/>
      <c r="E100" s="140"/>
      <c r="F100" s="140"/>
      <c r="G100" s="140"/>
      <c r="H100" s="140"/>
      <c r="I100" s="75"/>
      <c r="J100" s="76"/>
      <c r="K100" s="134">
        <v>0</v>
      </c>
      <c r="L100" s="134">
        <v>0</v>
      </c>
      <c r="M100" s="134"/>
      <c r="N100" s="134"/>
      <c r="O100" s="134"/>
      <c r="P100" s="134"/>
      <c r="Q100" s="134">
        <v>6</v>
      </c>
      <c r="R100" s="134">
        <v>48</v>
      </c>
      <c r="S100" s="134"/>
      <c r="T100" s="134"/>
      <c r="U100" s="134"/>
      <c r="V100" s="134"/>
      <c r="W100" s="134"/>
      <c r="X100" s="134"/>
      <c r="Y100" s="134"/>
      <c r="Z100" s="134"/>
      <c r="AA100" s="134"/>
      <c r="AB100" s="84"/>
      <c r="AC100" s="134"/>
      <c r="AD100" s="134"/>
      <c r="AE100" s="134"/>
      <c r="AF100" s="134"/>
      <c r="AG100" s="134">
        <v>96</v>
      </c>
      <c r="AH100" s="134"/>
      <c r="AI100" s="134"/>
      <c r="AJ100" s="134"/>
      <c r="AK100" s="134"/>
      <c r="AL100" s="134"/>
      <c r="AM100" s="134"/>
      <c r="AN100" s="50">
        <f t="shared" si="4"/>
        <v>150</v>
      </c>
      <c r="AO100" s="134">
        <v>0</v>
      </c>
      <c r="AP100" s="54">
        <v>0</v>
      </c>
      <c r="AQ100" t="s">
        <v>133</v>
      </c>
    </row>
    <row r="101" spans="1:43" ht="20.100000000000001" hidden="1" customHeight="1" thickBot="1" x14ac:dyDescent="0.35">
      <c r="A101" s="89"/>
      <c r="B101" s="15" t="s">
        <v>4</v>
      </c>
      <c r="C101" s="16"/>
      <c r="D101" s="16"/>
      <c r="E101" s="16"/>
      <c r="F101" s="16"/>
      <c r="G101" s="16"/>
      <c r="H101" s="16"/>
      <c r="I101" s="16"/>
      <c r="J101" s="17"/>
      <c r="K101" s="46">
        <f>SUM(K13:K100)</f>
        <v>3832</v>
      </c>
      <c r="L101" s="46">
        <f>SUM(L13:L100)</f>
        <v>6</v>
      </c>
      <c r="M101" s="46">
        <f>SUM(M13:M100)</f>
        <v>330</v>
      </c>
      <c r="N101" s="46">
        <f>SUM(N13:N100)</f>
        <v>384</v>
      </c>
      <c r="O101" s="46"/>
      <c r="P101" s="46">
        <f>SUM(P13:P100)</f>
        <v>24</v>
      </c>
      <c r="Q101" s="46">
        <f>SUM(Q13:Q100)</f>
        <v>1073</v>
      </c>
      <c r="R101" s="46">
        <f>SUM(R13:R100)</f>
        <v>282</v>
      </c>
      <c r="S101" s="46">
        <f>SUM(S13:S100)</f>
        <v>0</v>
      </c>
      <c r="T101" s="46"/>
      <c r="U101" s="46">
        <f>SUM(U13:U100)</f>
        <v>0</v>
      </c>
      <c r="V101" s="46"/>
      <c r="W101" s="46">
        <f t="shared" ref="W101:AH101" si="6">SUM(W13:W100)</f>
        <v>60</v>
      </c>
      <c r="X101" s="46">
        <f t="shared" si="6"/>
        <v>12</v>
      </c>
      <c r="Y101" s="46">
        <f t="shared" si="6"/>
        <v>108</v>
      </c>
      <c r="Z101" s="46">
        <f t="shared" si="6"/>
        <v>0</v>
      </c>
      <c r="AA101" s="46">
        <f t="shared" si="6"/>
        <v>6</v>
      </c>
      <c r="AB101" s="46">
        <f t="shared" si="6"/>
        <v>54</v>
      </c>
      <c r="AC101" s="46">
        <f t="shared" si="6"/>
        <v>84</v>
      </c>
      <c r="AD101" s="46">
        <f t="shared" si="6"/>
        <v>1080</v>
      </c>
      <c r="AE101" s="46">
        <f t="shared" si="6"/>
        <v>0</v>
      </c>
      <c r="AF101" s="46">
        <f t="shared" si="6"/>
        <v>6</v>
      </c>
      <c r="AG101" s="46">
        <f t="shared" si="6"/>
        <v>1836</v>
      </c>
      <c r="AH101" s="46">
        <f t="shared" si="6"/>
        <v>18</v>
      </c>
      <c r="AI101" s="46"/>
      <c r="AJ101" s="46">
        <f>SUM(AJ13:AJ100)</f>
        <v>2364</v>
      </c>
      <c r="AK101" s="46">
        <f>SUM(AK13:AK100)</f>
        <v>30</v>
      </c>
      <c r="AL101" s="46"/>
      <c r="AM101" s="46">
        <f>SUM(AM13:AM100)</f>
        <v>0</v>
      </c>
      <c r="AN101" s="51">
        <f>SUM(AN13:AN100)</f>
        <v>11637</v>
      </c>
      <c r="AO101" s="96">
        <f>SUM(AO13:AO100)</f>
        <v>6941</v>
      </c>
      <c r="AP101" s="55">
        <f>+AO101/K101</f>
        <v>1.8113256784968685</v>
      </c>
    </row>
    <row r="103" spans="1:43" x14ac:dyDescent="0.3">
      <c r="B103" s="2" t="s">
        <v>19</v>
      </c>
    </row>
    <row r="107" spans="1:43" x14ac:dyDescent="0.3">
      <c r="A107" s="90"/>
      <c r="B107" s="4"/>
      <c r="C107" s="4"/>
      <c r="D107" s="4"/>
      <c r="E107" s="4"/>
      <c r="F107" s="4"/>
      <c r="L107" s="4"/>
      <c r="M107" s="4"/>
      <c r="N107" s="4"/>
      <c r="O107" s="4"/>
      <c r="P107" s="4"/>
      <c r="Q107" s="4"/>
      <c r="R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3" x14ac:dyDescent="0.3">
      <c r="A108" s="86" t="s">
        <v>7</v>
      </c>
      <c r="B108" s="6"/>
      <c r="C108" s="6"/>
      <c r="D108" s="6"/>
      <c r="E108" s="6"/>
      <c r="F108" s="6"/>
      <c r="L108" s="6" t="s">
        <v>8</v>
      </c>
      <c r="M108" s="6"/>
      <c r="N108" s="6"/>
      <c r="O108" s="6"/>
      <c r="P108" s="6"/>
      <c r="Q108" s="6"/>
      <c r="R108" s="6"/>
      <c r="Z108" s="6" t="s">
        <v>9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12" spans="1:43" x14ac:dyDescent="0.3">
      <c r="A112" s="90"/>
      <c r="B112" s="4"/>
      <c r="C112" s="4"/>
      <c r="D112" s="4"/>
      <c r="E112" s="4"/>
      <c r="F112" s="4"/>
    </row>
    <row r="113" spans="1:28" x14ac:dyDescent="0.3">
      <c r="A113" s="86" t="s">
        <v>6</v>
      </c>
      <c r="B113" s="6"/>
      <c r="C113" s="6"/>
      <c r="D113" s="6"/>
      <c r="E113" s="6"/>
      <c r="F113" s="6"/>
    </row>
    <row r="115" spans="1:28" x14ac:dyDescent="0.3">
      <c r="C115" s="14" t="s">
        <v>20</v>
      </c>
      <c r="D115" s="14" t="s">
        <v>28</v>
      </c>
      <c r="E115" s="14"/>
      <c r="F115" s="14"/>
      <c r="G115" s="14"/>
      <c r="H115" s="14"/>
      <c r="I115" s="14"/>
      <c r="J115" s="14"/>
      <c r="K115" s="14"/>
      <c r="L115" s="14"/>
      <c r="M115" s="14" t="s">
        <v>37</v>
      </c>
      <c r="N115" s="14" t="s">
        <v>43</v>
      </c>
      <c r="O115" s="14"/>
      <c r="P115" s="14"/>
      <c r="Q115" s="14"/>
      <c r="R115" s="14"/>
      <c r="S115" s="14"/>
      <c r="T115" s="14"/>
      <c r="W115" s="14" t="s">
        <v>294</v>
      </c>
      <c r="X115" s="14" t="s">
        <v>295</v>
      </c>
    </row>
    <row r="116" spans="1:28" x14ac:dyDescent="0.3">
      <c r="C116" s="14" t="s">
        <v>273</v>
      </c>
      <c r="D116" s="14" t="s">
        <v>274</v>
      </c>
      <c r="K116" s="14"/>
      <c r="L116" s="14"/>
      <c r="M116" s="14" t="s">
        <v>285</v>
      </c>
      <c r="N116" s="14" t="s">
        <v>286</v>
      </c>
      <c r="O116" s="14"/>
      <c r="P116" s="14"/>
      <c r="W116" s="14" t="s">
        <v>161</v>
      </c>
      <c r="X116" t="s">
        <v>158</v>
      </c>
      <c r="Y116" s="14"/>
    </row>
    <row r="117" spans="1:28" x14ac:dyDescent="0.3">
      <c r="C117" s="14" t="s">
        <v>22</v>
      </c>
      <c r="D117" s="14" t="s">
        <v>30</v>
      </c>
      <c r="E117" s="14"/>
      <c r="F117" s="14"/>
      <c r="G117" s="14"/>
      <c r="H117" s="14"/>
      <c r="I117" s="14"/>
      <c r="J117" s="14"/>
      <c r="K117" s="14"/>
      <c r="L117" s="14"/>
      <c r="M117" s="14" t="s">
        <v>45</v>
      </c>
      <c r="N117" s="14"/>
      <c r="O117" s="14"/>
      <c r="P117" s="14"/>
      <c r="Q117" s="14"/>
      <c r="R117" s="14"/>
      <c r="S117" s="14"/>
      <c r="T117" s="14"/>
      <c r="W117" s="14" t="s">
        <v>155</v>
      </c>
      <c r="X117" s="14" t="s">
        <v>159</v>
      </c>
      <c r="Y117" s="14"/>
      <c r="Z117" s="14"/>
      <c r="AA117" s="14"/>
      <c r="AB117" s="14"/>
    </row>
    <row r="118" spans="1:28" x14ac:dyDescent="0.3">
      <c r="C118" s="14" t="s">
        <v>23</v>
      </c>
      <c r="D118" s="14" t="s">
        <v>31</v>
      </c>
      <c r="E118" s="14"/>
      <c r="F118" s="14"/>
      <c r="G118" s="14"/>
      <c r="H118" s="14"/>
      <c r="I118" s="14"/>
      <c r="J118" s="14"/>
      <c r="K118" s="14"/>
      <c r="L118" s="14"/>
      <c r="M118" s="14" t="s">
        <v>39</v>
      </c>
      <c r="N118" s="14" t="s">
        <v>46</v>
      </c>
      <c r="O118" s="14"/>
      <c r="P118" s="14"/>
      <c r="Q118" s="14"/>
      <c r="R118" s="14"/>
      <c r="S118" s="14"/>
      <c r="T118" s="14"/>
      <c r="W118" s="14" t="s">
        <v>343</v>
      </c>
      <c r="X118" s="14" t="s">
        <v>42</v>
      </c>
      <c r="Y118" s="14"/>
      <c r="Z118" s="14"/>
      <c r="AA118" s="14"/>
      <c r="AB118" s="14"/>
    </row>
    <row r="119" spans="1:28" x14ac:dyDescent="0.3">
      <c r="C119" s="14" t="s">
        <v>24</v>
      </c>
      <c r="D119" s="14" t="s">
        <v>32</v>
      </c>
      <c r="E119" s="14"/>
      <c r="F119" s="14"/>
      <c r="G119" s="14"/>
      <c r="H119" s="14"/>
      <c r="I119" s="14"/>
      <c r="J119" s="14"/>
      <c r="K119" s="14"/>
      <c r="L119" s="14"/>
      <c r="M119" s="14" t="s">
        <v>287</v>
      </c>
      <c r="N119" s="14" t="s">
        <v>288</v>
      </c>
      <c r="O119" s="14"/>
      <c r="P119" s="14"/>
      <c r="Q119" s="14"/>
      <c r="R119" s="14"/>
      <c r="S119" s="14"/>
      <c r="T119" s="14"/>
      <c r="U119" s="14"/>
      <c r="V119" s="14"/>
    </row>
    <row r="120" spans="1:28" x14ac:dyDescent="0.3">
      <c r="C120" s="14" t="s">
        <v>275</v>
      </c>
      <c r="D120" s="14" t="s">
        <v>276</v>
      </c>
      <c r="E120" s="14"/>
      <c r="F120" s="14"/>
      <c r="G120" s="14"/>
      <c r="H120" s="14"/>
      <c r="I120" s="14"/>
      <c r="J120" s="14"/>
      <c r="K120" s="14"/>
      <c r="L120" s="14"/>
      <c r="M120" s="14" t="s">
        <v>41</v>
      </c>
      <c r="N120" s="14" t="s">
        <v>48</v>
      </c>
      <c r="O120" s="14"/>
      <c r="P120" s="14"/>
      <c r="Q120" s="14"/>
      <c r="R120" s="14"/>
      <c r="S120" s="14"/>
      <c r="T120" s="14"/>
      <c r="U120" s="14"/>
      <c r="V120" s="14"/>
    </row>
    <row r="121" spans="1:28" x14ac:dyDescent="0.3">
      <c r="C121" s="14" t="s">
        <v>54</v>
      </c>
      <c r="D121" s="14" t="s">
        <v>55</v>
      </c>
      <c r="H121" s="14"/>
      <c r="I121" s="14"/>
      <c r="J121" s="14"/>
      <c r="K121" s="14"/>
      <c r="L121" s="14"/>
      <c r="M121" s="14" t="s">
        <v>78</v>
      </c>
      <c r="N121" s="14" t="s">
        <v>79</v>
      </c>
      <c r="O121" s="14"/>
      <c r="P121" s="14"/>
      <c r="Q121" s="14"/>
      <c r="R121" s="14"/>
      <c r="S121" s="14"/>
      <c r="T121" s="14"/>
      <c r="U121" s="14"/>
      <c r="V121" s="14"/>
    </row>
    <row r="122" spans="1:28" x14ac:dyDescent="0.3">
      <c r="C122" s="14" t="s">
        <v>277</v>
      </c>
      <c r="D122" s="14" t="s">
        <v>278</v>
      </c>
      <c r="G122" s="14"/>
      <c r="H122" s="14"/>
      <c r="I122" s="14"/>
      <c r="J122" s="14"/>
      <c r="K122" s="14"/>
      <c r="L122" s="14"/>
      <c r="M122" s="14" t="s">
        <v>49</v>
      </c>
      <c r="N122" s="14" t="s">
        <v>53</v>
      </c>
      <c r="O122" s="14"/>
      <c r="P122" s="14"/>
      <c r="Q122" s="14"/>
      <c r="R122" s="14"/>
      <c r="S122" s="14"/>
      <c r="T122" s="14"/>
      <c r="U122" s="14"/>
      <c r="V122" s="14"/>
    </row>
    <row r="123" spans="1:28" x14ac:dyDescent="0.3">
      <c r="C123" s="14" t="s">
        <v>279</v>
      </c>
      <c r="D123" s="14" t="s">
        <v>280</v>
      </c>
      <c r="F123" s="14"/>
      <c r="G123" s="14"/>
      <c r="H123" s="14"/>
      <c r="M123" s="14" t="s">
        <v>52</v>
      </c>
      <c r="N123" s="14"/>
      <c r="O123" s="14"/>
      <c r="P123" s="14"/>
      <c r="Q123" s="14"/>
      <c r="R123" s="14"/>
    </row>
    <row r="124" spans="1:28" x14ac:dyDescent="0.3">
      <c r="C124" s="14" t="s">
        <v>281</v>
      </c>
      <c r="D124" s="14" t="s">
        <v>282</v>
      </c>
      <c r="F124" s="14"/>
      <c r="G124" s="14"/>
      <c r="M124" s="14" t="s">
        <v>289</v>
      </c>
      <c r="N124" s="14" t="s">
        <v>290</v>
      </c>
    </row>
    <row r="125" spans="1:28" x14ac:dyDescent="0.3">
      <c r="C125" s="14" t="s">
        <v>27</v>
      </c>
      <c r="D125" s="14" t="s">
        <v>35</v>
      </c>
      <c r="E125" s="14"/>
      <c r="I125" s="14"/>
      <c r="J125" s="14"/>
      <c r="M125" s="14" t="s">
        <v>291</v>
      </c>
      <c r="N125" s="14" t="s">
        <v>292</v>
      </c>
    </row>
    <row r="126" spans="1:28" x14ac:dyDescent="0.3">
      <c r="C126" s="14" t="s">
        <v>283</v>
      </c>
      <c r="D126" s="14" t="s">
        <v>284</v>
      </c>
      <c r="F126" s="14"/>
      <c r="G126" s="14"/>
      <c r="H126" s="14"/>
      <c r="M126" s="14" t="s">
        <v>293</v>
      </c>
      <c r="N126" s="14" t="s">
        <v>296</v>
      </c>
    </row>
    <row r="127" spans="1:28" x14ac:dyDescent="0.3">
      <c r="M127" s="14" t="s">
        <v>345</v>
      </c>
      <c r="N127" s="14" t="s">
        <v>346</v>
      </c>
    </row>
  </sheetData>
  <autoFilter ref="A12:AQ10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42">
      <filters>
        <filter val="C.S. PUEBLO LIBRE"/>
      </filters>
    </filterColumn>
  </autoFilter>
  <mergeCells count="7">
    <mergeCell ref="B12:J12"/>
    <mergeCell ref="L90:N90"/>
    <mergeCell ref="L97:P97"/>
    <mergeCell ref="K78:AN78"/>
    <mergeCell ref="O50:S50"/>
    <mergeCell ref="O74:R74"/>
    <mergeCell ref="K64:AH64"/>
  </mergeCells>
  <conditionalFormatting sqref="B24">
    <cfRule type="duplicateValues" dxfId="33" priority="12"/>
  </conditionalFormatting>
  <conditionalFormatting sqref="C27:J27">
    <cfRule type="duplicateValues" dxfId="32" priority="11"/>
  </conditionalFormatting>
  <conditionalFormatting sqref="B23">
    <cfRule type="duplicateValues" dxfId="31" priority="8"/>
  </conditionalFormatting>
  <conditionalFormatting sqref="B25:B100 B13:B15 B21:B22">
    <cfRule type="duplicateValues" dxfId="30" priority="36"/>
  </conditionalFormatting>
  <conditionalFormatting sqref="B16:J16">
    <cfRule type="duplicateValues" dxfId="29" priority="7"/>
  </conditionalFormatting>
  <conditionalFormatting sqref="B17:J17">
    <cfRule type="duplicateValues" dxfId="28" priority="6"/>
  </conditionalFormatting>
  <conditionalFormatting sqref="B18:J18">
    <cfRule type="duplicateValues" dxfId="27" priority="3"/>
  </conditionalFormatting>
  <conditionalFormatting sqref="B19:J19">
    <cfRule type="duplicateValues" dxfId="26" priority="2"/>
  </conditionalFormatting>
  <conditionalFormatting sqref="B20:J20">
    <cfRule type="duplicateValues" dxfId="25" priority="1"/>
  </conditionalFormatting>
  <printOptions horizontalCentered="1" verticalCentered="1"/>
  <pageMargins left="0" right="0" top="0" bottom="0" header="0.31496062992125984" footer="0.31496062992125984"/>
  <pageSetup paperSize="9" scale="2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T130"/>
  <sheetViews>
    <sheetView showGridLines="0" topLeftCell="L1" zoomScale="90" zoomScaleNormal="90" workbookViewId="0">
      <selection activeCell="AP24" sqref="AP24"/>
    </sheetView>
  </sheetViews>
  <sheetFormatPr baseColWidth="10" defaultRowHeight="14.4" x14ac:dyDescent="0.3"/>
  <cols>
    <col min="1" max="1" width="4.6640625" style="86" customWidth="1"/>
    <col min="2" max="10" width="5.33203125" customWidth="1"/>
    <col min="11" max="11" width="7.33203125" customWidth="1"/>
    <col min="12" max="16" width="5.33203125" customWidth="1"/>
    <col min="17" max="17" width="7.44140625" customWidth="1"/>
    <col min="18" max="28" width="5.33203125" customWidth="1"/>
    <col min="29" max="29" width="7.44140625" customWidth="1"/>
    <col min="30" max="31" width="5.33203125" customWidth="1"/>
    <col min="32" max="32" width="7.33203125" customWidth="1"/>
    <col min="33" max="33" width="5.33203125" customWidth="1"/>
    <col min="34" max="34" width="7.44140625" customWidth="1"/>
    <col min="35" max="40" width="5.33203125" customWidth="1"/>
    <col min="41" max="41" width="9.5546875" customWidth="1"/>
    <col min="42" max="42" width="9.44140625" style="198" customWidth="1"/>
    <col min="43" max="43" width="9.44140625" customWidth="1"/>
  </cols>
  <sheetData>
    <row r="2" spans="1:44" x14ac:dyDescent="0.3">
      <c r="A2" s="9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5" spans="1:44" x14ac:dyDescent="0.3">
      <c r="A5" s="91" t="s">
        <v>1</v>
      </c>
      <c r="B5" s="10"/>
      <c r="C5" s="11"/>
      <c r="D5" s="7" t="s">
        <v>230</v>
      </c>
      <c r="E5" s="9"/>
      <c r="F5" s="9"/>
      <c r="G5" s="9"/>
      <c r="H5" s="9"/>
      <c r="I5" s="9"/>
      <c r="J5" s="9"/>
      <c r="K5" s="8"/>
      <c r="P5" s="19" t="s">
        <v>3</v>
      </c>
      <c r="Q5" s="12"/>
      <c r="R5" s="12"/>
      <c r="S5" s="13"/>
      <c r="T5" s="12"/>
      <c r="U5" s="110" t="s">
        <v>88</v>
      </c>
      <c r="V5" s="9"/>
      <c r="W5" s="9"/>
      <c r="X5" s="9"/>
      <c r="Y5" s="9"/>
      <c r="Z5" s="9"/>
      <c r="AA5" s="9"/>
      <c r="AB5" s="9"/>
      <c r="AC5" s="8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4" x14ac:dyDescent="0.3">
      <c r="A6" s="91" t="s">
        <v>2</v>
      </c>
      <c r="B6" s="10"/>
      <c r="C6" s="11"/>
      <c r="D6" s="7" t="s">
        <v>86</v>
      </c>
      <c r="E6" s="9"/>
      <c r="F6" s="9"/>
      <c r="G6" s="9"/>
      <c r="H6" s="9"/>
      <c r="I6" s="9"/>
      <c r="J6" s="9"/>
      <c r="K6" s="8"/>
      <c r="P6" s="19" t="s">
        <v>187</v>
      </c>
      <c r="Q6" s="12"/>
      <c r="R6" s="12"/>
      <c r="S6" s="13"/>
      <c r="T6" s="12"/>
      <c r="U6" s="7"/>
      <c r="V6" s="9"/>
      <c r="W6" s="9"/>
      <c r="X6" s="9"/>
      <c r="Y6" s="9"/>
      <c r="Z6" s="9"/>
      <c r="AA6" s="9"/>
      <c r="AB6" s="9"/>
      <c r="AC6" s="8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4" x14ac:dyDescent="0.3">
      <c r="A7" s="91" t="s">
        <v>231</v>
      </c>
      <c r="B7" s="10"/>
      <c r="C7" s="11"/>
      <c r="D7" s="7" t="s">
        <v>232</v>
      </c>
      <c r="E7" s="9"/>
      <c r="F7" s="9"/>
      <c r="G7" s="9"/>
      <c r="H7" s="9"/>
      <c r="I7" s="9"/>
      <c r="J7" s="9"/>
      <c r="K7" s="8"/>
      <c r="P7" s="19" t="s">
        <v>187</v>
      </c>
      <c r="Q7" s="12" t="s">
        <v>187</v>
      </c>
      <c r="R7" s="12"/>
      <c r="S7" s="13"/>
      <c r="T7" s="12"/>
      <c r="U7" s="7"/>
      <c r="V7" s="9"/>
      <c r="W7" s="9"/>
      <c r="X7" s="9"/>
      <c r="Y7" s="9"/>
      <c r="Z7" s="9"/>
      <c r="AA7" s="9"/>
      <c r="AB7" s="9"/>
      <c r="AC7" s="8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</row>
    <row r="8" spans="1:44" x14ac:dyDescent="0.3">
      <c r="A8" s="85"/>
      <c r="P8" s="20"/>
      <c r="Q8" s="5"/>
      <c r="R8" s="5"/>
      <c r="S8" s="5"/>
      <c r="T8" s="5"/>
    </row>
    <row r="9" spans="1:44" x14ac:dyDescent="0.3">
      <c r="A9" s="87" t="s">
        <v>0</v>
      </c>
      <c r="B9" s="10"/>
      <c r="C9" s="11"/>
      <c r="D9" s="7">
        <v>2019</v>
      </c>
      <c r="E9" s="9"/>
      <c r="F9" s="9"/>
      <c r="G9" s="8"/>
      <c r="P9" s="19" t="s">
        <v>5</v>
      </c>
      <c r="Q9" s="12"/>
      <c r="R9" s="12"/>
      <c r="S9" s="13"/>
      <c r="T9" s="12"/>
      <c r="U9" s="7"/>
      <c r="V9" s="9"/>
      <c r="W9" s="9" t="s">
        <v>363</v>
      </c>
      <c r="X9" s="9"/>
      <c r="Y9" s="8"/>
    </row>
    <row r="11" spans="1:44" ht="5.25" customHeight="1" thickBot="1" x14ac:dyDescent="0.35"/>
    <row r="12" spans="1:44" s="2" customFormat="1" ht="34.5" customHeight="1" x14ac:dyDescent="0.3">
      <c r="A12" s="18" t="s">
        <v>12</v>
      </c>
      <c r="B12" s="243" t="s">
        <v>13</v>
      </c>
      <c r="C12" s="244"/>
      <c r="D12" s="244"/>
      <c r="E12" s="244"/>
      <c r="F12" s="244"/>
      <c r="G12" s="244"/>
      <c r="H12" s="244"/>
      <c r="I12" s="244"/>
      <c r="J12" s="245"/>
      <c r="K12" s="45" t="s">
        <v>81</v>
      </c>
      <c r="L12" s="45" t="s">
        <v>195</v>
      </c>
      <c r="M12" s="45" t="s">
        <v>14</v>
      </c>
      <c r="N12" s="45" t="s">
        <v>15</v>
      </c>
      <c r="O12" s="45" t="s">
        <v>271</v>
      </c>
      <c r="P12" s="45" t="s">
        <v>215</v>
      </c>
      <c r="Q12" s="45" t="s">
        <v>16</v>
      </c>
      <c r="R12" s="45" t="s">
        <v>212</v>
      </c>
      <c r="S12" s="45" t="s">
        <v>217</v>
      </c>
      <c r="T12" s="45" t="s">
        <v>198</v>
      </c>
      <c r="U12" s="45" t="s">
        <v>17</v>
      </c>
      <c r="V12" s="45" t="s">
        <v>214</v>
      </c>
      <c r="W12" s="45" t="s">
        <v>235</v>
      </c>
      <c r="X12" s="45" t="s">
        <v>203</v>
      </c>
      <c r="Y12" s="45" t="s">
        <v>45</v>
      </c>
      <c r="Z12" s="45" t="s">
        <v>305</v>
      </c>
      <c r="AA12" s="45" t="s">
        <v>200</v>
      </c>
      <c r="AB12" s="45" t="s">
        <v>18</v>
      </c>
      <c r="AC12" s="45" t="s">
        <v>80</v>
      </c>
      <c r="AD12" s="126" t="s">
        <v>83</v>
      </c>
      <c r="AE12" s="126" t="s">
        <v>210</v>
      </c>
      <c r="AF12" s="18" t="s">
        <v>191</v>
      </c>
      <c r="AG12" s="18" t="s">
        <v>119</v>
      </c>
      <c r="AH12" s="18" t="s">
        <v>190</v>
      </c>
      <c r="AI12" s="18" t="s">
        <v>161</v>
      </c>
      <c r="AJ12" s="18" t="s">
        <v>316</v>
      </c>
      <c r="AK12" s="18" t="s">
        <v>348</v>
      </c>
      <c r="AL12" s="18" t="s">
        <v>343</v>
      </c>
      <c r="AM12" s="18" t="s">
        <v>347</v>
      </c>
      <c r="AN12" s="18" t="s">
        <v>155</v>
      </c>
      <c r="AO12" s="49" t="s">
        <v>76</v>
      </c>
      <c r="AP12" s="199" t="s">
        <v>63</v>
      </c>
      <c r="AQ12" s="53" t="s">
        <v>77</v>
      </c>
    </row>
    <row r="13" spans="1:44" ht="20.100000000000001" hidden="1" customHeight="1" x14ac:dyDescent="0.3">
      <c r="A13" s="88">
        <v>1</v>
      </c>
      <c r="B13" s="144" t="s">
        <v>321</v>
      </c>
      <c r="C13" s="145"/>
      <c r="D13" s="61"/>
      <c r="E13" s="61"/>
      <c r="F13" s="61"/>
      <c r="G13" s="61"/>
      <c r="H13" s="61"/>
      <c r="I13" s="61"/>
      <c r="J13" s="62"/>
      <c r="K13" s="134">
        <v>84</v>
      </c>
      <c r="L13" s="134"/>
      <c r="M13" s="134"/>
      <c r="N13" s="134"/>
      <c r="O13" s="134"/>
      <c r="P13" s="134"/>
      <c r="Q13" s="134">
        <v>60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>
        <v>6</v>
      </c>
      <c r="AL13" s="134"/>
      <c r="AM13" s="134"/>
      <c r="AN13" s="134"/>
      <c r="AO13" s="50">
        <f>SUM(K13:AN13)</f>
        <v>150</v>
      </c>
      <c r="AP13">
        <v>242</v>
      </c>
      <c r="AQ13" s="54">
        <f>+AP13/K13</f>
        <v>2.8809523809523809</v>
      </c>
      <c r="AR13" t="s">
        <v>99</v>
      </c>
    </row>
    <row r="14" spans="1:44" ht="20.100000000000001" hidden="1" customHeight="1" x14ac:dyDescent="0.3">
      <c r="A14" s="88">
        <f t="shared" ref="A14:A84" si="0">+A13+1</f>
        <v>2</v>
      </c>
      <c r="B14" s="146" t="s">
        <v>306</v>
      </c>
      <c r="C14" s="147"/>
      <c r="D14" s="58"/>
      <c r="E14" s="58"/>
      <c r="F14" s="58"/>
      <c r="G14" s="58"/>
      <c r="H14" s="58"/>
      <c r="I14" s="58"/>
      <c r="J14" s="59"/>
      <c r="K14" s="134">
        <v>120</v>
      </c>
      <c r="L14" s="134"/>
      <c r="M14" s="134"/>
      <c r="N14" s="134"/>
      <c r="O14" s="134"/>
      <c r="P14" s="134"/>
      <c r="Q14" s="134">
        <v>30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50">
        <f t="shared" ref="AO14:AO84" si="1">SUM(K14:AN14)</f>
        <v>150</v>
      </c>
      <c r="AP14">
        <v>118</v>
      </c>
      <c r="AQ14" s="54">
        <f t="shared" ref="AQ14:AQ84" si="2">+AP14/K14</f>
        <v>0.98333333333333328</v>
      </c>
      <c r="AR14" t="s">
        <v>100</v>
      </c>
    </row>
    <row r="15" spans="1:44" ht="20.100000000000001" hidden="1" customHeight="1" x14ac:dyDescent="0.3">
      <c r="A15" s="88">
        <f t="shared" si="0"/>
        <v>3</v>
      </c>
      <c r="B15" s="148" t="s">
        <v>135</v>
      </c>
      <c r="C15" s="149"/>
      <c r="D15" s="116"/>
      <c r="E15" s="116"/>
      <c r="F15" s="116"/>
      <c r="G15" s="116"/>
      <c r="H15" s="116"/>
      <c r="I15" s="116"/>
      <c r="J15" s="118"/>
      <c r="K15" s="134">
        <v>102</v>
      </c>
      <c r="L15" s="134"/>
      <c r="M15" s="134"/>
      <c r="N15" s="134"/>
      <c r="O15" s="134"/>
      <c r="P15" s="134"/>
      <c r="Q15" s="134">
        <v>48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50">
        <f t="shared" si="1"/>
        <v>150</v>
      </c>
      <c r="AP15">
        <v>178</v>
      </c>
      <c r="AQ15" s="54">
        <f t="shared" si="2"/>
        <v>1.7450980392156863</v>
      </c>
      <c r="AR15" t="s">
        <v>101</v>
      </c>
    </row>
    <row r="16" spans="1:44" ht="20.100000000000001" hidden="1" customHeight="1" x14ac:dyDescent="0.3">
      <c r="A16" s="88">
        <f>+A15+1</f>
        <v>4</v>
      </c>
      <c r="B16" s="172" t="s">
        <v>351</v>
      </c>
      <c r="C16" s="172"/>
      <c r="D16" s="173"/>
      <c r="E16" s="173"/>
      <c r="F16" s="173"/>
      <c r="G16" s="173"/>
      <c r="H16" s="173"/>
      <c r="I16" s="173"/>
      <c r="J16" s="173"/>
      <c r="K16" s="134">
        <v>120</v>
      </c>
      <c r="L16" s="134"/>
      <c r="M16" s="134"/>
      <c r="N16" s="134"/>
      <c r="O16" s="134"/>
      <c r="P16" s="134"/>
      <c r="Q16" s="134">
        <v>15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>
        <v>15</v>
      </c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50">
        <v>150</v>
      </c>
      <c r="AP16">
        <v>93</v>
      </c>
      <c r="AQ16" s="54">
        <f t="shared" si="2"/>
        <v>0.77500000000000002</v>
      </c>
      <c r="AR16" t="s">
        <v>110</v>
      </c>
    </row>
    <row r="17" spans="1:44" ht="20.100000000000001" hidden="1" customHeight="1" x14ac:dyDescent="0.3">
      <c r="A17" s="88">
        <f>+A16+1</f>
        <v>5</v>
      </c>
      <c r="B17" s="143" t="s">
        <v>92</v>
      </c>
      <c r="C17" s="143"/>
      <c r="D17" s="66"/>
      <c r="E17" s="66"/>
      <c r="F17" s="66"/>
      <c r="G17" s="66"/>
      <c r="H17" s="66"/>
      <c r="I17" s="115"/>
      <c r="J17" s="121"/>
      <c r="K17" s="134">
        <v>120</v>
      </c>
      <c r="L17" s="134"/>
      <c r="M17" s="134"/>
      <c r="N17" s="134"/>
      <c r="O17" s="134"/>
      <c r="P17" s="134"/>
      <c r="Q17" s="134">
        <v>15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>
        <v>15</v>
      </c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50">
        <v>150</v>
      </c>
      <c r="AP17">
        <v>219</v>
      </c>
      <c r="AQ17" s="54">
        <f t="shared" si="2"/>
        <v>1.825</v>
      </c>
      <c r="AR17" t="s">
        <v>110</v>
      </c>
    </row>
    <row r="18" spans="1:44" ht="20.100000000000001" hidden="1" customHeight="1" x14ac:dyDescent="0.3">
      <c r="A18" s="88">
        <f>+A17+1</f>
        <v>6</v>
      </c>
      <c r="B18" s="150" t="s">
        <v>310</v>
      </c>
      <c r="C18" s="151"/>
      <c r="D18" s="117"/>
      <c r="E18" s="117"/>
      <c r="F18" s="117"/>
      <c r="G18" s="117"/>
      <c r="H18" s="117"/>
      <c r="I18" s="117"/>
      <c r="J18" s="120"/>
      <c r="K18" s="134">
        <v>0</v>
      </c>
      <c r="L18" s="134"/>
      <c r="M18" s="134"/>
      <c r="N18" s="134"/>
      <c r="O18" s="134"/>
      <c r="P18" s="134"/>
      <c r="Q18" s="134">
        <v>0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>
        <v>0</v>
      </c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50">
        <v>0</v>
      </c>
      <c r="AP18"/>
      <c r="AQ18" s="54" t="e">
        <f t="shared" si="2"/>
        <v>#DIV/0!</v>
      </c>
      <c r="AR18" t="s">
        <v>114</v>
      </c>
    </row>
    <row r="19" spans="1:44" ht="20.100000000000001" hidden="1" customHeight="1" x14ac:dyDescent="0.3">
      <c r="A19" s="88">
        <f t="shared" si="0"/>
        <v>7</v>
      </c>
      <c r="B19" s="143" t="s">
        <v>311</v>
      </c>
      <c r="C19" s="152"/>
      <c r="D19" s="67"/>
      <c r="E19" s="67"/>
      <c r="F19" s="67"/>
      <c r="G19" s="67"/>
      <c r="H19" s="67"/>
      <c r="I19" s="67"/>
      <c r="J19" s="68"/>
      <c r="K19" s="134">
        <v>120</v>
      </c>
      <c r="L19" s="134"/>
      <c r="M19" s="134"/>
      <c r="N19" s="134"/>
      <c r="O19" s="134"/>
      <c r="P19" s="134"/>
      <c r="Q19" s="134">
        <v>15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>
        <v>15</v>
      </c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50">
        <v>150</v>
      </c>
      <c r="AP19">
        <v>162</v>
      </c>
      <c r="AQ19" s="54">
        <f t="shared" si="2"/>
        <v>1.35</v>
      </c>
      <c r="AR19" t="s">
        <v>175</v>
      </c>
    </row>
    <row r="20" spans="1:44" ht="20.100000000000001" hidden="1" customHeight="1" x14ac:dyDescent="0.3">
      <c r="A20" s="88">
        <f t="shared" si="0"/>
        <v>8</v>
      </c>
      <c r="B20" s="143" t="s">
        <v>312</v>
      </c>
      <c r="C20" s="152"/>
      <c r="D20" s="67"/>
      <c r="E20" s="67"/>
      <c r="F20" s="67"/>
      <c r="G20" s="67"/>
      <c r="H20" s="67"/>
      <c r="I20" s="67"/>
      <c r="J20" s="68"/>
      <c r="K20" s="134">
        <v>120</v>
      </c>
      <c r="L20" s="134"/>
      <c r="M20" s="134"/>
      <c r="N20" s="134"/>
      <c r="O20" s="134"/>
      <c r="P20" s="134"/>
      <c r="Q20" s="134">
        <v>15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>
        <v>15</v>
      </c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50">
        <v>150</v>
      </c>
      <c r="AP20">
        <v>194</v>
      </c>
      <c r="AQ20" s="54">
        <f t="shared" si="2"/>
        <v>1.6166666666666667</v>
      </c>
      <c r="AR20" t="s">
        <v>176</v>
      </c>
    </row>
    <row r="21" spans="1:44" ht="20.100000000000001" hidden="1" customHeight="1" x14ac:dyDescent="0.3">
      <c r="A21" s="88">
        <f t="shared" si="0"/>
        <v>9</v>
      </c>
      <c r="B21" s="153" t="s">
        <v>164</v>
      </c>
      <c r="C21" s="154"/>
      <c r="D21" s="64"/>
      <c r="E21" s="64"/>
      <c r="F21" s="64"/>
      <c r="G21" s="64"/>
      <c r="H21" s="64"/>
      <c r="I21" s="64"/>
      <c r="J21" s="65"/>
      <c r="K21" s="134">
        <v>84</v>
      </c>
      <c r="L21" s="134"/>
      <c r="M21" s="134"/>
      <c r="N21" s="134"/>
      <c r="O21" s="134"/>
      <c r="P21" s="134"/>
      <c r="Q21" s="134">
        <v>60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50">
        <f t="shared" si="1"/>
        <v>150</v>
      </c>
      <c r="AP21">
        <v>148</v>
      </c>
      <c r="AQ21" s="54">
        <f t="shared" si="2"/>
        <v>1.7619047619047619</v>
      </c>
      <c r="AR21" t="s">
        <v>107</v>
      </c>
    </row>
    <row r="22" spans="1:44" ht="20.100000000000001" hidden="1" customHeight="1" x14ac:dyDescent="0.3">
      <c r="A22" s="88">
        <f t="shared" si="0"/>
        <v>10</v>
      </c>
      <c r="B22" s="153" t="s">
        <v>307</v>
      </c>
      <c r="C22" s="154"/>
      <c r="D22" s="64"/>
      <c r="E22" s="64"/>
      <c r="F22" s="64"/>
      <c r="G22" s="64"/>
      <c r="H22" s="64"/>
      <c r="I22" s="64"/>
      <c r="J22" s="65"/>
      <c r="K22" s="134">
        <v>144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>
        <v>6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50">
        <f t="shared" si="1"/>
        <v>150</v>
      </c>
      <c r="AP22">
        <v>142</v>
      </c>
      <c r="AQ22" s="54">
        <f t="shared" si="2"/>
        <v>0.98611111111111116</v>
      </c>
      <c r="AR22" t="s">
        <v>107</v>
      </c>
    </row>
    <row r="23" spans="1:44" ht="20.100000000000001" customHeight="1" x14ac:dyDescent="0.3">
      <c r="A23" s="88">
        <f t="shared" si="0"/>
        <v>11</v>
      </c>
      <c r="B23" s="97" t="s">
        <v>165</v>
      </c>
      <c r="C23" s="98"/>
      <c r="D23" s="98"/>
      <c r="E23" s="98"/>
      <c r="F23" s="98"/>
      <c r="G23" s="98"/>
      <c r="H23" s="98"/>
      <c r="I23" s="98"/>
      <c r="J23" s="99"/>
      <c r="K23" s="134">
        <v>90</v>
      </c>
      <c r="L23" s="134"/>
      <c r="M23" s="134"/>
      <c r="N23" s="134"/>
      <c r="O23" s="134"/>
      <c r="P23" s="134"/>
      <c r="Q23" s="134">
        <v>60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96">
        <f t="shared" si="1"/>
        <v>150</v>
      </c>
      <c r="AP23"/>
      <c r="AQ23" s="54">
        <f t="shared" si="2"/>
        <v>0</v>
      </c>
      <c r="AR23" t="s">
        <v>108</v>
      </c>
    </row>
    <row r="24" spans="1:44" ht="20.100000000000001" customHeight="1" x14ac:dyDescent="0.3">
      <c r="A24" s="88">
        <f t="shared" si="0"/>
        <v>12</v>
      </c>
      <c r="B24" s="97" t="s">
        <v>248</v>
      </c>
      <c r="C24" s="98"/>
      <c r="D24" s="98"/>
      <c r="E24" s="98"/>
      <c r="F24" s="98"/>
      <c r="G24" s="98"/>
      <c r="H24" s="98"/>
      <c r="I24" s="98"/>
      <c r="J24" s="99"/>
      <c r="K24" s="134">
        <v>90</v>
      </c>
      <c r="L24" s="134"/>
      <c r="M24" s="134"/>
      <c r="N24" s="134"/>
      <c r="O24" s="134"/>
      <c r="P24" s="134"/>
      <c r="Q24" s="134">
        <v>60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50">
        <v>150</v>
      </c>
      <c r="AP24">
        <v>14</v>
      </c>
      <c r="AQ24" s="54">
        <f t="shared" si="2"/>
        <v>0.15555555555555556</v>
      </c>
      <c r="AR24" t="s">
        <v>108</v>
      </c>
    </row>
    <row r="25" spans="1:44" ht="20.100000000000001" hidden="1" customHeight="1" x14ac:dyDescent="0.3">
      <c r="A25" s="88">
        <f t="shared" si="0"/>
        <v>13</v>
      </c>
      <c r="B25" s="155" t="s">
        <v>96</v>
      </c>
      <c r="C25" s="156"/>
      <c r="D25" s="69"/>
      <c r="E25" s="69"/>
      <c r="F25" s="69"/>
      <c r="G25" s="69"/>
      <c r="H25" s="69"/>
      <c r="I25" s="69"/>
      <c r="J25" s="70"/>
      <c r="K25" s="134">
        <v>54</v>
      </c>
      <c r="L25" s="134"/>
      <c r="M25" s="134"/>
      <c r="N25" s="134"/>
      <c r="O25" s="134"/>
      <c r="P25" s="134"/>
      <c r="Q25" s="134">
        <v>45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>
        <v>6</v>
      </c>
      <c r="AC25" s="134">
        <v>45</v>
      </c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50">
        <f t="shared" si="1"/>
        <v>150</v>
      </c>
      <c r="AP25">
        <v>175</v>
      </c>
      <c r="AQ25" s="54">
        <f t="shared" si="2"/>
        <v>3.2407407407407409</v>
      </c>
      <c r="AR25" t="s">
        <v>109</v>
      </c>
    </row>
    <row r="26" spans="1:44" ht="20.100000000000001" hidden="1" customHeight="1" x14ac:dyDescent="0.3">
      <c r="A26" s="88">
        <f t="shared" si="0"/>
        <v>14</v>
      </c>
      <c r="B26" s="157" t="s">
        <v>95</v>
      </c>
      <c r="C26" s="158"/>
      <c r="D26" s="102"/>
      <c r="E26" s="102"/>
      <c r="F26" s="102"/>
      <c r="G26" s="102"/>
      <c r="H26" s="102"/>
      <c r="I26" s="102"/>
      <c r="J26" s="105"/>
      <c r="K26" s="134">
        <v>54</v>
      </c>
      <c r="L26" s="134"/>
      <c r="M26" s="134"/>
      <c r="N26" s="134"/>
      <c r="O26" s="134"/>
      <c r="P26" s="134"/>
      <c r="Q26" s="134">
        <v>45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>
        <v>6</v>
      </c>
      <c r="AC26" s="134">
        <v>45</v>
      </c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50">
        <f t="shared" si="1"/>
        <v>150</v>
      </c>
      <c r="AP26">
        <v>158</v>
      </c>
      <c r="AQ26" s="54">
        <f t="shared" si="2"/>
        <v>2.925925925925926</v>
      </c>
      <c r="AR26" t="s">
        <v>109</v>
      </c>
    </row>
    <row r="27" spans="1:44" ht="20.100000000000001" hidden="1" customHeight="1" x14ac:dyDescent="0.3">
      <c r="A27" s="88">
        <f t="shared" si="0"/>
        <v>15</v>
      </c>
      <c r="B27" s="159" t="s">
        <v>249</v>
      </c>
      <c r="C27" s="160"/>
      <c r="D27" s="101"/>
      <c r="E27" s="101"/>
      <c r="F27" s="101"/>
      <c r="G27" s="101"/>
      <c r="H27" s="101"/>
      <c r="I27" s="101"/>
      <c r="J27" s="108"/>
      <c r="K27" s="134">
        <v>84</v>
      </c>
      <c r="L27" s="134"/>
      <c r="M27" s="134"/>
      <c r="N27" s="134"/>
      <c r="O27" s="134"/>
      <c r="P27" s="134"/>
      <c r="Q27" s="134">
        <v>33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>
        <v>33</v>
      </c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50">
        <f t="shared" si="1"/>
        <v>150</v>
      </c>
      <c r="AP27">
        <v>87</v>
      </c>
      <c r="AQ27" s="54">
        <v>0</v>
      </c>
      <c r="AR27" t="s">
        <v>186</v>
      </c>
    </row>
    <row r="28" spans="1:44" ht="20.100000000000001" hidden="1" customHeight="1" x14ac:dyDescent="0.3">
      <c r="A28" s="88">
        <f t="shared" si="0"/>
        <v>16</v>
      </c>
      <c r="B28" s="106" t="s">
        <v>166</v>
      </c>
      <c r="C28" s="161"/>
      <c r="D28" s="103"/>
      <c r="E28" s="103"/>
      <c r="F28" s="103"/>
      <c r="G28" s="103"/>
      <c r="H28" s="103"/>
      <c r="I28" s="103"/>
      <c r="J28" s="107"/>
      <c r="K28" s="134">
        <v>54</v>
      </c>
      <c r="L28" s="134"/>
      <c r="M28" s="134"/>
      <c r="N28" s="134"/>
      <c r="O28" s="134"/>
      <c r="P28" s="134"/>
      <c r="Q28" s="134">
        <v>45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>
        <v>6</v>
      </c>
      <c r="AC28" s="134">
        <v>45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50">
        <f t="shared" si="1"/>
        <v>150</v>
      </c>
      <c r="AP28">
        <v>131</v>
      </c>
      <c r="AQ28" s="54">
        <f t="shared" si="2"/>
        <v>2.425925925925926</v>
      </c>
      <c r="AR28" t="s">
        <v>109</v>
      </c>
    </row>
    <row r="29" spans="1:44" ht="20.100000000000001" hidden="1" customHeight="1" x14ac:dyDescent="0.3">
      <c r="A29" s="88">
        <f t="shared" si="0"/>
        <v>17</v>
      </c>
      <c r="B29" s="73" t="s">
        <v>94</v>
      </c>
      <c r="C29" s="162"/>
      <c r="D29" s="69"/>
      <c r="E29" s="69"/>
      <c r="F29" s="69"/>
      <c r="G29" s="69"/>
      <c r="H29" s="69"/>
      <c r="I29" s="69"/>
      <c r="J29" s="70"/>
      <c r="K29" s="134">
        <v>54</v>
      </c>
      <c r="L29" s="134"/>
      <c r="M29" s="134"/>
      <c r="N29" s="134"/>
      <c r="O29" s="134"/>
      <c r="P29" s="134"/>
      <c r="Q29" s="134">
        <v>45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>
        <v>6</v>
      </c>
      <c r="AC29" s="134">
        <v>45</v>
      </c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50">
        <f t="shared" si="1"/>
        <v>150</v>
      </c>
      <c r="AP29">
        <v>227</v>
      </c>
      <c r="AQ29" s="54">
        <f t="shared" si="2"/>
        <v>4.2037037037037033</v>
      </c>
      <c r="AR29" t="s">
        <v>109</v>
      </c>
    </row>
    <row r="30" spans="1:44" ht="20.100000000000001" hidden="1" customHeight="1" x14ac:dyDescent="0.3">
      <c r="A30" s="88">
        <f t="shared" si="0"/>
        <v>18</v>
      </c>
      <c r="B30" s="73" t="s">
        <v>344</v>
      </c>
      <c r="C30" s="162"/>
      <c r="D30" s="69"/>
      <c r="E30" s="69"/>
      <c r="F30" s="69"/>
      <c r="G30" s="69"/>
      <c r="H30" s="69"/>
      <c r="I30" s="69"/>
      <c r="J30" s="70"/>
      <c r="K30" s="134">
        <v>48</v>
      </c>
      <c r="L30" s="134"/>
      <c r="M30" s="134"/>
      <c r="N30" s="134"/>
      <c r="O30" s="134"/>
      <c r="P30" s="134"/>
      <c r="Q30" s="134">
        <v>48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48</v>
      </c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50">
        <f t="shared" si="1"/>
        <v>144</v>
      </c>
      <c r="AP30"/>
      <c r="AQ30" s="54">
        <f t="shared" si="2"/>
        <v>0</v>
      </c>
      <c r="AR30" t="s">
        <v>109</v>
      </c>
    </row>
    <row r="31" spans="1:44" ht="20.100000000000001" hidden="1" customHeight="1" x14ac:dyDescent="0.3">
      <c r="A31" s="88">
        <f t="shared" si="0"/>
        <v>19</v>
      </c>
      <c r="B31" s="73" t="s">
        <v>352</v>
      </c>
      <c r="C31" s="162"/>
      <c r="D31" s="69"/>
      <c r="E31" s="69"/>
      <c r="F31" s="69"/>
      <c r="G31" s="69"/>
      <c r="H31" s="69"/>
      <c r="I31" s="69"/>
      <c r="J31" s="70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50">
        <f t="shared" si="1"/>
        <v>0</v>
      </c>
      <c r="AP31"/>
      <c r="AQ31" s="54" t="e">
        <f t="shared" si="2"/>
        <v>#DIV/0!</v>
      </c>
      <c r="AR31" t="s">
        <v>109</v>
      </c>
    </row>
    <row r="32" spans="1:44" ht="20.100000000000001" hidden="1" customHeight="1" x14ac:dyDescent="0.3">
      <c r="A32" s="88">
        <f t="shared" si="0"/>
        <v>20</v>
      </c>
      <c r="B32" s="163" t="s">
        <v>138</v>
      </c>
      <c r="C32" s="164"/>
      <c r="D32" s="78"/>
      <c r="E32" s="78"/>
      <c r="F32" s="78"/>
      <c r="G32" s="78"/>
      <c r="H32" s="78"/>
      <c r="I32" s="78"/>
      <c r="J32" s="79"/>
      <c r="K32" s="134">
        <v>120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>
        <v>30</v>
      </c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50">
        <v>120</v>
      </c>
      <c r="AP32">
        <v>247</v>
      </c>
      <c r="AQ32" s="54">
        <f t="shared" si="2"/>
        <v>2.0583333333333331</v>
      </c>
      <c r="AR32" t="s">
        <v>103</v>
      </c>
    </row>
    <row r="33" spans="1:44" ht="20.100000000000001" hidden="1" customHeight="1" x14ac:dyDescent="0.3">
      <c r="A33" s="88">
        <f t="shared" si="0"/>
        <v>21</v>
      </c>
      <c r="B33" s="163" t="s">
        <v>308</v>
      </c>
      <c r="C33" s="164"/>
      <c r="D33" s="78"/>
      <c r="E33" s="78"/>
      <c r="F33" s="78"/>
      <c r="G33" s="78"/>
      <c r="H33" s="78"/>
      <c r="I33" s="78"/>
      <c r="J33" s="79"/>
      <c r="K33" s="134">
        <v>150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50">
        <f t="shared" si="1"/>
        <v>150</v>
      </c>
      <c r="AP33">
        <v>188</v>
      </c>
      <c r="AQ33" s="54">
        <f t="shared" si="2"/>
        <v>1.2533333333333334</v>
      </c>
      <c r="AR33" t="s">
        <v>103</v>
      </c>
    </row>
    <row r="34" spans="1:44" ht="20.100000000000001" hidden="1" customHeight="1" x14ac:dyDescent="0.3">
      <c r="A34" s="88">
        <f t="shared" si="0"/>
        <v>22</v>
      </c>
      <c r="B34" s="163" t="s">
        <v>188</v>
      </c>
      <c r="C34" s="164"/>
      <c r="D34" s="78"/>
      <c r="E34" s="78"/>
      <c r="F34" s="78"/>
      <c r="G34" s="78"/>
      <c r="H34" s="78"/>
      <c r="I34" s="78"/>
      <c r="J34" s="79"/>
      <c r="K34" s="134">
        <v>150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50">
        <f t="shared" si="1"/>
        <v>150</v>
      </c>
      <c r="AP34">
        <v>413</v>
      </c>
      <c r="AQ34" s="54">
        <f t="shared" si="2"/>
        <v>2.7533333333333334</v>
      </c>
      <c r="AR34" t="s">
        <v>103</v>
      </c>
    </row>
    <row r="35" spans="1:44" ht="20.100000000000001" hidden="1" customHeight="1" x14ac:dyDescent="0.3">
      <c r="A35" s="88">
        <f t="shared" si="0"/>
        <v>23</v>
      </c>
      <c r="B35" s="163" t="s">
        <v>250</v>
      </c>
      <c r="C35" s="164"/>
      <c r="D35" s="78"/>
      <c r="E35" s="78"/>
      <c r="F35" s="78"/>
      <c r="G35" s="78"/>
      <c r="H35" s="78"/>
      <c r="I35" s="78"/>
      <c r="J35" s="79"/>
      <c r="K35" s="134">
        <v>150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50">
        <f t="shared" si="1"/>
        <v>150</v>
      </c>
      <c r="AP35">
        <v>358</v>
      </c>
      <c r="AQ35" s="54">
        <f t="shared" si="2"/>
        <v>2.3866666666666667</v>
      </c>
      <c r="AR35" t="s">
        <v>103</v>
      </c>
    </row>
    <row r="36" spans="1:44" ht="20.100000000000001" hidden="1" customHeight="1" x14ac:dyDescent="0.3">
      <c r="A36" s="88">
        <f t="shared" si="0"/>
        <v>24</v>
      </c>
      <c r="B36" s="165" t="s">
        <v>117</v>
      </c>
      <c r="C36" s="166"/>
      <c r="D36" s="81"/>
      <c r="E36" s="81"/>
      <c r="F36" s="81"/>
      <c r="G36" s="81"/>
      <c r="H36" s="81"/>
      <c r="I36" s="81"/>
      <c r="J36" s="82"/>
      <c r="K36" s="134">
        <v>110</v>
      </c>
      <c r="L36" s="134"/>
      <c r="M36" s="134"/>
      <c r="N36" s="134"/>
      <c r="O36" s="134"/>
      <c r="P36" s="134"/>
      <c r="Q36" s="134">
        <v>40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50">
        <f t="shared" si="1"/>
        <v>150</v>
      </c>
      <c r="AP36">
        <v>41</v>
      </c>
      <c r="AQ36" s="54">
        <f t="shared" si="2"/>
        <v>0.37272727272727274</v>
      </c>
      <c r="AR36" t="s">
        <v>104</v>
      </c>
    </row>
    <row r="37" spans="1:44" ht="20.100000000000001" hidden="1" customHeight="1" x14ac:dyDescent="0.3">
      <c r="A37" s="88">
        <f t="shared" si="0"/>
        <v>25</v>
      </c>
      <c r="B37" s="165" t="s">
        <v>309</v>
      </c>
      <c r="C37" s="166"/>
      <c r="D37" s="81"/>
      <c r="E37" s="81"/>
      <c r="F37" s="81"/>
      <c r="G37" s="81"/>
      <c r="H37" s="81"/>
      <c r="I37" s="81"/>
      <c r="J37" s="82"/>
      <c r="K37" s="134">
        <v>110</v>
      </c>
      <c r="L37" s="134"/>
      <c r="M37" s="134"/>
      <c r="N37" s="134"/>
      <c r="O37" s="134"/>
      <c r="P37" s="134"/>
      <c r="Q37" s="134">
        <v>40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50">
        <f t="shared" si="1"/>
        <v>150</v>
      </c>
      <c r="AP37">
        <v>263</v>
      </c>
      <c r="AQ37" s="54">
        <f t="shared" si="2"/>
        <v>2.3909090909090911</v>
      </c>
      <c r="AR37" t="s">
        <v>104</v>
      </c>
    </row>
    <row r="38" spans="1:44" ht="20.100000000000001" hidden="1" customHeight="1" x14ac:dyDescent="0.3">
      <c r="A38" s="88">
        <f t="shared" si="0"/>
        <v>26</v>
      </c>
      <c r="B38" s="167" t="s">
        <v>154</v>
      </c>
      <c r="C38" s="168"/>
      <c r="D38" s="75"/>
      <c r="E38" s="75"/>
      <c r="F38" s="75"/>
      <c r="G38" s="75"/>
      <c r="H38" s="75"/>
      <c r="I38" s="75"/>
      <c r="J38" s="76"/>
      <c r="K38" s="134"/>
      <c r="L38" s="134"/>
      <c r="M38" s="134"/>
      <c r="N38" s="134"/>
      <c r="O38" s="134"/>
      <c r="P38" s="134"/>
      <c r="Q38" s="134">
        <v>18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>
        <v>108</v>
      </c>
      <c r="AG38" s="134"/>
      <c r="AH38" s="134">
        <v>24</v>
      </c>
      <c r="AI38" s="134"/>
      <c r="AJ38" s="134"/>
      <c r="AK38" s="134"/>
      <c r="AL38" s="134"/>
      <c r="AM38" s="134"/>
      <c r="AN38" s="134"/>
      <c r="AO38" s="50">
        <f t="shared" si="1"/>
        <v>150</v>
      </c>
      <c r="AP38"/>
      <c r="AQ38" s="54">
        <v>0</v>
      </c>
      <c r="AR38" t="s">
        <v>133</v>
      </c>
    </row>
    <row r="39" spans="1:44" ht="20.100000000000001" hidden="1" customHeight="1" x14ac:dyDescent="0.3">
      <c r="A39" s="88">
        <f t="shared" si="0"/>
        <v>27</v>
      </c>
      <c r="B39" s="167" t="s">
        <v>181</v>
      </c>
      <c r="C39" s="168"/>
      <c r="D39" s="75"/>
      <c r="E39" s="75"/>
      <c r="F39" s="75"/>
      <c r="G39" s="75"/>
      <c r="H39" s="75"/>
      <c r="I39" s="75"/>
      <c r="J39" s="76"/>
      <c r="K39" s="134">
        <v>54</v>
      </c>
      <c r="L39" s="134"/>
      <c r="M39" s="134"/>
      <c r="N39" s="134"/>
      <c r="O39" s="134"/>
      <c r="P39" s="134"/>
      <c r="Q39" s="134"/>
      <c r="R39" s="134"/>
      <c r="S39" s="134"/>
      <c r="T39" s="134">
        <v>6</v>
      </c>
      <c r="U39" s="134"/>
      <c r="V39" s="134"/>
      <c r="W39" s="134"/>
      <c r="X39" s="134"/>
      <c r="Y39" s="134"/>
      <c r="Z39" s="134"/>
      <c r="AA39" s="134">
        <v>30</v>
      </c>
      <c r="AB39" s="134"/>
      <c r="AC39" s="134">
        <v>12</v>
      </c>
      <c r="AD39" s="134"/>
      <c r="AE39" s="134"/>
      <c r="AF39" s="134"/>
      <c r="AG39" s="134"/>
      <c r="AH39" s="134">
        <v>48</v>
      </c>
      <c r="AI39" s="134"/>
      <c r="AJ39" s="134"/>
      <c r="AK39" s="134"/>
      <c r="AL39" s="134"/>
      <c r="AM39" s="134"/>
      <c r="AN39" s="134"/>
      <c r="AO39" s="50">
        <f t="shared" si="1"/>
        <v>150</v>
      </c>
      <c r="AP39"/>
      <c r="AQ39" s="54">
        <f t="shared" si="2"/>
        <v>0</v>
      </c>
      <c r="AR39" t="s">
        <v>133</v>
      </c>
    </row>
    <row r="40" spans="1:44" ht="20.100000000000001" hidden="1" customHeight="1" x14ac:dyDescent="0.3">
      <c r="A40" s="88">
        <f t="shared" si="0"/>
        <v>28</v>
      </c>
      <c r="B40" s="167" t="s">
        <v>216</v>
      </c>
      <c r="C40" s="168"/>
      <c r="D40" s="75"/>
      <c r="E40" s="75"/>
      <c r="F40" s="75"/>
      <c r="G40" s="75"/>
      <c r="H40" s="75"/>
      <c r="I40" s="75"/>
      <c r="J40" s="76"/>
      <c r="K40" s="134">
        <v>72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>
        <v>72</v>
      </c>
      <c r="AI40" s="134"/>
      <c r="AJ40" s="134"/>
      <c r="AK40" s="134"/>
      <c r="AL40" s="134"/>
      <c r="AM40" s="134">
        <v>6</v>
      </c>
      <c r="AN40" s="134"/>
      <c r="AO40" s="50">
        <f t="shared" si="1"/>
        <v>150</v>
      </c>
      <c r="AP40"/>
      <c r="AQ40" s="54">
        <v>0</v>
      </c>
      <c r="AR40" t="s">
        <v>133</v>
      </c>
    </row>
    <row r="41" spans="1:44" ht="20.100000000000001" hidden="1" customHeight="1" x14ac:dyDescent="0.3">
      <c r="A41" s="88">
        <f t="shared" si="0"/>
        <v>29</v>
      </c>
      <c r="B41" s="167" t="s">
        <v>317</v>
      </c>
      <c r="C41" s="168"/>
      <c r="D41" s="75"/>
      <c r="E41" s="75"/>
      <c r="F41" s="75"/>
      <c r="G41" s="75"/>
      <c r="H41" s="75"/>
      <c r="I41" s="75"/>
      <c r="J41" s="76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>
        <v>6</v>
      </c>
      <c r="AD41" s="134"/>
      <c r="AE41" s="134"/>
      <c r="AF41" s="134">
        <v>120</v>
      </c>
      <c r="AG41" s="134"/>
      <c r="AH41" s="134">
        <v>24</v>
      </c>
      <c r="AI41" s="134"/>
      <c r="AJ41" s="134"/>
      <c r="AK41" s="134"/>
      <c r="AL41" s="134"/>
      <c r="AM41" s="134"/>
      <c r="AN41" s="134"/>
      <c r="AO41" s="50">
        <f t="shared" si="1"/>
        <v>150</v>
      </c>
      <c r="AP41"/>
      <c r="AQ41" s="54">
        <v>0</v>
      </c>
      <c r="AR41" t="s">
        <v>133</v>
      </c>
    </row>
    <row r="42" spans="1:44" ht="20.100000000000001" hidden="1" customHeight="1" x14ac:dyDescent="0.3">
      <c r="A42" s="88">
        <f t="shared" si="0"/>
        <v>30</v>
      </c>
      <c r="B42" s="167" t="s">
        <v>134</v>
      </c>
      <c r="C42" s="168"/>
      <c r="D42" s="75"/>
      <c r="E42" s="75"/>
      <c r="F42" s="75"/>
      <c r="G42" s="75"/>
      <c r="H42" s="75"/>
      <c r="I42" s="75"/>
      <c r="J42" s="76"/>
      <c r="K42" s="134">
        <v>12</v>
      </c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>
        <v>12</v>
      </c>
      <c r="AD42" s="134"/>
      <c r="AE42" s="134"/>
      <c r="AF42" s="134">
        <v>48</v>
      </c>
      <c r="AG42" s="249" t="s">
        <v>356</v>
      </c>
      <c r="AH42" s="250"/>
      <c r="AI42" s="250"/>
      <c r="AJ42" s="251"/>
      <c r="AK42" s="134"/>
      <c r="AL42" s="134"/>
      <c r="AM42" s="134"/>
      <c r="AN42" s="134"/>
      <c r="AO42" s="50">
        <f t="shared" si="1"/>
        <v>72</v>
      </c>
      <c r="AP42">
        <v>33</v>
      </c>
      <c r="AQ42" s="54">
        <v>0</v>
      </c>
      <c r="AR42" t="s">
        <v>133</v>
      </c>
    </row>
    <row r="43" spans="1:44" ht="20.100000000000001" hidden="1" customHeight="1" x14ac:dyDescent="0.3">
      <c r="A43" s="88">
        <f t="shared" si="0"/>
        <v>31</v>
      </c>
      <c r="B43" s="167" t="s">
        <v>299</v>
      </c>
      <c r="C43" s="168"/>
      <c r="D43" s="75"/>
      <c r="E43" s="75"/>
      <c r="F43" s="75"/>
      <c r="G43" s="75"/>
      <c r="H43" s="75"/>
      <c r="I43" s="75"/>
      <c r="J43" s="76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50">
        <f t="shared" si="1"/>
        <v>0</v>
      </c>
      <c r="AP43"/>
      <c r="AQ43" s="54">
        <v>0</v>
      </c>
      <c r="AR43" t="s">
        <v>133</v>
      </c>
    </row>
    <row r="44" spans="1:44" ht="20.100000000000001" hidden="1" customHeight="1" x14ac:dyDescent="0.3">
      <c r="A44" s="88">
        <f t="shared" si="0"/>
        <v>32</v>
      </c>
      <c r="B44" s="169" t="s">
        <v>326</v>
      </c>
      <c r="C44" s="168"/>
      <c r="D44" s="75"/>
      <c r="E44" s="75"/>
      <c r="F44" s="75"/>
      <c r="G44" s="75"/>
      <c r="H44" s="75"/>
      <c r="I44" s="75"/>
      <c r="J44" s="76"/>
      <c r="K44" s="134"/>
      <c r="L44" s="134"/>
      <c r="M44" s="134"/>
      <c r="N44" s="134"/>
      <c r="O44" s="134"/>
      <c r="P44" s="134"/>
      <c r="Q44" s="134">
        <v>6</v>
      </c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>
        <v>72</v>
      </c>
      <c r="AG44" s="134"/>
      <c r="AH44" s="134">
        <v>60</v>
      </c>
      <c r="AI44" s="134"/>
      <c r="AJ44" s="134"/>
      <c r="AK44" s="134"/>
      <c r="AL44" s="134"/>
      <c r="AM44" s="134"/>
      <c r="AN44" s="134"/>
      <c r="AO44" s="50">
        <f t="shared" si="1"/>
        <v>138</v>
      </c>
      <c r="AP44"/>
      <c r="AQ44" s="54">
        <v>0</v>
      </c>
      <c r="AR44" t="s">
        <v>133</v>
      </c>
    </row>
    <row r="45" spans="1:44" ht="20.100000000000001" hidden="1" customHeight="1" x14ac:dyDescent="0.3">
      <c r="A45" s="88">
        <f t="shared" si="0"/>
        <v>33</v>
      </c>
      <c r="B45" s="167" t="s">
        <v>315</v>
      </c>
      <c r="C45" s="168"/>
      <c r="D45" s="75"/>
      <c r="E45" s="75"/>
      <c r="F45" s="75"/>
      <c r="G45" s="75"/>
      <c r="H45" s="75"/>
      <c r="I45" s="75"/>
      <c r="J45" s="76"/>
      <c r="K45" s="134"/>
      <c r="L45" s="134"/>
      <c r="M45" s="134"/>
      <c r="N45" s="134"/>
      <c r="O45" s="134"/>
      <c r="P45" s="134"/>
      <c r="Q45" s="134">
        <v>6</v>
      </c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>
        <v>96</v>
      </c>
      <c r="AG45" s="134"/>
      <c r="AH45" s="134">
        <v>48</v>
      </c>
      <c r="AI45" s="134"/>
      <c r="AJ45" s="134"/>
      <c r="AK45" s="134"/>
      <c r="AL45" s="134"/>
      <c r="AM45" s="134"/>
      <c r="AN45" s="134"/>
      <c r="AO45" s="50">
        <f t="shared" si="1"/>
        <v>150</v>
      </c>
      <c r="AP45"/>
      <c r="AQ45" s="54">
        <v>0</v>
      </c>
      <c r="AR45" t="s">
        <v>133</v>
      </c>
    </row>
    <row r="46" spans="1:44" ht="20.100000000000001" hidden="1" customHeight="1" x14ac:dyDescent="0.3">
      <c r="A46" s="88">
        <f t="shared" si="0"/>
        <v>34</v>
      </c>
      <c r="B46" s="167" t="s">
        <v>127</v>
      </c>
      <c r="C46" s="168"/>
      <c r="D46" s="75"/>
      <c r="E46" s="75"/>
      <c r="F46" s="75"/>
      <c r="G46" s="75"/>
      <c r="H46" s="75"/>
      <c r="I46" s="75"/>
      <c r="J46" s="76"/>
      <c r="K46" s="134">
        <v>12</v>
      </c>
      <c r="L46" s="134"/>
      <c r="M46" s="93"/>
      <c r="N46" s="93"/>
      <c r="O46" s="93"/>
      <c r="P46" s="93"/>
      <c r="Q46" s="93"/>
      <c r="R46" s="93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>
        <v>42</v>
      </c>
      <c r="AD46" s="134"/>
      <c r="AE46" s="134"/>
      <c r="AF46" s="134"/>
      <c r="AG46" s="134"/>
      <c r="AH46" s="134">
        <v>96</v>
      </c>
      <c r="AI46" s="134"/>
      <c r="AJ46" s="134"/>
      <c r="AK46" s="134"/>
      <c r="AL46" s="134"/>
      <c r="AM46" s="134"/>
      <c r="AN46" s="134"/>
      <c r="AO46" s="50">
        <f t="shared" si="1"/>
        <v>150</v>
      </c>
      <c r="AP46">
        <v>27</v>
      </c>
      <c r="AQ46" s="54">
        <f t="shared" si="2"/>
        <v>2.25</v>
      </c>
      <c r="AR46" t="s">
        <v>133</v>
      </c>
    </row>
    <row r="47" spans="1:44" ht="20.100000000000001" hidden="1" customHeight="1" x14ac:dyDescent="0.3">
      <c r="A47" s="88">
        <f t="shared" si="0"/>
        <v>35</v>
      </c>
      <c r="B47" s="167" t="s">
        <v>131</v>
      </c>
      <c r="C47" s="168"/>
      <c r="D47" s="75"/>
      <c r="E47" s="75"/>
      <c r="F47" s="75"/>
      <c r="G47" s="75"/>
      <c r="H47" s="75"/>
      <c r="I47" s="75"/>
      <c r="J47" s="76"/>
      <c r="K47" s="134"/>
      <c r="L47" s="134"/>
      <c r="M47" s="134"/>
      <c r="N47" s="134">
        <v>54</v>
      </c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>
        <v>36</v>
      </c>
      <c r="AG47" s="134"/>
      <c r="AH47" s="134">
        <v>60</v>
      </c>
      <c r="AI47" s="134"/>
      <c r="AJ47" s="134"/>
      <c r="AK47" s="134"/>
      <c r="AL47" s="134"/>
      <c r="AM47" s="134"/>
      <c r="AN47" s="134"/>
      <c r="AO47" s="50">
        <f t="shared" si="1"/>
        <v>150</v>
      </c>
      <c r="AP47"/>
      <c r="AQ47" s="54">
        <v>0</v>
      </c>
      <c r="AR47" t="s">
        <v>133</v>
      </c>
    </row>
    <row r="48" spans="1:44" ht="20.100000000000001" hidden="1" customHeight="1" x14ac:dyDescent="0.3">
      <c r="A48" s="88">
        <f t="shared" si="0"/>
        <v>36</v>
      </c>
      <c r="B48" s="167" t="s">
        <v>179</v>
      </c>
      <c r="C48" s="168"/>
      <c r="D48" s="75"/>
      <c r="E48" s="75"/>
      <c r="F48" s="75"/>
      <c r="G48" s="75"/>
      <c r="H48" s="75"/>
      <c r="I48" s="75"/>
      <c r="J48" s="76"/>
      <c r="K48" s="134">
        <v>54</v>
      </c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>
        <v>12</v>
      </c>
      <c r="AG48" s="134"/>
      <c r="AH48" s="134">
        <v>84</v>
      </c>
      <c r="AI48" s="134"/>
      <c r="AJ48" s="134"/>
      <c r="AK48" s="134"/>
      <c r="AL48" s="134"/>
      <c r="AM48" s="134"/>
      <c r="AN48" s="134"/>
      <c r="AO48" s="50">
        <f t="shared" si="1"/>
        <v>150</v>
      </c>
      <c r="AP48"/>
      <c r="AQ48" s="54">
        <v>0</v>
      </c>
      <c r="AR48" t="s">
        <v>133</v>
      </c>
    </row>
    <row r="49" spans="1:46" ht="20.100000000000001" hidden="1" customHeight="1" x14ac:dyDescent="0.3">
      <c r="A49" s="88">
        <f t="shared" si="0"/>
        <v>37</v>
      </c>
      <c r="B49" s="167" t="s">
        <v>146</v>
      </c>
      <c r="C49" s="168"/>
      <c r="D49" s="75"/>
      <c r="E49" s="75"/>
      <c r="F49" s="75"/>
      <c r="G49" s="75"/>
      <c r="H49" s="75"/>
      <c r="I49" s="75"/>
      <c r="J49" s="76"/>
      <c r="K49" s="134">
        <v>24</v>
      </c>
      <c r="L49" s="134"/>
      <c r="M49" s="134"/>
      <c r="N49" s="134"/>
      <c r="O49" s="134"/>
      <c r="P49" s="134"/>
      <c r="Q49" s="134"/>
      <c r="R49" s="134">
        <v>24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>
        <v>6</v>
      </c>
      <c r="AC49" s="134"/>
      <c r="AD49" s="134"/>
      <c r="AE49" s="134"/>
      <c r="AF49" s="134"/>
      <c r="AG49" s="134"/>
      <c r="AH49" s="134">
        <v>96</v>
      </c>
      <c r="AI49" s="134"/>
      <c r="AJ49" s="134"/>
      <c r="AK49" s="134"/>
      <c r="AL49" s="134"/>
      <c r="AM49" s="134"/>
      <c r="AN49" s="134"/>
      <c r="AO49" s="50">
        <f t="shared" si="1"/>
        <v>150</v>
      </c>
      <c r="AP49">
        <v>81</v>
      </c>
      <c r="AQ49" s="54">
        <f t="shared" si="2"/>
        <v>3.375</v>
      </c>
      <c r="AR49" t="s">
        <v>133</v>
      </c>
    </row>
    <row r="50" spans="1:46" ht="20.100000000000001" hidden="1" customHeight="1" x14ac:dyDescent="0.3">
      <c r="A50" s="88">
        <f t="shared" si="0"/>
        <v>38</v>
      </c>
      <c r="B50" s="167" t="s">
        <v>125</v>
      </c>
      <c r="C50" s="168"/>
      <c r="D50" s="75"/>
      <c r="E50" s="75"/>
      <c r="F50" s="75"/>
      <c r="G50" s="75"/>
      <c r="H50" s="75"/>
      <c r="I50" s="75"/>
      <c r="J50" s="76"/>
      <c r="K50" s="93">
        <v>12</v>
      </c>
      <c r="L50" s="93"/>
      <c r="M50" s="93"/>
      <c r="N50" s="93">
        <v>12</v>
      </c>
      <c r="O50" s="93"/>
      <c r="P50" s="93"/>
      <c r="Q50" s="93"/>
      <c r="R50" s="93"/>
      <c r="S50" s="93"/>
      <c r="T50" s="93"/>
      <c r="U50" s="93"/>
      <c r="V50" s="93">
        <v>6</v>
      </c>
      <c r="W50" s="249" t="s">
        <v>354</v>
      </c>
      <c r="X50" s="250"/>
      <c r="Y50" s="250"/>
      <c r="Z50" s="250"/>
      <c r="AA50" s="250"/>
      <c r="AB50" s="250"/>
      <c r="AC50" s="251"/>
      <c r="AD50" s="93"/>
      <c r="AE50" s="93"/>
      <c r="AF50" s="93"/>
      <c r="AG50" s="93"/>
      <c r="AH50" s="93">
        <v>48</v>
      </c>
      <c r="AI50" s="93"/>
      <c r="AJ50" s="93"/>
      <c r="AK50" s="93"/>
      <c r="AL50" s="93"/>
      <c r="AM50" s="93"/>
      <c r="AN50" s="93"/>
      <c r="AO50" s="50">
        <f t="shared" si="1"/>
        <v>78</v>
      </c>
      <c r="AP50">
        <v>43</v>
      </c>
      <c r="AQ50" s="54">
        <f t="shared" si="2"/>
        <v>3.5833333333333335</v>
      </c>
      <c r="AR50" t="s">
        <v>133</v>
      </c>
    </row>
    <row r="51" spans="1:46" ht="20.100000000000001" hidden="1" customHeight="1" x14ac:dyDescent="0.3">
      <c r="A51" s="88">
        <f t="shared" si="0"/>
        <v>39</v>
      </c>
      <c r="B51" s="167" t="s">
        <v>140</v>
      </c>
      <c r="C51" s="168"/>
      <c r="D51" s="75"/>
      <c r="E51" s="75"/>
      <c r="F51" s="75"/>
      <c r="G51" s="75"/>
      <c r="H51" s="75"/>
      <c r="I51" s="75"/>
      <c r="J51" s="76"/>
      <c r="K51" s="134">
        <v>102</v>
      </c>
      <c r="L51" s="134"/>
      <c r="M51" s="134"/>
      <c r="N51" s="134">
        <v>24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>
        <v>24</v>
      </c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50">
        <f t="shared" si="1"/>
        <v>150</v>
      </c>
      <c r="AP51">
        <v>363</v>
      </c>
      <c r="AQ51" s="54">
        <f t="shared" si="2"/>
        <v>3.5588235294117645</v>
      </c>
      <c r="AR51" t="s">
        <v>133</v>
      </c>
    </row>
    <row r="52" spans="1:46" ht="20.100000000000001" hidden="1" customHeight="1" x14ac:dyDescent="0.3">
      <c r="A52" s="88">
        <f t="shared" si="0"/>
        <v>40</v>
      </c>
      <c r="B52" s="167" t="s">
        <v>151</v>
      </c>
      <c r="C52" s="168"/>
      <c r="D52" s="75"/>
      <c r="E52" s="75"/>
      <c r="F52" s="75"/>
      <c r="G52" s="75"/>
      <c r="H52" s="75"/>
      <c r="I52" s="75"/>
      <c r="J52" s="76"/>
      <c r="K52" s="134"/>
      <c r="L52" s="134"/>
      <c r="M52" s="134"/>
      <c r="N52" s="134"/>
      <c r="O52" s="134"/>
      <c r="P52" s="134"/>
      <c r="Q52" s="134">
        <v>18</v>
      </c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>
        <v>96</v>
      </c>
      <c r="AG52" s="134"/>
      <c r="AH52" s="134">
        <v>36</v>
      </c>
      <c r="AI52" s="134"/>
      <c r="AJ52" s="134"/>
      <c r="AK52" s="134"/>
      <c r="AL52" s="134"/>
      <c r="AM52" s="134"/>
      <c r="AN52" s="134"/>
      <c r="AO52" s="50">
        <f t="shared" si="1"/>
        <v>150</v>
      </c>
      <c r="AP52"/>
      <c r="AQ52" s="54">
        <v>0</v>
      </c>
      <c r="AR52" t="s">
        <v>133</v>
      </c>
    </row>
    <row r="53" spans="1:46" ht="20.100000000000001" hidden="1" customHeight="1" x14ac:dyDescent="0.3">
      <c r="A53" s="88">
        <f t="shared" si="0"/>
        <v>41</v>
      </c>
      <c r="B53" s="167" t="s">
        <v>253</v>
      </c>
      <c r="C53" s="168"/>
      <c r="D53" s="75"/>
      <c r="E53" s="75"/>
      <c r="F53" s="75"/>
      <c r="G53" s="75"/>
      <c r="H53" s="75"/>
      <c r="I53" s="75"/>
      <c r="J53" s="76"/>
      <c r="K53" s="263" t="s">
        <v>357</v>
      </c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5"/>
      <c r="AO53" s="50">
        <f t="shared" si="1"/>
        <v>0</v>
      </c>
      <c r="AP53">
        <v>34</v>
      </c>
      <c r="AQ53" s="54" t="e">
        <f t="shared" si="2"/>
        <v>#VALUE!</v>
      </c>
      <c r="AR53" t="s">
        <v>133</v>
      </c>
    </row>
    <row r="54" spans="1:46" ht="20.100000000000001" hidden="1" customHeight="1" x14ac:dyDescent="0.3">
      <c r="A54" s="88">
        <f t="shared" si="0"/>
        <v>42</v>
      </c>
      <c r="B54" s="167" t="s">
        <v>141</v>
      </c>
      <c r="C54" s="168"/>
      <c r="D54" s="75"/>
      <c r="E54" s="75"/>
      <c r="F54" s="75"/>
      <c r="G54" s="75"/>
      <c r="H54" s="75"/>
      <c r="I54" s="75"/>
      <c r="J54" s="76"/>
      <c r="K54" s="134">
        <v>90</v>
      </c>
      <c r="L54" s="134"/>
      <c r="M54" s="134"/>
      <c r="N54" s="134">
        <v>36</v>
      </c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>
        <v>12</v>
      </c>
      <c r="AC54" s="134"/>
      <c r="AD54" s="134"/>
      <c r="AE54" s="134"/>
      <c r="AF54" s="134"/>
      <c r="AG54" s="134"/>
      <c r="AH54" s="134"/>
      <c r="AI54" s="134"/>
      <c r="AJ54" s="134"/>
      <c r="AK54" s="134"/>
      <c r="AL54" s="134">
        <v>12</v>
      </c>
      <c r="AM54" s="134"/>
      <c r="AN54" s="134"/>
      <c r="AO54" s="50">
        <f t="shared" si="1"/>
        <v>150</v>
      </c>
      <c r="AP54">
        <v>170</v>
      </c>
      <c r="AQ54" s="54">
        <f t="shared" si="2"/>
        <v>1.8888888888888888</v>
      </c>
      <c r="AR54" t="s">
        <v>133</v>
      </c>
    </row>
    <row r="55" spans="1:46" ht="20.100000000000001" hidden="1" customHeight="1" x14ac:dyDescent="0.3">
      <c r="A55" s="88">
        <f t="shared" si="0"/>
        <v>43</v>
      </c>
      <c r="B55" s="167" t="s">
        <v>139</v>
      </c>
      <c r="C55" s="168"/>
      <c r="D55" s="75"/>
      <c r="E55" s="75"/>
      <c r="F55" s="75"/>
      <c r="G55" s="75"/>
      <c r="H55" s="75"/>
      <c r="I55" s="75"/>
      <c r="J55" s="76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>
        <v>54</v>
      </c>
      <c r="AD55" s="134"/>
      <c r="AE55" s="134"/>
      <c r="AF55" s="134">
        <v>84</v>
      </c>
      <c r="AG55" s="134"/>
      <c r="AH55" s="134">
        <v>12</v>
      </c>
      <c r="AI55" s="134"/>
      <c r="AJ55" s="134"/>
      <c r="AK55" s="134"/>
      <c r="AL55" s="134"/>
      <c r="AM55" s="134"/>
      <c r="AN55" s="134"/>
      <c r="AO55" s="50">
        <f t="shared" si="1"/>
        <v>150</v>
      </c>
      <c r="AP55"/>
      <c r="AQ55" s="54">
        <v>0</v>
      </c>
      <c r="AR55" t="s">
        <v>133</v>
      </c>
      <c r="AT55" t="s">
        <v>187</v>
      </c>
    </row>
    <row r="56" spans="1:46" ht="20.100000000000001" hidden="1" customHeight="1" x14ac:dyDescent="0.3">
      <c r="A56" s="88">
        <f t="shared" si="0"/>
        <v>44</v>
      </c>
      <c r="B56" s="167" t="s">
        <v>213</v>
      </c>
      <c r="C56" s="168"/>
      <c r="D56" s="75"/>
      <c r="E56" s="75"/>
      <c r="F56" s="75"/>
      <c r="G56" s="75"/>
      <c r="H56" s="75"/>
      <c r="I56" s="75"/>
      <c r="J56" s="76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50">
        <f t="shared" si="1"/>
        <v>0</v>
      </c>
      <c r="AP56"/>
      <c r="AQ56" s="54">
        <v>0</v>
      </c>
      <c r="AR56" t="s">
        <v>133</v>
      </c>
    </row>
    <row r="57" spans="1:46" ht="20.100000000000001" hidden="1" customHeight="1" x14ac:dyDescent="0.3">
      <c r="A57" s="88">
        <f t="shared" si="0"/>
        <v>45</v>
      </c>
      <c r="B57" s="167" t="s">
        <v>255</v>
      </c>
      <c r="C57" s="168"/>
      <c r="D57" s="75"/>
      <c r="E57" s="75"/>
      <c r="F57" s="75"/>
      <c r="G57" s="75"/>
      <c r="H57" s="75"/>
      <c r="I57" s="75"/>
      <c r="J57" s="76"/>
      <c r="K57" s="134">
        <v>36</v>
      </c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>
        <v>42</v>
      </c>
      <c r="AD57" s="134"/>
      <c r="AE57" s="134"/>
      <c r="AF57" s="134">
        <v>36</v>
      </c>
      <c r="AG57" s="134"/>
      <c r="AH57" s="134">
        <v>36</v>
      </c>
      <c r="AI57" s="134"/>
      <c r="AJ57" s="134"/>
      <c r="AK57" s="134"/>
      <c r="AL57" s="134"/>
      <c r="AM57" s="134"/>
      <c r="AN57" s="134"/>
      <c r="AO57" s="50">
        <f t="shared" si="1"/>
        <v>150</v>
      </c>
      <c r="AP57">
        <v>100</v>
      </c>
      <c r="AQ57" s="54">
        <f t="shared" si="2"/>
        <v>2.7777777777777777</v>
      </c>
      <c r="AR57" t="s">
        <v>133</v>
      </c>
    </row>
    <row r="58" spans="1:46" ht="20.100000000000001" hidden="1" customHeight="1" x14ac:dyDescent="0.3">
      <c r="A58" s="88">
        <f t="shared" si="0"/>
        <v>46</v>
      </c>
      <c r="B58" s="167" t="s">
        <v>129</v>
      </c>
      <c r="C58" s="168"/>
      <c r="D58" s="75"/>
      <c r="E58" s="75"/>
      <c r="F58" s="75"/>
      <c r="G58" s="75"/>
      <c r="H58" s="75"/>
      <c r="I58" s="75"/>
      <c r="J58" s="76"/>
      <c r="K58" s="134"/>
      <c r="L58" s="134"/>
      <c r="M58" s="134"/>
      <c r="N58" s="134"/>
      <c r="O58" s="134"/>
      <c r="P58" s="134"/>
      <c r="Q58" s="93"/>
      <c r="R58" s="93"/>
      <c r="S58" s="93"/>
      <c r="T58" s="93"/>
      <c r="U58" s="93"/>
      <c r="V58" s="93"/>
      <c r="W58" s="93"/>
      <c r="X58" s="93">
        <v>90</v>
      </c>
      <c r="Y58" s="93"/>
      <c r="Z58" s="93"/>
      <c r="AA58" s="93"/>
      <c r="AB58" s="93"/>
      <c r="AC58" s="93"/>
      <c r="AD58" s="93"/>
      <c r="AE58" s="93"/>
      <c r="AF58" s="93"/>
      <c r="AG58" s="93"/>
      <c r="AH58" s="93">
        <v>60</v>
      </c>
      <c r="AI58" s="93"/>
      <c r="AJ58" s="93"/>
      <c r="AK58" s="93"/>
      <c r="AL58" s="93"/>
      <c r="AM58" s="93"/>
      <c r="AN58" s="93"/>
      <c r="AO58" s="50">
        <f t="shared" si="1"/>
        <v>150</v>
      </c>
      <c r="AP58">
        <v>308</v>
      </c>
      <c r="AQ58" s="54">
        <v>0</v>
      </c>
      <c r="AR58" t="s">
        <v>133</v>
      </c>
    </row>
    <row r="59" spans="1:46" ht="20.100000000000001" hidden="1" customHeight="1" x14ac:dyDescent="0.3">
      <c r="A59" s="88">
        <f t="shared" si="0"/>
        <v>47</v>
      </c>
      <c r="B59" s="167" t="s">
        <v>256</v>
      </c>
      <c r="C59" s="168"/>
      <c r="D59" s="75"/>
      <c r="E59" s="75"/>
      <c r="F59" s="75"/>
      <c r="G59" s="75"/>
      <c r="H59" s="75"/>
      <c r="I59" s="75"/>
      <c r="J59" s="76"/>
      <c r="K59" s="134">
        <v>108</v>
      </c>
      <c r="L59" s="134"/>
      <c r="M59" s="134">
        <v>12</v>
      </c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>
        <v>30</v>
      </c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50">
        <f t="shared" si="1"/>
        <v>150</v>
      </c>
      <c r="AP59">
        <v>78</v>
      </c>
      <c r="AQ59" s="54">
        <f t="shared" si="2"/>
        <v>0.72222222222222221</v>
      </c>
      <c r="AR59" t="s">
        <v>133</v>
      </c>
    </row>
    <row r="60" spans="1:46" ht="20.100000000000001" hidden="1" customHeight="1" x14ac:dyDescent="0.3">
      <c r="A60" s="88">
        <f t="shared" si="0"/>
        <v>48</v>
      </c>
      <c r="B60" s="167" t="s">
        <v>143</v>
      </c>
      <c r="C60" s="168"/>
      <c r="D60" s="75"/>
      <c r="E60" s="75"/>
      <c r="F60" s="75"/>
      <c r="G60" s="75"/>
      <c r="H60" s="75"/>
      <c r="I60" s="75"/>
      <c r="J60" s="76"/>
      <c r="K60" s="134">
        <v>120</v>
      </c>
      <c r="L60" s="134"/>
      <c r="M60" s="134">
        <v>18</v>
      </c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>
        <v>12</v>
      </c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50">
        <f t="shared" si="1"/>
        <v>150</v>
      </c>
      <c r="AP60">
        <v>194</v>
      </c>
      <c r="AQ60" s="54">
        <f t="shared" si="2"/>
        <v>1.6166666666666667</v>
      </c>
      <c r="AR60" t="s">
        <v>133</v>
      </c>
    </row>
    <row r="61" spans="1:46" ht="20.100000000000001" hidden="1" customHeight="1" x14ac:dyDescent="0.3">
      <c r="A61" s="88"/>
      <c r="B61" s="167" t="s">
        <v>180</v>
      </c>
      <c r="C61" s="168"/>
      <c r="D61" s="75"/>
      <c r="E61" s="75"/>
      <c r="F61" s="75"/>
      <c r="G61" s="75"/>
      <c r="H61" s="75"/>
      <c r="I61" s="75"/>
      <c r="J61" s="76"/>
      <c r="K61" s="134"/>
      <c r="L61" s="134"/>
      <c r="M61" s="134"/>
      <c r="N61" s="134"/>
      <c r="O61" s="134"/>
      <c r="P61" s="134"/>
      <c r="Q61" s="134">
        <v>6</v>
      </c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>
        <v>72</v>
      </c>
      <c r="AG61" s="134"/>
      <c r="AH61" s="134">
        <v>72</v>
      </c>
      <c r="AI61" s="134"/>
      <c r="AJ61" s="134"/>
      <c r="AK61" s="134"/>
      <c r="AL61" s="134"/>
      <c r="AM61" s="134"/>
      <c r="AN61" s="134"/>
      <c r="AO61" s="50">
        <f t="shared" si="1"/>
        <v>150</v>
      </c>
      <c r="AP61"/>
      <c r="AQ61" s="54" t="e">
        <f t="shared" si="2"/>
        <v>#DIV/0!</v>
      </c>
      <c r="AR61" t="s">
        <v>133</v>
      </c>
    </row>
    <row r="62" spans="1:46" ht="20.100000000000001" hidden="1" customHeight="1" x14ac:dyDescent="0.3">
      <c r="A62" s="88"/>
      <c r="B62" s="167" t="s">
        <v>358</v>
      </c>
      <c r="C62" s="168"/>
      <c r="D62" s="75"/>
      <c r="E62" s="75"/>
      <c r="F62" s="75"/>
      <c r="G62" s="75"/>
      <c r="H62" s="75"/>
      <c r="I62" s="75"/>
      <c r="J62" s="76"/>
      <c r="K62" s="134"/>
      <c r="L62" s="134"/>
      <c r="M62" s="134"/>
      <c r="N62" s="134"/>
      <c r="O62" s="134"/>
      <c r="P62" s="134"/>
      <c r="Q62" s="134">
        <v>6</v>
      </c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>
        <v>72</v>
      </c>
      <c r="AG62" s="134"/>
      <c r="AH62" s="134">
        <v>60</v>
      </c>
      <c r="AI62" s="134"/>
      <c r="AJ62" s="134"/>
      <c r="AK62" s="134"/>
      <c r="AL62" s="134"/>
      <c r="AM62" s="134">
        <v>12</v>
      </c>
      <c r="AN62" s="134"/>
      <c r="AO62" s="50">
        <f t="shared" si="1"/>
        <v>150</v>
      </c>
      <c r="AP62"/>
      <c r="AQ62" s="54" t="e">
        <f t="shared" si="2"/>
        <v>#DIV/0!</v>
      </c>
      <c r="AR62" t="s">
        <v>133</v>
      </c>
    </row>
    <row r="63" spans="1:46" ht="20.100000000000001" hidden="1" customHeight="1" x14ac:dyDescent="0.3">
      <c r="A63" s="88"/>
      <c r="B63" s="167" t="s">
        <v>341</v>
      </c>
      <c r="C63" s="168"/>
      <c r="D63" s="75"/>
      <c r="E63" s="75"/>
      <c r="F63" s="75"/>
      <c r="G63" s="75"/>
      <c r="H63" s="75"/>
      <c r="I63" s="75"/>
      <c r="J63" s="76"/>
      <c r="K63" s="134">
        <v>24</v>
      </c>
      <c r="L63" s="134"/>
      <c r="M63" s="134">
        <v>42</v>
      </c>
      <c r="N63" s="134"/>
      <c r="O63" s="134"/>
      <c r="P63" s="134"/>
      <c r="Q63" s="134">
        <v>12</v>
      </c>
      <c r="R63" s="134">
        <v>12</v>
      </c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>
        <v>60</v>
      </c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50">
        <f t="shared" si="1"/>
        <v>150</v>
      </c>
      <c r="AP63"/>
      <c r="AQ63" s="54">
        <f t="shared" si="2"/>
        <v>0</v>
      </c>
      <c r="AR63" t="s">
        <v>133</v>
      </c>
    </row>
    <row r="64" spans="1:46" ht="20.100000000000001" hidden="1" customHeight="1" x14ac:dyDescent="0.3">
      <c r="A64" s="88"/>
      <c r="B64" s="167" t="s">
        <v>245</v>
      </c>
      <c r="C64" s="168"/>
      <c r="D64" s="75"/>
      <c r="E64" s="75"/>
      <c r="F64" s="75"/>
      <c r="G64" s="75"/>
      <c r="H64" s="75"/>
      <c r="I64" s="75"/>
      <c r="J64" s="76"/>
      <c r="K64" s="263" t="s">
        <v>362</v>
      </c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5"/>
      <c r="AO64" s="50">
        <f t="shared" si="1"/>
        <v>0</v>
      </c>
      <c r="AP64"/>
      <c r="AQ64" s="54" t="e">
        <f t="shared" si="2"/>
        <v>#VALUE!</v>
      </c>
      <c r="AR64" t="s">
        <v>133</v>
      </c>
    </row>
    <row r="65" spans="1:44" ht="20.100000000000001" hidden="1" customHeight="1" x14ac:dyDescent="0.3">
      <c r="A65" s="88"/>
      <c r="B65" s="167" t="s">
        <v>359</v>
      </c>
      <c r="C65" s="168"/>
      <c r="D65" s="75"/>
      <c r="E65" s="75"/>
      <c r="F65" s="75"/>
      <c r="G65" s="75"/>
      <c r="H65" s="75"/>
      <c r="I65" s="75"/>
      <c r="J65" s="76"/>
      <c r="K65" s="134">
        <v>12</v>
      </c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>
        <v>30</v>
      </c>
      <c r="AD65" s="134"/>
      <c r="AE65" s="134"/>
      <c r="AF65" s="134">
        <v>12</v>
      </c>
      <c r="AG65" s="134"/>
      <c r="AH65" s="134"/>
      <c r="AI65" s="134"/>
      <c r="AJ65" s="134"/>
      <c r="AK65" s="134"/>
      <c r="AL65" s="134"/>
      <c r="AM65" s="134"/>
      <c r="AN65" s="134"/>
      <c r="AO65" s="50">
        <f t="shared" si="1"/>
        <v>54</v>
      </c>
      <c r="AP65">
        <v>40</v>
      </c>
      <c r="AQ65" s="54">
        <f t="shared" si="2"/>
        <v>3.3333333333333335</v>
      </c>
      <c r="AR65" t="s">
        <v>133</v>
      </c>
    </row>
    <row r="66" spans="1:44" ht="20.100000000000001" hidden="1" customHeight="1" x14ac:dyDescent="0.3">
      <c r="A66" s="88"/>
      <c r="B66" s="167" t="s">
        <v>360</v>
      </c>
      <c r="C66" s="168"/>
      <c r="D66" s="75"/>
      <c r="E66" s="75"/>
      <c r="F66" s="75"/>
      <c r="G66" s="75"/>
      <c r="H66" s="75"/>
      <c r="I66" s="75"/>
      <c r="J66" s="76"/>
      <c r="K66" s="134">
        <v>12</v>
      </c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>
        <v>30</v>
      </c>
      <c r="AD66" s="134"/>
      <c r="AE66" s="134"/>
      <c r="AF66" s="134">
        <v>12</v>
      </c>
      <c r="AG66" s="134"/>
      <c r="AH66" s="134"/>
      <c r="AI66" s="134"/>
      <c r="AJ66" s="134"/>
      <c r="AK66" s="134"/>
      <c r="AL66" s="134"/>
      <c r="AM66" s="134"/>
      <c r="AN66" s="134"/>
      <c r="AO66" s="50">
        <f t="shared" si="1"/>
        <v>54</v>
      </c>
      <c r="AP66"/>
      <c r="AQ66" s="54">
        <f t="shared" si="2"/>
        <v>0</v>
      </c>
      <c r="AR66" t="s">
        <v>133</v>
      </c>
    </row>
    <row r="67" spans="1:44" ht="20.100000000000001" hidden="1" customHeight="1" x14ac:dyDescent="0.3">
      <c r="A67" s="88"/>
      <c r="B67" s="167" t="s">
        <v>361</v>
      </c>
      <c r="C67" s="168"/>
      <c r="D67" s="75"/>
      <c r="E67" s="75"/>
      <c r="F67" s="75"/>
      <c r="G67" s="75"/>
      <c r="H67" s="75"/>
      <c r="I67" s="75"/>
      <c r="J67" s="76"/>
      <c r="K67" s="134">
        <v>36</v>
      </c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>
        <v>73</v>
      </c>
      <c r="AD67" s="134"/>
      <c r="AE67" s="134"/>
      <c r="AF67" s="134">
        <v>18</v>
      </c>
      <c r="AG67" s="134"/>
      <c r="AH67" s="134"/>
      <c r="AI67" s="134"/>
      <c r="AJ67" s="134"/>
      <c r="AK67" s="134"/>
      <c r="AL67" s="134"/>
      <c r="AM67" s="134"/>
      <c r="AN67" s="134"/>
      <c r="AO67" s="50">
        <f t="shared" si="1"/>
        <v>127</v>
      </c>
      <c r="AP67"/>
      <c r="AQ67" s="54">
        <f t="shared" si="2"/>
        <v>0</v>
      </c>
      <c r="AR67" t="s">
        <v>133</v>
      </c>
    </row>
    <row r="68" spans="1:44" ht="20.100000000000001" hidden="1" customHeight="1" x14ac:dyDescent="0.3">
      <c r="A68" s="88">
        <f>+A60+1</f>
        <v>49</v>
      </c>
      <c r="B68" s="167" t="s">
        <v>170</v>
      </c>
      <c r="C68" s="168"/>
      <c r="D68" s="75"/>
      <c r="E68" s="75"/>
      <c r="F68" s="75"/>
      <c r="G68" s="75"/>
      <c r="H68" s="75"/>
      <c r="I68" s="75"/>
      <c r="J68" s="76"/>
      <c r="K68" s="134"/>
      <c r="L68" s="134"/>
      <c r="M68" s="134"/>
      <c r="N68" s="134">
        <v>54</v>
      </c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>
        <v>24</v>
      </c>
      <c r="AG68" s="134"/>
      <c r="AH68" s="134">
        <v>72</v>
      </c>
      <c r="AI68" s="134"/>
      <c r="AJ68" s="134"/>
      <c r="AK68" s="134"/>
      <c r="AL68" s="134"/>
      <c r="AM68" s="134"/>
      <c r="AN68" s="134"/>
      <c r="AO68" s="50">
        <f t="shared" si="1"/>
        <v>150</v>
      </c>
      <c r="AP68"/>
      <c r="AQ68" s="54">
        <v>0</v>
      </c>
      <c r="AR68" t="s">
        <v>133</v>
      </c>
    </row>
    <row r="69" spans="1:44" ht="20.100000000000001" hidden="1" customHeight="1" x14ac:dyDescent="0.3">
      <c r="A69" s="88">
        <f t="shared" si="0"/>
        <v>50</v>
      </c>
      <c r="B69" s="167" t="s">
        <v>150</v>
      </c>
      <c r="C69" s="168"/>
      <c r="D69" s="75"/>
      <c r="E69" s="75"/>
      <c r="F69" s="75"/>
      <c r="G69" s="75"/>
      <c r="H69" s="75"/>
      <c r="I69" s="75"/>
      <c r="J69" s="76"/>
      <c r="K69" s="134"/>
      <c r="L69" s="134"/>
      <c r="M69" s="134"/>
      <c r="N69" s="134"/>
      <c r="O69" s="134"/>
      <c r="P69" s="134"/>
      <c r="Q69" s="134">
        <v>6</v>
      </c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>
        <v>144</v>
      </c>
      <c r="AG69" s="134"/>
      <c r="AH69" s="134"/>
      <c r="AI69" s="134"/>
      <c r="AJ69" s="134"/>
      <c r="AK69" s="134"/>
      <c r="AL69" s="134"/>
      <c r="AM69" s="134"/>
      <c r="AN69" s="134"/>
      <c r="AO69" s="50">
        <f t="shared" si="1"/>
        <v>150</v>
      </c>
      <c r="AP69"/>
      <c r="AQ69" s="54">
        <v>0</v>
      </c>
      <c r="AR69" t="s">
        <v>133</v>
      </c>
    </row>
    <row r="70" spans="1:44" ht="20.100000000000001" hidden="1" customHeight="1" x14ac:dyDescent="0.3">
      <c r="A70" s="88">
        <f t="shared" si="0"/>
        <v>51</v>
      </c>
      <c r="B70" s="167" t="s">
        <v>152</v>
      </c>
      <c r="C70" s="168"/>
      <c r="D70" s="75"/>
      <c r="E70" s="75"/>
      <c r="F70" s="75"/>
      <c r="G70" s="75"/>
      <c r="H70" s="75"/>
      <c r="I70" s="75"/>
      <c r="J70" s="76"/>
      <c r="K70" s="134">
        <v>30</v>
      </c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>
        <v>30</v>
      </c>
      <c r="AD70" s="134"/>
      <c r="AE70" s="134"/>
      <c r="AF70" s="134">
        <v>60</v>
      </c>
      <c r="AG70" s="134"/>
      <c r="AH70" s="134">
        <v>24</v>
      </c>
      <c r="AI70" s="134"/>
      <c r="AJ70" s="134"/>
      <c r="AK70" s="134"/>
      <c r="AL70" s="134"/>
      <c r="AM70" s="134">
        <v>6</v>
      </c>
      <c r="AN70" s="134"/>
      <c r="AO70" s="50">
        <f t="shared" si="1"/>
        <v>150</v>
      </c>
      <c r="AP70">
        <v>97</v>
      </c>
      <c r="AQ70" s="54">
        <v>0</v>
      </c>
      <c r="AR70" t="s">
        <v>133</v>
      </c>
    </row>
    <row r="71" spans="1:44" ht="20.100000000000001" hidden="1" customHeight="1" x14ac:dyDescent="0.3">
      <c r="A71" s="88">
        <f t="shared" si="0"/>
        <v>52</v>
      </c>
      <c r="B71" s="167" t="s">
        <v>211</v>
      </c>
      <c r="C71" s="168"/>
      <c r="D71" s="75"/>
      <c r="E71" s="75"/>
      <c r="F71" s="75"/>
      <c r="G71" s="75"/>
      <c r="H71" s="75"/>
      <c r="I71" s="75"/>
      <c r="J71" s="76"/>
      <c r="K71" s="134"/>
      <c r="L71" s="134"/>
      <c r="M71" s="134"/>
      <c r="N71" s="134">
        <v>54</v>
      </c>
      <c r="O71" s="134"/>
      <c r="P71" s="134"/>
      <c r="Q71" s="134"/>
      <c r="R71" s="134">
        <v>36</v>
      </c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>
        <v>60</v>
      </c>
      <c r="AI71" s="134"/>
      <c r="AJ71" s="134"/>
      <c r="AK71" s="134"/>
      <c r="AL71" s="134"/>
      <c r="AM71" s="134"/>
      <c r="AN71" s="134"/>
      <c r="AO71" s="50">
        <f t="shared" si="1"/>
        <v>150</v>
      </c>
      <c r="AP71"/>
      <c r="AQ71" s="54">
        <v>0</v>
      </c>
      <c r="AR71" t="s">
        <v>133</v>
      </c>
    </row>
    <row r="72" spans="1:44" ht="20.100000000000001" hidden="1" customHeight="1" x14ac:dyDescent="0.3">
      <c r="A72" s="88">
        <f t="shared" si="0"/>
        <v>53</v>
      </c>
      <c r="B72" s="167" t="s">
        <v>153</v>
      </c>
      <c r="C72" s="168"/>
      <c r="D72" s="75"/>
      <c r="E72" s="75"/>
      <c r="F72" s="75"/>
      <c r="G72" s="75"/>
      <c r="H72" s="75"/>
      <c r="I72" s="75"/>
      <c r="J72" s="76"/>
      <c r="K72" s="197">
        <v>24</v>
      </c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>
        <v>18</v>
      </c>
      <c r="AD72" s="197"/>
      <c r="AE72" s="197"/>
      <c r="AF72" s="197">
        <v>84</v>
      </c>
      <c r="AG72" s="197"/>
      <c r="AH72" s="197">
        <v>24</v>
      </c>
      <c r="AI72" s="196"/>
      <c r="AJ72" s="196"/>
      <c r="AK72" s="196"/>
      <c r="AL72" s="196"/>
      <c r="AM72" s="196"/>
      <c r="AN72" s="196"/>
      <c r="AO72" s="50">
        <f t="shared" si="1"/>
        <v>150</v>
      </c>
      <c r="AP72">
        <v>21</v>
      </c>
      <c r="AQ72" s="54">
        <v>0</v>
      </c>
      <c r="AR72" t="s">
        <v>133</v>
      </c>
    </row>
    <row r="73" spans="1:44" ht="20.100000000000001" hidden="1" customHeight="1" x14ac:dyDescent="0.3">
      <c r="A73" s="88">
        <f t="shared" si="0"/>
        <v>54</v>
      </c>
      <c r="B73" s="167" t="s">
        <v>258</v>
      </c>
      <c r="C73" s="168"/>
      <c r="D73" s="75"/>
      <c r="E73" s="75"/>
      <c r="F73" s="75"/>
      <c r="G73" s="75"/>
      <c r="H73" s="75"/>
      <c r="I73" s="75"/>
      <c r="J73" s="76"/>
      <c r="K73" s="134"/>
      <c r="L73" s="134"/>
      <c r="M73" s="134"/>
      <c r="N73" s="134">
        <v>54</v>
      </c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>
        <v>24</v>
      </c>
      <c r="AG73" s="134"/>
      <c r="AH73" s="134">
        <v>72</v>
      </c>
      <c r="AI73" s="134"/>
      <c r="AJ73" s="134"/>
      <c r="AK73" s="134"/>
      <c r="AL73" s="134"/>
      <c r="AM73" s="134"/>
      <c r="AN73" s="134"/>
      <c r="AO73" s="50">
        <f t="shared" si="1"/>
        <v>150</v>
      </c>
      <c r="AP73"/>
      <c r="AQ73" s="54">
        <v>0</v>
      </c>
      <c r="AR73" t="s">
        <v>133</v>
      </c>
    </row>
    <row r="74" spans="1:44" ht="20.100000000000001" hidden="1" customHeight="1" x14ac:dyDescent="0.3">
      <c r="A74" s="88">
        <f t="shared" si="0"/>
        <v>55</v>
      </c>
      <c r="B74" s="167" t="s">
        <v>122</v>
      </c>
      <c r="C74" s="168"/>
      <c r="D74" s="75"/>
      <c r="E74" s="75"/>
      <c r="F74" s="75"/>
      <c r="G74" s="75"/>
      <c r="H74" s="75"/>
      <c r="I74" s="75"/>
      <c r="J74" s="76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>
        <v>72</v>
      </c>
      <c r="AI74" s="134"/>
      <c r="AJ74" s="134"/>
      <c r="AK74" s="134"/>
      <c r="AL74" s="134"/>
      <c r="AM74" s="134"/>
      <c r="AN74" s="134"/>
      <c r="AO74" s="50">
        <f t="shared" si="1"/>
        <v>72</v>
      </c>
      <c r="AP74"/>
      <c r="AQ74" s="54">
        <v>0</v>
      </c>
      <c r="AR74" t="s">
        <v>133</v>
      </c>
    </row>
    <row r="75" spans="1:44" ht="20.100000000000001" hidden="1" customHeight="1" x14ac:dyDescent="0.3">
      <c r="A75" s="88">
        <f t="shared" si="0"/>
        <v>56</v>
      </c>
      <c r="B75" s="167" t="s">
        <v>259</v>
      </c>
      <c r="C75" s="168"/>
      <c r="D75" s="75"/>
      <c r="E75" s="75"/>
      <c r="F75" s="75"/>
      <c r="G75" s="75"/>
      <c r="H75" s="75"/>
      <c r="I75" s="75"/>
      <c r="J75" s="76"/>
      <c r="K75" s="134">
        <v>48</v>
      </c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>
        <v>18</v>
      </c>
      <c r="AD75" s="134"/>
      <c r="AE75" s="134"/>
      <c r="AF75" s="134">
        <v>12</v>
      </c>
      <c r="AG75" s="134"/>
      <c r="AH75" s="134">
        <v>72</v>
      </c>
      <c r="AI75" s="134"/>
      <c r="AJ75" s="134"/>
      <c r="AK75" s="134"/>
      <c r="AL75" s="134"/>
      <c r="AM75" s="134"/>
      <c r="AN75" s="134"/>
      <c r="AO75" s="50">
        <f t="shared" si="1"/>
        <v>150</v>
      </c>
      <c r="AP75">
        <v>178</v>
      </c>
      <c r="AQ75" s="54">
        <f t="shared" si="2"/>
        <v>3.7083333333333335</v>
      </c>
      <c r="AR75" t="s">
        <v>133</v>
      </c>
    </row>
    <row r="76" spans="1:44" ht="20.100000000000001" hidden="1" customHeight="1" x14ac:dyDescent="0.3">
      <c r="A76" s="88">
        <f t="shared" si="0"/>
        <v>57</v>
      </c>
      <c r="B76" s="167" t="s">
        <v>260</v>
      </c>
      <c r="C76" s="168"/>
      <c r="D76" s="75"/>
      <c r="E76" s="75"/>
      <c r="F76" s="75"/>
      <c r="G76" s="75"/>
      <c r="H76" s="75"/>
      <c r="I76" s="75"/>
      <c r="J76" s="76"/>
      <c r="K76" s="93">
        <v>66</v>
      </c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>
        <v>36</v>
      </c>
      <c r="AG76" s="93"/>
      <c r="AH76" s="93">
        <v>48</v>
      </c>
      <c r="AI76" s="93"/>
      <c r="AJ76" s="93"/>
      <c r="AK76" s="93"/>
      <c r="AL76" s="93"/>
      <c r="AM76" s="93"/>
      <c r="AN76" s="93"/>
      <c r="AO76" s="50">
        <f t="shared" si="1"/>
        <v>150</v>
      </c>
      <c r="AP76">
        <v>246</v>
      </c>
      <c r="AQ76" s="54">
        <f t="shared" si="2"/>
        <v>3.7272727272727271</v>
      </c>
      <c r="AR76" t="s">
        <v>133</v>
      </c>
    </row>
    <row r="77" spans="1:44" ht="20.100000000000001" hidden="1" customHeight="1" x14ac:dyDescent="0.3">
      <c r="A77" s="88">
        <f t="shared" si="0"/>
        <v>58</v>
      </c>
      <c r="B77" s="167" t="s">
        <v>261</v>
      </c>
      <c r="C77" s="168"/>
      <c r="D77" s="75"/>
      <c r="E77" s="75"/>
      <c r="F77" s="75"/>
      <c r="G77" s="75"/>
      <c r="H77" s="75"/>
      <c r="I77" s="75"/>
      <c r="J77" s="76"/>
      <c r="K77" s="93">
        <v>30</v>
      </c>
      <c r="L77" s="93"/>
      <c r="M77" s="93">
        <v>12</v>
      </c>
      <c r="N77" s="93">
        <v>30</v>
      </c>
      <c r="O77" s="93"/>
      <c r="P77" s="93"/>
      <c r="Q77" s="93">
        <v>6</v>
      </c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>
        <v>72</v>
      </c>
      <c r="AI77" s="93"/>
      <c r="AJ77" s="93"/>
      <c r="AK77" s="93"/>
      <c r="AL77" s="93"/>
      <c r="AM77" s="93"/>
      <c r="AN77" s="93"/>
      <c r="AO77" s="50">
        <f t="shared" si="1"/>
        <v>150</v>
      </c>
      <c r="AP77">
        <v>120</v>
      </c>
      <c r="AQ77" s="54">
        <f t="shared" si="2"/>
        <v>4</v>
      </c>
      <c r="AR77" t="s">
        <v>133</v>
      </c>
    </row>
    <row r="78" spans="1:44" ht="20.100000000000001" hidden="1" customHeight="1" x14ac:dyDescent="0.3">
      <c r="A78" s="88">
        <f t="shared" si="0"/>
        <v>59</v>
      </c>
      <c r="B78" s="169" t="s">
        <v>327</v>
      </c>
      <c r="C78" s="170"/>
      <c r="D78" s="140"/>
      <c r="E78" s="140"/>
      <c r="F78" s="140"/>
      <c r="G78" s="75"/>
      <c r="H78" s="75"/>
      <c r="I78" s="75"/>
      <c r="J78" s="76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50">
        <f t="shared" si="1"/>
        <v>0</v>
      </c>
      <c r="AP78"/>
      <c r="AQ78" s="54">
        <v>0</v>
      </c>
      <c r="AR78" t="s">
        <v>133</v>
      </c>
    </row>
    <row r="79" spans="1:44" ht="20.100000000000001" hidden="1" customHeight="1" x14ac:dyDescent="0.3">
      <c r="A79" s="88">
        <f t="shared" si="0"/>
        <v>60</v>
      </c>
      <c r="B79" s="169" t="s">
        <v>328</v>
      </c>
      <c r="C79" s="170"/>
      <c r="D79" s="140"/>
      <c r="E79" s="140"/>
      <c r="F79" s="140"/>
      <c r="G79" s="75"/>
      <c r="H79" s="75"/>
      <c r="I79" s="75"/>
      <c r="J79" s="76"/>
      <c r="K79" s="134">
        <v>60</v>
      </c>
      <c r="L79" s="134"/>
      <c r="M79" s="134">
        <v>30</v>
      </c>
      <c r="N79" s="134"/>
      <c r="O79" s="134"/>
      <c r="P79" s="134"/>
      <c r="Q79" s="134"/>
      <c r="R79" s="134">
        <v>18</v>
      </c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>
        <v>30</v>
      </c>
      <c r="AD79" s="134"/>
      <c r="AE79" s="134"/>
      <c r="AF79" s="134"/>
      <c r="AG79" s="134"/>
      <c r="AH79" s="134">
        <v>12</v>
      </c>
      <c r="AI79" s="134"/>
      <c r="AJ79" s="134"/>
      <c r="AK79" s="134"/>
      <c r="AL79" s="134"/>
      <c r="AM79" s="134"/>
      <c r="AN79" s="134"/>
      <c r="AO79" s="50">
        <f t="shared" si="1"/>
        <v>150</v>
      </c>
      <c r="AP79">
        <v>106</v>
      </c>
      <c r="AQ79" s="54">
        <f t="shared" si="2"/>
        <v>1.7666666666666666</v>
      </c>
      <c r="AR79" t="s">
        <v>133</v>
      </c>
    </row>
    <row r="80" spans="1:44" ht="20.100000000000001" hidden="1" customHeight="1" x14ac:dyDescent="0.3">
      <c r="A80" s="88">
        <f t="shared" si="0"/>
        <v>61</v>
      </c>
      <c r="B80" s="167" t="s">
        <v>145</v>
      </c>
      <c r="C80" s="168"/>
      <c r="D80" s="75"/>
      <c r="E80" s="75"/>
      <c r="F80" s="75"/>
      <c r="G80" s="75"/>
      <c r="H80" s="75"/>
      <c r="I80" s="75"/>
      <c r="J80" s="76"/>
      <c r="K80" s="93">
        <v>6</v>
      </c>
      <c r="L80" s="93"/>
      <c r="M80" s="93"/>
      <c r="N80" s="93"/>
      <c r="O80" s="93"/>
      <c r="P80" s="93"/>
      <c r="Q80" s="93">
        <v>18</v>
      </c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>
        <v>12</v>
      </c>
      <c r="AD80" s="93"/>
      <c r="AE80" s="93"/>
      <c r="AF80" s="93">
        <v>60</v>
      </c>
      <c r="AG80" s="93"/>
      <c r="AH80" s="93">
        <v>36</v>
      </c>
      <c r="AI80" s="93"/>
      <c r="AJ80" s="93"/>
      <c r="AK80" s="93"/>
      <c r="AL80" s="93"/>
      <c r="AM80" s="93">
        <v>18</v>
      </c>
      <c r="AN80" s="93"/>
      <c r="AO80" s="50">
        <f t="shared" si="1"/>
        <v>150</v>
      </c>
      <c r="AP80">
        <v>33</v>
      </c>
      <c r="AQ80" s="54">
        <f t="shared" si="2"/>
        <v>5.5</v>
      </c>
      <c r="AR80" t="s">
        <v>133</v>
      </c>
    </row>
    <row r="81" spans="1:44" ht="20.100000000000001" hidden="1" customHeight="1" x14ac:dyDescent="0.3">
      <c r="A81" s="88">
        <f t="shared" si="0"/>
        <v>62</v>
      </c>
      <c r="B81" s="167" t="s">
        <v>126</v>
      </c>
      <c r="C81" s="168"/>
      <c r="D81" s="75"/>
      <c r="E81" s="75"/>
      <c r="F81" s="75"/>
      <c r="G81" s="75"/>
      <c r="H81" s="75"/>
      <c r="I81" s="75"/>
      <c r="J81" s="76"/>
      <c r="K81" s="134">
        <v>30</v>
      </c>
      <c r="L81" s="134"/>
      <c r="M81" s="134"/>
      <c r="N81" s="134">
        <v>24</v>
      </c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>
        <v>96</v>
      </c>
      <c r="AI81" s="134"/>
      <c r="AJ81" s="134"/>
      <c r="AK81" s="134"/>
      <c r="AL81" s="134"/>
      <c r="AM81" s="134"/>
      <c r="AN81" s="134"/>
      <c r="AO81" s="50">
        <f t="shared" si="1"/>
        <v>150</v>
      </c>
      <c r="AP81">
        <v>48</v>
      </c>
      <c r="AQ81" s="54">
        <f t="shared" si="2"/>
        <v>1.6</v>
      </c>
      <c r="AR81" t="s">
        <v>133</v>
      </c>
    </row>
    <row r="82" spans="1:44" ht="20.100000000000001" hidden="1" customHeight="1" x14ac:dyDescent="0.3">
      <c r="A82" s="88">
        <f t="shared" si="0"/>
        <v>63</v>
      </c>
      <c r="B82" s="167" t="s">
        <v>262</v>
      </c>
      <c r="C82" s="168"/>
      <c r="D82" s="75"/>
      <c r="E82" s="75"/>
      <c r="F82" s="75"/>
      <c r="G82" s="75"/>
      <c r="H82" s="75"/>
      <c r="I82" s="75"/>
      <c r="J82" s="76"/>
      <c r="K82" s="134">
        <v>42</v>
      </c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>
        <v>108</v>
      </c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50">
        <f t="shared" si="1"/>
        <v>150</v>
      </c>
      <c r="AP82">
        <v>92</v>
      </c>
      <c r="AQ82" s="54">
        <f t="shared" si="2"/>
        <v>2.1904761904761907</v>
      </c>
      <c r="AR82" t="s">
        <v>133</v>
      </c>
    </row>
    <row r="83" spans="1:44" ht="20.100000000000001" hidden="1" customHeight="1" x14ac:dyDescent="0.3">
      <c r="A83" s="88">
        <f t="shared" si="0"/>
        <v>64</v>
      </c>
      <c r="B83" s="167" t="s">
        <v>149</v>
      </c>
      <c r="C83" s="168"/>
      <c r="D83" s="75"/>
      <c r="E83" s="75"/>
      <c r="F83" s="75"/>
      <c r="G83" s="75"/>
      <c r="H83" s="75"/>
      <c r="I83" s="75"/>
      <c r="J83" s="76"/>
      <c r="K83" s="134">
        <v>42</v>
      </c>
      <c r="L83" s="249" t="s">
        <v>355</v>
      </c>
      <c r="M83" s="250"/>
      <c r="N83" s="250"/>
      <c r="O83" s="250"/>
      <c r="P83" s="250"/>
      <c r="Q83" s="250"/>
      <c r="R83" s="251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>
        <v>24</v>
      </c>
      <c r="AD83" s="134"/>
      <c r="AE83" s="134"/>
      <c r="AF83" s="134"/>
      <c r="AG83" s="134"/>
      <c r="AH83" s="134"/>
      <c r="AI83" s="134"/>
      <c r="AJ83" s="134"/>
      <c r="AK83" s="134"/>
      <c r="AL83" s="134"/>
      <c r="AM83" s="134">
        <v>6</v>
      </c>
      <c r="AN83" s="134"/>
      <c r="AO83" s="50">
        <f t="shared" si="1"/>
        <v>72</v>
      </c>
      <c r="AP83">
        <v>92</v>
      </c>
      <c r="AQ83" s="54">
        <v>0</v>
      </c>
      <c r="AR83" t="s">
        <v>133</v>
      </c>
    </row>
    <row r="84" spans="1:44" ht="20.100000000000001" hidden="1" customHeight="1" x14ac:dyDescent="0.3">
      <c r="A84" s="88">
        <f t="shared" si="0"/>
        <v>65</v>
      </c>
      <c r="B84" s="167" t="s">
        <v>243</v>
      </c>
      <c r="C84" s="168"/>
      <c r="D84" s="75"/>
      <c r="E84" s="75"/>
      <c r="F84" s="75"/>
      <c r="G84" s="75"/>
      <c r="H84" s="75"/>
      <c r="I84" s="75"/>
      <c r="J84" s="76"/>
      <c r="K84" s="134">
        <v>12</v>
      </c>
      <c r="L84" s="134"/>
      <c r="M84" s="134">
        <v>12</v>
      </c>
      <c r="N84" s="134"/>
      <c r="O84" s="134"/>
      <c r="P84" s="134"/>
      <c r="Q84" s="134"/>
      <c r="R84" s="134">
        <v>24</v>
      </c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>
        <v>6</v>
      </c>
      <c r="AH84" s="134">
        <v>96</v>
      </c>
      <c r="AI84" s="134"/>
      <c r="AJ84" s="134"/>
      <c r="AK84" s="134"/>
      <c r="AL84" s="134"/>
      <c r="AM84" s="134"/>
      <c r="AN84" s="134"/>
      <c r="AO84" s="50">
        <f t="shared" si="1"/>
        <v>150</v>
      </c>
      <c r="AP84">
        <v>20</v>
      </c>
      <c r="AQ84" s="54">
        <f t="shared" si="2"/>
        <v>1.6666666666666667</v>
      </c>
      <c r="AR84" t="s">
        <v>133</v>
      </c>
    </row>
    <row r="85" spans="1:44" ht="18.75" hidden="1" customHeight="1" x14ac:dyDescent="0.3">
      <c r="A85" s="88">
        <f t="shared" ref="A85:A103" si="3">+A84+1</f>
        <v>66</v>
      </c>
      <c r="B85" s="167" t="s">
        <v>147</v>
      </c>
      <c r="C85" s="168"/>
      <c r="D85" s="75"/>
      <c r="E85" s="75"/>
      <c r="F85" s="75"/>
      <c r="G85" s="75"/>
      <c r="H85" s="75"/>
      <c r="I85" s="75"/>
      <c r="J85" s="76"/>
      <c r="K85" s="134">
        <v>42</v>
      </c>
      <c r="L85" s="134"/>
      <c r="M85" s="134"/>
      <c r="N85" s="134"/>
      <c r="O85" s="134"/>
      <c r="P85" s="134"/>
      <c r="Q85" s="134"/>
      <c r="R85" s="93"/>
      <c r="S85" s="93"/>
      <c r="T85" s="93"/>
      <c r="U85" s="93"/>
      <c r="V85" s="93"/>
      <c r="W85" s="93"/>
      <c r="X85" s="93">
        <v>48</v>
      </c>
      <c r="Y85" s="93"/>
      <c r="Z85" s="93"/>
      <c r="AA85" s="93"/>
      <c r="AB85" s="93"/>
      <c r="AC85" s="134"/>
      <c r="AD85" s="134"/>
      <c r="AE85" s="134"/>
      <c r="AF85" s="134"/>
      <c r="AG85" s="134"/>
      <c r="AH85" s="134">
        <v>60</v>
      </c>
      <c r="AI85" s="134"/>
      <c r="AJ85" s="134"/>
      <c r="AK85" s="134"/>
      <c r="AL85" s="134"/>
      <c r="AM85" s="134"/>
      <c r="AN85" s="134"/>
      <c r="AO85" s="50">
        <f t="shared" ref="AO85:AO103" si="4">SUM(K85:AN85)</f>
        <v>150</v>
      </c>
      <c r="AP85">
        <v>16</v>
      </c>
      <c r="AQ85" s="54">
        <v>0</v>
      </c>
      <c r="AR85" t="s">
        <v>133</v>
      </c>
    </row>
    <row r="86" spans="1:44" ht="20.100000000000001" hidden="1" customHeight="1" x14ac:dyDescent="0.3">
      <c r="A86" s="88">
        <f t="shared" si="3"/>
        <v>67</v>
      </c>
      <c r="B86" s="167" t="s">
        <v>314</v>
      </c>
      <c r="C86" s="168"/>
      <c r="D86" s="75"/>
      <c r="E86" s="75"/>
      <c r="F86" s="75"/>
      <c r="G86" s="75"/>
      <c r="H86" s="75"/>
      <c r="I86" s="75"/>
      <c r="J86" s="76"/>
      <c r="K86" s="134"/>
      <c r="L86" s="134"/>
      <c r="M86" s="134"/>
      <c r="N86" s="134"/>
      <c r="O86" s="134"/>
      <c r="P86" s="134"/>
      <c r="Q86" s="134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50">
        <f t="shared" si="4"/>
        <v>0</v>
      </c>
      <c r="AP86"/>
      <c r="AQ86" s="54">
        <v>0</v>
      </c>
      <c r="AR86" t="s">
        <v>133</v>
      </c>
    </row>
    <row r="87" spans="1:44" ht="20.100000000000001" hidden="1" customHeight="1" x14ac:dyDescent="0.3">
      <c r="A87" s="88">
        <f t="shared" si="3"/>
        <v>68</v>
      </c>
      <c r="B87" s="167" t="s">
        <v>264</v>
      </c>
      <c r="C87" s="168"/>
      <c r="D87" s="75"/>
      <c r="E87" s="75"/>
      <c r="F87" s="75"/>
      <c r="G87" s="75"/>
      <c r="H87" s="75"/>
      <c r="I87" s="75"/>
      <c r="J87" s="76"/>
      <c r="K87" s="134">
        <v>60</v>
      </c>
      <c r="L87" s="134"/>
      <c r="M87" s="134"/>
      <c r="N87" s="134"/>
      <c r="O87" s="134"/>
      <c r="P87" s="134"/>
      <c r="Q87" s="134"/>
      <c r="R87" s="93"/>
      <c r="S87" s="93"/>
      <c r="T87" s="93">
        <v>6</v>
      </c>
      <c r="U87" s="93"/>
      <c r="V87" s="93"/>
      <c r="W87" s="93"/>
      <c r="X87" s="93"/>
      <c r="Y87" s="93"/>
      <c r="Z87" s="93"/>
      <c r="AA87" s="93">
        <v>12</v>
      </c>
      <c r="AB87" s="93"/>
      <c r="AC87" s="134">
        <v>24</v>
      </c>
      <c r="AD87" s="134"/>
      <c r="AE87" s="134"/>
      <c r="AF87" s="134"/>
      <c r="AG87" s="134"/>
      <c r="AH87" s="134">
        <v>48</v>
      </c>
      <c r="AI87" s="134"/>
      <c r="AJ87" s="134"/>
      <c r="AK87" s="134"/>
      <c r="AL87" s="134"/>
      <c r="AM87" s="134"/>
      <c r="AN87" s="134"/>
      <c r="AO87" s="50">
        <f t="shared" si="4"/>
        <v>150</v>
      </c>
      <c r="AP87">
        <v>52</v>
      </c>
      <c r="AQ87" s="54">
        <f t="shared" ref="AQ87:AQ102" si="5">+AP87/K87</f>
        <v>0.8666666666666667</v>
      </c>
      <c r="AR87" t="s">
        <v>133</v>
      </c>
    </row>
    <row r="88" spans="1:44" ht="20.100000000000001" hidden="1" customHeight="1" x14ac:dyDescent="0.3">
      <c r="A88" s="88">
        <f t="shared" si="3"/>
        <v>69</v>
      </c>
      <c r="B88" s="167" t="s">
        <v>265</v>
      </c>
      <c r="C88" s="168"/>
      <c r="D88" s="75"/>
      <c r="E88" s="75"/>
      <c r="F88" s="75"/>
      <c r="G88" s="75"/>
      <c r="H88" s="75"/>
      <c r="I88" s="75"/>
      <c r="J88" s="76"/>
      <c r="K88" s="263" t="s">
        <v>300</v>
      </c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5"/>
      <c r="AO88" s="50">
        <f t="shared" si="4"/>
        <v>0</v>
      </c>
      <c r="AP88"/>
      <c r="AQ88" s="54" t="e">
        <f t="shared" si="5"/>
        <v>#VALUE!</v>
      </c>
      <c r="AR88" t="s">
        <v>133</v>
      </c>
    </row>
    <row r="89" spans="1:44" ht="20.100000000000001" hidden="1" customHeight="1" x14ac:dyDescent="0.3">
      <c r="A89" s="88">
        <f t="shared" si="3"/>
        <v>70</v>
      </c>
      <c r="B89" s="167" t="s">
        <v>130</v>
      </c>
      <c r="C89" s="168"/>
      <c r="D89" s="75"/>
      <c r="E89" s="75"/>
      <c r="F89" s="75"/>
      <c r="G89" s="75"/>
      <c r="H89" s="75"/>
      <c r="I89" s="75"/>
      <c r="J89" s="76"/>
      <c r="K89" s="134">
        <v>66</v>
      </c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>
        <v>18</v>
      </c>
      <c r="AD89" s="134"/>
      <c r="AE89" s="134"/>
      <c r="AF89" s="134"/>
      <c r="AG89" s="134"/>
      <c r="AH89" s="134">
        <v>60</v>
      </c>
      <c r="AI89" s="134"/>
      <c r="AJ89" s="134"/>
      <c r="AK89" s="134"/>
      <c r="AL89" s="134"/>
      <c r="AM89" s="134">
        <v>6</v>
      </c>
      <c r="AN89" s="134"/>
      <c r="AO89" s="50">
        <f t="shared" si="4"/>
        <v>150</v>
      </c>
      <c r="AP89">
        <v>72</v>
      </c>
      <c r="AQ89" s="54">
        <f t="shared" si="5"/>
        <v>1.0909090909090908</v>
      </c>
      <c r="AR89" t="s">
        <v>133</v>
      </c>
    </row>
    <row r="90" spans="1:44" ht="20.100000000000001" hidden="1" customHeight="1" x14ac:dyDescent="0.3">
      <c r="A90" s="88">
        <f t="shared" si="3"/>
        <v>71</v>
      </c>
      <c r="B90" s="167" t="s">
        <v>266</v>
      </c>
      <c r="C90" s="168"/>
      <c r="D90" s="75"/>
      <c r="E90" s="75"/>
      <c r="F90" s="75"/>
      <c r="G90" s="75"/>
      <c r="H90" s="75"/>
      <c r="I90" s="75"/>
      <c r="J90" s="76"/>
      <c r="K90" s="134">
        <v>36</v>
      </c>
      <c r="L90" s="134"/>
      <c r="M90" s="134"/>
      <c r="N90" s="134"/>
      <c r="O90" s="134"/>
      <c r="P90" s="134"/>
      <c r="Q90" s="134">
        <v>6</v>
      </c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>
        <v>12</v>
      </c>
      <c r="AD90" s="134"/>
      <c r="AE90" s="134"/>
      <c r="AF90" s="134">
        <v>36</v>
      </c>
      <c r="AG90" s="134"/>
      <c r="AH90" s="134">
        <v>60</v>
      </c>
      <c r="AI90" s="134"/>
      <c r="AJ90" s="134"/>
      <c r="AK90" s="134"/>
      <c r="AL90" s="134"/>
      <c r="AM90" s="134"/>
      <c r="AN90" s="134"/>
      <c r="AO90" s="50">
        <f t="shared" si="4"/>
        <v>150</v>
      </c>
      <c r="AP90"/>
      <c r="AQ90" s="54">
        <v>0</v>
      </c>
      <c r="AR90" t="s">
        <v>133</v>
      </c>
    </row>
    <row r="91" spans="1:44" ht="20.100000000000001" hidden="1" customHeight="1" x14ac:dyDescent="0.3">
      <c r="A91" s="88">
        <f t="shared" si="3"/>
        <v>72</v>
      </c>
      <c r="B91" s="167" t="s">
        <v>144</v>
      </c>
      <c r="C91" s="168"/>
      <c r="D91" s="75"/>
      <c r="E91" s="75"/>
      <c r="F91" s="75"/>
      <c r="G91" s="75"/>
      <c r="H91" s="75"/>
      <c r="I91" s="75"/>
      <c r="J91" s="76"/>
      <c r="K91" s="134">
        <v>24</v>
      </c>
      <c r="L91" s="134"/>
      <c r="M91" s="134"/>
      <c r="N91" s="134"/>
      <c r="O91" s="134"/>
      <c r="P91" s="134"/>
      <c r="Q91" s="134"/>
      <c r="R91" s="134">
        <v>6</v>
      </c>
      <c r="S91" s="134"/>
      <c r="T91" s="134"/>
      <c r="U91" s="134"/>
      <c r="V91" s="134">
        <v>30</v>
      </c>
      <c r="W91" s="249" t="s">
        <v>353</v>
      </c>
      <c r="X91" s="250"/>
      <c r="Y91" s="250"/>
      <c r="Z91" s="250"/>
      <c r="AA91" s="251"/>
      <c r="AB91" s="134"/>
      <c r="AC91" s="134"/>
      <c r="AD91" s="134"/>
      <c r="AE91" s="134"/>
      <c r="AF91" s="134"/>
      <c r="AG91" s="134"/>
      <c r="AH91" s="134">
        <v>60</v>
      </c>
      <c r="AI91" s="134"/>
      <c r="AJ91" s="134"/>
      <c r="AK91" s="134"/>
      <c r="AL91" s="134"/>
      <c r="AM91" s="134"/>
      <c r="AN91" s="134"/>
      <c r="AO91" s="50">
        <f t="shared" si="4"/>
        <v>120</v>
      </c>
      <c r="AP91">
        <v>14</v>
      </c>
      <c r="AQ91" s="54">
        <f t="shared" si="5"/>
        <v>0.58333333333333337</v>
      </c>
      <c r="AR91" t="s">
        <v>133</v>
      </c>
    </row>
    <row r="92" spans="1:44" ht="20.100000000000001" hidden="1" customHeight="1" x14ac:dyDescent="0.3">
      <c r="A92" s="88">
        <f t="shared" si="3"/>
        <v>73</v>
      </c>
      <c r="B92" s="167" t="s">
        <v>267</v>
      </c>
      <c r="C92" s="168"/>
      <c r="D92" s="75"/>
      <c r="E92" s="75"/>
      <c r="F92" s="75"/>
      <c r="G92" s="75"/>
      <c r="H92" s="75"/>
      <c r="I92" s="75"/>
      <c r="J92" s="76"/>
      <c r="K92" s="134">
        <v>42</v>
      </c>
      <c r="L92" s="134"/>
      <c r="M92" s="134"/>
      <c r="N92" s="134"/>
      <c r="O92" s="134"/>
      <c r="P92" s="134"/>
      <c r="Q92" s="134">
        <v>12</v>
      </c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>
        <v>12</v>
      </c>
      <c r="AG92" s="134"/>
      <c r="AH92" s="134">
        <v>84</v>
      </c>
      <c r="AI92" s="134"/>
      <c r="AJ92" s="134"/>
      <c r="AK92" s="134"/>
      <c r="AL92" s="134"/>
      <c r="AM92" s="134"/>
      <c r="AN92" s="134"/>
      <c r="AO92" s="50">
        <f t="shared" si="4"/>
        <v>150</v>
      </c>
      <c r="AP92"/>
      <c r="AQ92" s="54">
        <v>0</v>
      </c>
      <c r="AR92" t="s">
        <v>133</v>
      </c>
    </row>
    <row r="93" spans="1:44" ht="20.100000000000001" hidden="1" customHeight="1" x14ac:dyDescent="0.3">
      <c r="A93" s="88">
        <f t="shared" si="3"/>
        <v>74</v>
      </c>
      <c r="B93" s="167" t="s">
        <v>268</v>
      </c>
      <c r="C93" s="168"/>
      <c r="D93" s="75"/>
      <c r="E93" s="75"/>
      <c r="F93" s="75"/>
      <c r="G93" s="75"/>
      <c r="H93" s="75"/>
      <c r="I93" s="75"/>
      <c r="J93" s="76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50">
        <f t="shared" si="4"/>
        <v>0</v>
      </c>
      <c r="AP93"/>
      <c r="AQ93" s="54" t="e">
        <f t="shared" si="5"/>
        <v>#DIV/0!</v>
      </c>
      <c r="AR93" t="s">
        <v>133</v>
      </c>
    </row>
    <row r="94" spans="1:44" ht="20.100000000000001" hidden="1" customHeight="1" x14ac:dyDescent="0.3">
      <c r="A94" s="88">
        <f t="shared" si="3"/>
        <v>75</v>
      </c>
      <c r="B94" s="169" t="s">
        <v>329</v>
      </c>
      <c r="C94" s="171"/>
      <c r="D94" s="138"/>
      <c r="E94" s="138"/>
      <c r="F94" s="138"/>
      <c r="G94" s="138"/>
      <c r="H94" s="138"/>
      <c r="I94" s="138"/>
      <c r="J94" s="139"/>
      <c r="K94" s="141">
        <v>150</v>
      </c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2">
        <f t="shared" si="4"/>
        <v>150</v>
      </c>
      <c r="AP94">
        <v>129</v>
      </c>
      <c r="AQ94" s="54">
        <f t="shared" si="5"/>
        <v>0.86</v>
      </c>
      <c r="AR94" t="s">
        <v>133</v>
      </c>
    </row>
    <row r="95" spans="1:44" ht="20.100000000000001" hidden="1" customHeight="1" x14ac:dyDescent="0.3">
      <c r="A95" s="88">
        <f t="shared" si="3"/>
        <v>76</v>
      </c>
      <c r="B95" s="167" t="s">
        <v>196</v>
      </c>
      <c r="C95" s="168"/>
      <c r="D95" s="75"/>
      <c r="E95" s="75"/>
      <c r="F95" s="75"/>
      <c r="G95" s="75"/>
      <c r="H95" s="75"/>
      <c r="I95" s="75"/>
      <c r="J95" s="76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>
        <v>6</v>
      </c>
      <c r="W95" s="134"/>
      <c r="X95" s="134"/>
      <c r="Y95" s="134"/>
      <c r="Z95" s="134"/>
      <c r="AA95" s="134"/>
      <c r="AB95" s="134"/>
      <c r="AC95" s="134"/>
      <c r="AD95" s="134"/>
      <c r="AE95" s="134"/>
      <c r="AF95" s="134">
        <v>72</v>
      </c>
      <c r="AG95" s="134"/>
      <c r="AH95" s="134">
        <v>72</v>
      </c>
      <c r="AI95" s="134"/>
      <c r="AJ95" s="134"/>
      <c r="AK95" s="134"/>
      <c r="AL95" s="134"/>
      <c r="AM95" s="134"/>
      <c r="AN95" s="134"/>
      <c r="AO95" s="50">
        <f t="shared" si="4"/>
        <v>150</v>
      </c>
      <c r="AP95"/>
      <c r="AQ95" s="54">
        <v>0</v>
      </c>
      <c r="AR95" t="s">
        <v>133</v>
      </c>
    </row>
    <row r="96" spans="1:44" ht="20.100000000000001" hidden="1" customHeight="1" x14ac:dyDescent="0.3">
      <c r="A96" s="88">
        <f t="shared" si="3"/>
        <v>77</v>
      </c>
      <c r="B96" s="167" t="s">
        <v>132</v>
      </c>
      <c r="C96" s="168"/>
      <c r="D96" s="75"/>
      <c r="E96" s="75"/>
      <c r="F96" s="75"/>
      <c r="G96" s="75"/>
      <c r="H96" s="75"/>
      <c r="I96" s="75"/>
      <c r="J96" s="76"/>
      <c r="K96" s="134"/>
      <c r="L96" s="134"/>
      <c r="M96" s="134"/>
      <c r="N96" s="134">
        <v>54</v>
      </c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>
        <v>24</v>
      </c>
      <c r="AG96" s="93"/>
      <c r="AH96" s="93">
        <v>72</v>
      </c>
      <c r="AI96" s="93"/>
      <c r="AJ96" s="93"/>
      <c r="AK96" s="93"/>
      <c r="AL96" s="93"/>
      <c r="AM96" s="93"/>
      <c r="AN96" s="93"/>
      <c r="AO96" s="50">
        <f t="shared" si="4"/>
        <v>150</v>
      </c>
      <c r="AP96"/>
      <c r="AQ96" s="54">
        <v>0</v>
      </c>
      <c r="AR96" t="s">
        <v>133</v>
      </c>
    </row>
    <row r="97" spans="1:44" ht="20.100000000000001" hidden="1" customHeight="1" x14ac:dyDescent="0.3">
      <c r="A97" s="88">
        <f t="shared" si="3"/>
        <v>78</v>
      </c>
      <c r="B97" s="167" t="s">
        <v>148</v>
      </c>
      <c r="C97" s="168"/>
      <c r="D97" s="75"/>
      <c r="E97" s="75"/>
      <c r="F97" s="75"/>
      <c r="G97" s="75"/>
      <c r="H97" s="75"/>
      <c r="I97" s="75"/>
      <c r="J97" s="76"/>
      <c r="K97" s="134">
        <v>18</v>
      </c>
      <c r="L97" s="134"/>
      <c r="M97" s="134"/>
      <c r="N97" s="134">
        <v>18</v>
      </c>
      <c r="O97" s="134"/>
      <c r="P97" s="134"/>
      <c r="Q97" s="134"/>
      <c r="R97" s="134">
        <v>18</v>
      </c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>
        <v>96</v>
      </c>
      <c r="AI97" s="134"/>
      <c r="AJ97" s="134"/>
      <c r="AK97" s="134"/>
      <c r="AL97" s="134"/>
      <c r="AM97" s="134"/>
      <c r="AN97" s="134"/>
      <c r="AO97" s="50">
        <f t="shared" si="4"/>
        <v>150</v>
      </c>
      <c r="AP97">
        <v>56</v>
      </c>
      <c r="AQ97" s="54">
        <f t="shared" si="5"/>
        <v>3.1111111111111112</v>
      </c>
      <c r="AR97" t="s">
        <v>133</v>
      </c>
    </row>
    <row r="98" spans="1:44" ht="20.100000000000001" hidden="1" customHeight="1" x14ac:dyDescent="0.3">
      <c r="A98" s="88">
        <f t="shared" si="3"/>
        <v>79</v>
      </c>
      <c r="B98" s="169" t="s">
        <v>171</v>
      </c>
      <c r="C98" s="170"/>
      <c r="D98" s="138"/>
      <c r="E98" s="138"/>
      <c r="F98" s="138"/>
      <c r="G98" s="138"/>
      <c r="H98" s="138"/>
      <c r="I98" s="75"/>
      <c r="J98" s="76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84"/>
      <c r="AB98" s="134"/>
      <c r="AC98" s="134">
        <v>6</v>
      </c>
      <c r="AD98" s="134"/>
      <c r="AE98" s="134"/>
      <c r="AF98" s="134">
        <v>120</v>
      </c>
      <c r="AG98" s="134"/>
      <c r="AH98" s="134">
        <v>24</v>
      </c>
      <c r="AI98" s="134"/>
      <c r="AJ98" s="134"/>
      <c r="AK98" s="134"/>
      <c r="AL98" s="134"/>
      <c r="AM98" s="134"/>
      <c r="AN98" s="134"/>
      <c r="AO98" s="50">
        <f t="shared" si="4"/>
        <v>150</v>
      </c>
      <c r="AP98">
        <v>123</v>
      </c>
      <c r="AQ98" s="54">
        <v>0</v>
      </c>
      <c r="AR98" t="s">
        <v>133</v>
      </c>
    </row>
    <row r="99" spans="1:44" ht="20.100000000000001" hidden="1" customHeight="1" x14ac:dyDescent="0.3">
      <c r="A99" s="88">
        <f t="shared" si="3"/>
        <v>80</v>
      </c>
      <c r="B99" s="167" t="s">
        <v>178</v>
      </c>
      <c r="C99" s="168"/>
      <c r="D99" s="75"/>
      <c r="E99" s="75"/>
      <c r="F99" s="75"/>
      <c r="G99" s="75"/>
      <c r="H99" s="75"/>
      <c r="I99" s="75"/>
      <c r="J99" s="76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>
        <v>6</v>
      </c>
      <c r="AD99" s="93"/>
      <c r="AE99" s="93"/>
      <c r="AF99" s="134">
        <v>120</v>
      </c>
      <c r="AG99" s="134"/>
      <c r="AH99" s="134">
        <v>24</v>
      </c>
      <c r="AI99" s="93"/>
      <c r="AJ99" s="93"/>
      <c r="AK99" s="93"/>
      <c r="AL99" s="93"/>
      <c r="AM99" s="93"/>
      <c r="AN99" s="93"/>
      <c r="AO99" s="50">
        <f t="shared" si="4"/>
        <v>150</v>
      </c>
      <c r="AP99"/>
      <c r="AQ99" s="54">
        <v>0</v>
      </c>
      <c r="AR99" t="s">
        <v>133</v>
      </c>
    </row>
    <row r="100" spans="1:44" ht="20.100000000000001" hidden="1" customHeight="1" x14ac:dyDescent="0.3">
      <c r="A100" s="88">
        <f t="shared" si="3"/>
        <v>81</v>
      </c>
      <c r="B100" s="167" t="s">
        <v>270</v>
      </c>
      <c r="C100" s="168"/>
      <c r="D100" s="75"/>
      <c r="E100" s="75"/>
      <c r="F100" s="75"/>
      <c r="G100" s="75"/>
      <c r="H100" s="75"/>
      <c r="I100" s="75"/>
      <c r="J100" s="76"/>
      <c r="K100" s="134">
        <v>30</v>
      </c>
      <c r="L100" s="134"/>
      <c r="M100" s="134"/>
      <c r="N100" s="134"/>
      <c r="O100" s="134"/>
      <c r="P100" s="134"/>
      <c r="Q100" s="134">
        <v>12</v>
      </c>
      <c r="R100" s="134"/>
      <c r="S100" s="134"/>
      <c r="T100" s="134"/>
      <c r="U100" s="134"/>
      <c r="V100" s="134"/>
      <c r="W100" s="134"/>
      <c r="X100" s="134"/>
      <c r="Y100" s="134"/>
      <c r="Z100" s="134"/>
      <c r="AA100" s="84"/>
      <c r="AB100" s="134"/>
      <c r="AC100" s="134">
        <v>12</v>
      </c>
      <c r="AD100" s="134"/>
      <c r="AE100" s="134"/>
      <c r="AF100" s="134">
        <v>72</v>
      </c>
      <c r="AG100" s="134"/>
      <c r="AH100" s="134">
        <v>24</v>
      </c>
      <c r="AI100" s="134"/>
      <c r="AJ100" s="134"/>
      <c r="AK100" s="134"/>
      <c r="AL100" s="134"/>
      <c r="AM100" s="134"/>
      <c r="AN100" s="134"/>
      <c r="AO100" s="50">
        <f t="shared" si="4"/>
        <v>150</v>
      </c>
      <c r="AP100"/>
      <c r="AQ100" s="54">
        <v>0</v>
      </c>
      <c r="AR100" t="s">
        <v>133</v>
      </c>
    </row>
    <row r="101" spans="1:44" ht="20.100000000000001" hidden="1" customHeight="1" x14ac:dyDescent="0.3">
      <c r="A101" s="88">
        <f t="shared" si="3"/>
        <v>82</v>
      </c>
      <c r="B101" s="167" t="s">
        <v>331</v>
      </c>
      <c r="C101" s="168"/>
      <c r="D101" s="75"/>
      <c r="E101" s="75"/>
      <c r="F101" s="75"/>
      <c r="G101" s="75"/>
      <c r="H101" s="75"/>
      <c r="I101" s="75"/>
      <c r="J101" s="76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8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50">
        <f t="shared" si="4"/>
        <v>0</v>
      </c>
      <c r="AP101">
        <v>31</v>
      </c>
      <c r="AQ101" s="54" t="e">
        <f t="shared" si="5"/>
        <v>#DIV/0!</v>
      </c>
      <c r="AR101" t="s">
        <v>133</v>
      </c>
    </row>
    <row r="102" spans="1:44" ht="20.100000000000001" hidden="1" customHeight="1" x14ac:dyDescent="0.3">
      <c r="A102" s="88">
        <f t="shared" si="3"/>
        <v>83</v>
      </c>
      <c r="B102" s="167" t="s">
        <v>330</v>
      </c>
      <c r="C102" s="168"/>
      <c r="D102" s="75"/>
      <c r="E102" s="75"/>
      <c r="F102" s="75"/>
      <c r="G102" s="75"/>
      <c r="H102" s="75"/>
      <c r="I102" s="75"/>
      <c r="J102" s="76"/>
      <c r="K102" s="134">
        <v>138</v>
      </c>
      <c r="L102" s="134"/>
      <c r="M102" s="134"/>
      <c r="N102" s="134">
        <v>12</v>
      </c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8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50">
        <f t="shared" si="4"/>
        <v>150</v>
      </c>
      <c r="AP102">
        <v>178</v>
      </c>
      <c r="AQ102" s="54">
        <f t="shared" si="5"/>
        <v>1.2898550724637681</v>
      </c>
      <c r="AR102" t="s">
        <v>133</v>
      </c>
    </row>
    <row r="103" spans="1:44" ht="20.100000000000001" hidden="1" customHeight="1" x14ac:dyDescent="0.3">
      <c r="A103" s="88">
        <f t="shared" si="3"/>
        <v>84</v>
      </c>
      <c r="B103" s="169" t="s">
        <v>124</v>
      </c>
      <c r="C103" s="170"/>
      <c r="D103" s="140"/>
      <c r="E103" s="140"/>
      <c r="F103" s="140"/>
      <c r="G103" s="140"/>
      <c r="H103" s="140"/>
      <c r="I103" s="75"/>
      <c r="J103" s="76"/>
      <c r="K103" s="134"/>
      <c r="L103" s="134"/>
      <c r="M103" s="134"/>
      <c r="N103" s="134"/>
      <c r="O103" s="134"/>
      <c r="P103" s="134"/>
      <c r="Q103" s="134"/>
      <c r="R103" s="134">
        <v>54</v>
      </c>
      <c r="S103" s="134"/>
      <c r="T103" s="134"/>
      <c r="U103" s="134"/>
      <c r="V103" s="134"/>
      <c r="W103" s="134"/>
      <c r="X103" s="134"/>
      <c r="Y103" s="134"/>
      <c r="Z103" s="134"/>
      <c r="AA103" s="84"/>
      <c r="AB103" s="134"/>
      <c r="AC103" s="134"/>
      <c r="AD103" s="134"/>
      <c r="AE103" s="134"/>
      <c r="AF103" s="134"/>
      <c r="AG103" s="134"/>
      <c r="AH103" s="134">
        <v>96</v>
      </c>
      <c r="AI103" s="134"/>
      <c r="AJ103" s="134"/>
      <c r="AK103" s="134"/>
      <c r="AL103" s="134"/>
      <c r="AM103" s="134"/>
      <c r="AN103" s="134"/>
      <c r="AO103" s="50">
        <f t="shared" si="4"/>
        <v>150</v>
      </c>
      <c r="AP103"/>
      <c r="AQ103" s="54">
        <v>0</v>
      </c>
      <c r="AR103" t="s">
        <v>133</v>
      </c>
    </row>
    <row r="104" spans="1:44" ht="20.100000000000001" hidden="1" customHeight="1" thickBot="1" x14ac:dyDescent="0.35">
      <c r="A104" s="89"/>
      <c r="B104" s="15" t="s">
        <v>4</v>
      </c>
      <c r="C104" s="16"/>
      <c r="D104" s="16"/>
      <c r="E104" s="16"/>
      <c r="F104" s="16"/>
      <c r="G104" s="16"/>
      <c r="H104" s="16"/>
      <c r="I104" s="16"/>
      <c r="J104" s="17"/>
      <c r="K104" s="46">
        <f>SUM(K13:K103)</f>
        <v>4108</v>
      </c>
      <c r="L104" s="46">
        <f t="shared" ref="L104:AO104" si="6">SUM(L13:L103)</f>
        <v>0</v>
      </c>
      <c r="M104" s="46">
        <f t="shared" si="6"/>
        <v>126</v>
      </c>
      <c r="N104" s="46">
        <f t="shared" si="6"/>
        <v>426</v>
      </c>
      <c r="O104" s="46">
        <f t="shared" si="6"/>
        <v>0</v>
      </c>
      <c r="P104" s="46">
        <f t="shared" si="6"/>
        <v>0</v>
      </c>
      <c r="Q104" s="46">
        <f t="shared" si="6"/>
        <v>851</v>
      </c>
      <c r="R104" s="46">
        <f t="shared" si="6"/>
        <v>192</v>
      </c>
      <c r="S104" s="46">
        <f t="shared" si="6"/>
        <v>0</v>
      </c>
      <c r="T104" s="46">
        <f t="shared" si="6"/>
        <v>12</v>
      </c>
      <c r="U104" s="46">
        <f t="shared" si="6"/>
        <v>0</v>
      </c>
      <c r="V104" s="46">
        <f t="shared" si="6"/>
        <v>42</v>
      </c>
      <c r="W104" s="46">
        <f t="shared" si="6"/>
        <v>12</v>
      </c>
      <c r="X104" s="46">
        <f t="shared" si="6"/>
        <v>138</v>
      </c>
      <c r="Y104" s="46">
        <f t="shared" si="6"/>
        <v>0</v>
      </c>
      <c r="Z104" s="46">
        <f t="shared" si="6"/>
        <v>24</v>
      </c>
      <c r="AA104" s="46">
        <f t="shared" si="6"/>
        <v>42</v>
      </c>
      <c r="AB104" s="46">
        <f t="shared" si="6"/>
        <v>72</v>
      </c>
      <c r="AC104" s="46">
        <f t="shared" si="6"/>
        <v>1042</v>
      </c>
      <c r="AD104" s="46">
        <f t="shared" si="6"/>
        <v>0</v>
      </c>
      <c r="AE104" s="46">
        <f t="shared" si="6"/>
        <v>0</v>
      </c>
      <c r="AF104" s="46">
        <f t="shared" si="6"/>
        <v>1794</v>
      </c>
      <c r="AG104" s="46">
        <f t="shared" si="6"/>
        <v>6</v>
      </c>
      <c r="AH104" s="46">
        <f t="shared" si="6"/>
        <v>2472</v>
      </c>
      <c r="AI104" s="46">
        <f t="shared" si="6"/>
        <v>0</v>
      </c>
      <c r="AJ104" s="46">
        <f t="shared" si="6"/>
        <v>0</v>
      </c>
      <c r="AK104" s="46">
        <f t="shared" si="6"/>
        <v>6</v>
      </c>
      <c r="AL104" s="46">
        <f t="shared" si="6"/>
        <v>12</v>
      </c>
      <c r="AM104" s="46">
        <f t="shared" si="6"/>
        <v>54</v>
      </c>
      <c r="AN104" s="46">
        <f t="shared" si="6"/>
        <v>0</v>
      </c>
      <c r="AO104" s="46">
        <f t="shared" si="6"/>
        <v>11401</v>
      </c>
      <c r="AP104" s="200">
        <f>SUM(AP13:AP103)</f>
        <v>6993</v>
      </c>
      <c r="AQ104" s="55">
        <f>+AP104/K104</f>
        <v>1.7022882181110028</v>
      </c>
    </row>
    <row r="106" spans="1:44" x14ac:dyDescent="0.3">
      <c r="B106" s="2" t="s">
        <v>19</v>
      </c>
    </row>
    <row r="110" spans="1:44" x14ac:dyDescent="0.3">
      <c r="A110" s="90"/>
      <c r="B110" s="4"/>
      <c r="C110" s="4"/>
      <c r="D110" s="4"/>
      <c r="E110" s="4"/>
      <c r="F110" s="4"/>
      <c r="L110" s="4"/>
      <c r="M110" s="4"/>
      <c r="N110" s="4"/>
      <c r="O110" s="4"/>
      <c r="P110" s="4"/>
      <c r="Q110" s="4"/>
      <c r="R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1:44" x14ac:dyDescent="0.3">
      <c r="A111" s="86" t="s">
        <v>7</v>
      </c>
      <c r="B111" s="6"/>
      <c r="C111" s="6"/>
      <c r="D111" s="6"/>
      <c r="E111" s="6"/>
      <c r="F111" s="6"/>
      <c r="L111" s="6" t="s">
        <v>8</v>
      </c>
      <c r="M111" s="6"/>
      <c r="N111" s="6"/>
      <c r="O111" s="6"/>
      <c r="P111" s="6"/>
      <c r="Q111" s="6"/>
      <c r="R111" s="6"/>
      <c r="Y111" s="6" t="s">
        <v>9</v>
      </c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5" spans="1:27" x14ac:dyDescent="0.3">
      <c r="A115" s="90"/>
      <c r="B115" s="4"/>
      <c r="C115" s="4"/>
      <c r="D115" s="4"/>
      <c r="E115" s="4"/>
      <c r="F115" s="4"/>
    </row>
    <row r="116" spans="1:27" x14ac:dyDescent="0.3">
      <c r="A116" s="86" t="s">
        <v>6</v>
      </c>
      <c r="B116" s="6"/>
      <c r="C116" s="6"/>
      <c r="D116" s="6"/>
      <c r="E116" s="6"/>
      <c r="F116" s="6"/>
    </row>
    <row r="118" spans="1:27" x14ac:dyDescent="0.3">
      <c r="C118" s="14" t="s">
        <v>20</v>
      </c>
      <c r="D118" s="14" t="s">
        <v>28</v>
      </c>
      <c r="E118" s="14"/>
      <c r="F118" s="14"/>
      <c r="G118" s="14"/>
      <c r="H118" s="14"/>
      <c r="I118" s="14"/>
      <c r="J118" s="14"/>
      <c r="K118" s="14"/>
      <c r="L118" s="14"/>
      <c r="M118" s="14" t="s">
        <v>37</v>
      </c>
      <c r="N118" s="14" t="s">
        <v>43</v>
      </c>
      <c r="O118" s="14"/>
      <c r="P118" s="14"/>
      <c r="Q118" s="14"/>
      <c r="R118" s="14"/>
      <c r="S118" s="14"/>
      <c r="T118" s="14"/>
      <c r="V118" s="14" t="s">
        <v>294</v>
      </c>
      <c r="W118" s="14" t="s">
        <v>295</v>
      </c>
    </row>
    <row r="119" spans="1:27" x14ac:dyDescent="0.3">
      <c r="C119" s="14" t="s">
        <v>273</v>
      </c>
      <c r="D119" s="14" t="s">
        <v>274</v>
      </c>
      <c r="K119" s="14"/>
      <c r="L119" s="14"/>
      <c r="M119" s="14" t="s">
        <v>285</v>
      </c>
      <c r="N119" s="14" t="s">
        <v>286</v>
      </c>
      <c r="O119" s="14"/>
      <c r="P119" s="14"/>
      <c r="V119" s="14" t="s">
        <v>161</v>
      </c>
      <c r="W119" t="s">
        <v>158</v>
      </c>
      <c r="X119" s="14"/>
    </row>
    <row r="120" spans="1:27" x14ac:dyDescent="0.3">
      <c r="C120" s="14" t="s">
        <v>22</v>
      </c>
      <c r="D120" s="14" t="s">
        <v>30</v>
      </c>
      <c r="E120" s="14"/>
      <c r="F120" s="14"/>
      <c r="G120" s="14"/>
      <c r="H120" s="14"/>
      <c r="I120" s="14"/>
      <c r="J120" s="14"/>
      <c r="K120" s="14"/>
      <c r="L120" s="14"/>
      <c r="M120" s="14" t="s">
        <v>45</v>
      </c>
      <c r="N120" s="14"/>
      <c r="O120" s="14"/>
      <c r="P120" s="14"/>
      <c r="Q120" s="14"/>
      <c r="R120" s="14"/>
      <c r="S120" s="14"/>
      <c r="T120" s="14"/>
      <c r="V120" s="14" t="s">
        <v>155</v>
      </c>
      <c r="W120" s="14" t="s">
        <v>159</v>
      </c>
      <c r="X120" s="14"/>
      <c r="Y120" s="14"/>
      <c r="Z120" s="14"/>
      <c r="AA120" s="14"/>
    </row>
    <row r="121" spans="1:27" x14ac:dyDescent="0.3">
      <c r="C121" s="14" t="s">
        <v>23</v>
      </c>
      <c r="D121" s="14" t="s">
        <v>31</v>
      </c>
      <c r="E121" s="14"/>
      <c r="F121" s="14"/>
      <c r="G121" s="14"/>
      <c r="H121" s="14"/>
      <c r="I121" s="14"/>
      <c r="J121" s="14"/>
      <c r="K121" s="14"/>
      <c r="L121" s="14"/>
      <c r="M121" s="14" t="s">
        <v>39</v>
      </c>
      <c r="N121" s="14" t="s">
        <v>46</v>
      </c>
      <c r="O121" s="14"/>
      <c r="P121" s="14"/>
      <c r="Q121" s="14"/>
      <c r="R121" s="14"/>
      <c r="S121" s="14"/>
      <c r="T121" s="14"/>
      <c r="V121" s="14" t="s">
        <v>349</v>
      </c>
      <c r="W121" s="14" t="s">
        <v>350</v>
      </c>
      <c r="X121" s="14"/>
      <c r="Y121" s="14"/>
      <c r="Z121" s="14"/>
      <c r="AA121" s="14"/>
    </row>
    <row r="122" spans="1:27" x14ac:dyDescent="0.3">
      <c r="C122" s="14" t="s">
        <v>24</v>
      </c>
      <c r="D122" s="14" t="s">
        <v>32</v>
      </c>
      <c r="E122" s="14"/>
      <c r="F122" s="14"/>
      <c r="G122" s="14"/>
      <c r="H122" s="14"/>
      <c r="I122" s="14"/>
      <c r="J122" s="14"/>
      <c r="K122" s="14"/>
      <c r="L122" s="14"/>
      <c r="M122" s="14" t="s">
        <v>287</v>
      </c>
      <c r="N122" s="14" t="s">
        <v>288</v>
      </c>
      <c r="O122" s="14"/>
      <c r="P122" s="14"/>
      <c r="Q122" s="14"/>
      <c r="R122" s="14"/>
      <c r="S122" s="14"/>
      <c r="T122" s="14"/>
      <c r="U122" s="14"/>
      <c r="V122" s="14" t="s">
        <v>347</v>
      </c>
      <c r="W122" s="14" t="s">
        <v>346</v>
      </c>
    </row>
    <row r="123" spans="1:27" x14ac:dyDescent="0.3">
      <c r="C123" s="14" t="s">
        <v>275</v>
      </c>
      <c r="D123" s="14" t="s">
        <v>276</v>
      </c>
      <c r="E123" s="14"/>
      <c r="F123" s="14"/>
      <c r="G123" s="14"/>
      <c r="H123" s="14"/>
      <c r="I123" s="14"/>
      <c r="J123" s="14"/>
      <c r="K123" s="14"/>
      <c r="L123" s="14"/>
      <c r="M123" s="14" t="s">
        <v>41</v>
      </c>
      <c r="N123" s="14" t="s">
        <v>48</v>
      </c>
      <c r="O123" s="14"/>
      <c r="P123" s="14"/>
      <c r="Q123" s="14"/>
      <c r="R123" s="14"/>
      <c r="S123" s="14"/>
      <c r="T123" s="14"/>
      <c r="U123" s="14"/>
    </row>
    <row r="124" spans="1:27" x14ac:dyDescent="0.3">
      <c r="C124" s="14" t="s">
        <v>54</v>
      </c>
      <c r="D124" s="14" t="s">
        <v>55</v>
      </c>
      <c r="H124" s="14"/>
      <c r="I124" s="14"/>
      <c r="J124" s="14"/>
      <c r="K124" s="14"/>
      <c r="L124" s="14"/>
      <c r="M124" s="14" t="s">
        <v>78</v>
      </c>
      <c r="N124" s="14" t="s">
        <v>79</v>
      </c>
      <c r="O124" s="14"/>
      <c r="P124" s="14"/>
      <c r="Q124" s="14"/>
      <c r="R124" s="14"/>
      <c r="S124" s="14"/>
      <c r="T124" s="14"/>
      <c r="U124" s="14"/>
    </row>
    <row r="125" spans="1:27" x14ac:dyDescent="0.3">
      <c r="C125" s="14" t="s">
        <v>277</v>
      </c>
      <c r="D125" s="14" t="s">
        <v>278</v>
      </c>
      <c r="G125" s="14"/>
      <c r="H125" s="14"/>
      <c r="I125" s="14"/>
      <c r="J125" s="14"/>
      <c r="K125" s="14"/>
      <c r="L125" s="14"/>
      <c r="M125" s="14" t="s">
        <v>49</v>
      </c>
      <c r="N125" s="14" t="s">
        <v>53</v>
      </c>
      <c r="O125" s="14"/>
      <c r="P125" s="14"/>
      <c r="Q125" s="14"/>
      <c r="R125" s="14"/>
      <c r="S125" s="14"/>
      <c r="T125" s="14"/>
      <c r="U125" s="14"/>
    </row>
    <row r="126" spans="1:27" x14ac:dyDescent="0.3">
      <c r="C126" s="14" t="s">
        <v>279</v>
      </c>
      <c r="D126" s="14" t="s">
        <v>280</v>
      </c>
      <c r="F126" s="14"/>
      <c r="G126" s="14"/>
      <c r="H126" s="14"/>
      <c r="M126" s="14" t="s">
        <v>52</v>
      </c>
      <c r="N126" s="14"/>
      <c r="O126" s="14"/>
      <c r="P126" s="14"/>
      <c r="Q126" s="14"/>
      <c r="R126" s="14"/>
    </row>
    <row r="127" spans="1:27" x14ac:dyDescent="0.3">
      <c r="C127" s="14" t="s">
        <v>281</v>
      </c>
      <c r="D127" s="14" t="s">
        <v>282</v>
      </c>
      <c r="F127" s="14"/>
      <c r="G127" s="14"/>
      <c r="M127" s="14" t="s">
        <v>289</v>
      </c>
      <c r="N127" s="14" t="s">
        <v>290</v>
      </c>
    </row>
    <row r="128" spans="1:27" x14ac:dyDescent="0.3">
      <c r="C128" s="14" t="s">
        <v>27</v>
      </c>
      <c r="D128" s="14" t="s">
        <v>35</v>
      </c>
      <c r="E128" s="14"/>
      <c r="I128" s="14"/>
      <c r="J128" s="14"/>
      <c r="M128" s="14" t="s">
        <v>291</v>
      </c>
      <c r="N128" s="14" t="s">
        <v>292</v>
      </c>
    </row>
    <row r="129" spans="3:14" x14ac:dyDescent="0.3">
      <c r="C129" s="14" t="s">
        <v>283</v>
      </c>
      <c r="D129" s="14" t="s">
        <v>284</v>
      </c>
      <c r="F129" s="14"/>
      <c r="G129" s="14"/>
      <c r="H129" s="14"/>
      <c r="M129" s="14" t="s">
        <v>293</v>
      </c>
      <c r="N129" s="14" t="s">
        <v>296</v>
      </c>
    </row>
    <row r="130" spans="3:14" x14ac:dyDescent="0.3">
      <c r="M130" s="14" t="s">
        <v>343</v>
      </c>
      <c r="N130" s="14" t="s">
        <v>42</v>
      </c>
    </row>
  </sheetData>
  <autoFilter ref="A12:AR104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43">
      <filters>
        <filter val="C.S. PUEBLO LIBRE"/>
      </filters>
    </filterColumn>
  </autoFilter>
  <mergeCells count="8">
    <mergeCell ref="B12:J12"/>
    <mergeCell ref="W91:AA91"/>
    <mergeCell ref="W50:AC50"/>
    <mergeCell ref="K88:AN88"/>
    <mergeCell ref="L83:R83"/>
    <mergeCell ref="AG42:AJ42"/>
    <mergeCell ref="K53:AN53"/>
    <mergeCell ref="K64:AN64"/>
  </mergeCells>
  <conditionalFormatting sqref="B24">
    <cfRule type="duplicateValues" dxfId="24" priority="5"/>
  </conditionalFormatting>
  <conditionalFormatting sqref="C27:J27">
    <cfRule type="duplicateValues" dxfId="23" priority="4"/>
  </conditionalFormatting>
  <conditionalFormatting sqref="C16:J16">
    <cfRule type="duplicateValues" dxfId="22" priority="2"/>
  </conditionalFormatting>
  <conditionalFormatting sqref="B23">
    <cfRule type="duplicateValues" dxfId="21" priority="1"/>
  </conditionalFormatting>
  <conditionalFormatting sqref="C17:J17">
    <cfRule type="duplicateValues" dxfId="20" priority="38"/>
  </conditionalFormatting>
  <conditionalFormatting sqref="B25:B103 B13:B22">
    <cfRule type="duplicateValues" dxfId="19" priority="39"/>
  </conditionalFormatting>
  <printOptions horizontalCentered="1" verticalCentered="1"/>
  <pageMargins left="0" right="0" top="0" bottom="0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Anexo 2 ENE</vt:lpstr>
      <vt:lpstr>Anexo 2 FEB</vt:lpstr>
      <vt:lpstr>Anexo 2 MAR</vt:lpstr>
      <vt:lpstr>Anexo 2 ABR</vt:lpstr>
      <vt:lpstr>Anexo 2 MAY</vt:lpstr>
      <vt:lpstr>Anexo 2 JUN</vt:lpstr>
      <vt:lpstr>Anexo 2 JUL</vt:lpstr>
      <vt:lpstr>Anexo 2 AGOS</vt:lpstr>
      <vt:lpstr>Anexo 2 SEPT</vt:lpstr>
      <vt:lpstr>Anexo 2 OCT</vt:lpstr>
      <vt:lpstr>Anexo 2 NOV</vt:lpstr>
      <vt:lpstr>Anexo 2 DIC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usuario</cp:lastModifiedBy>
  <cp:lastPrinted>2020-01-03T16:09:39Z</cp:lastPrinted>
  <dcterms:created xsi:type="dcterms:W3CDTF">2014-04-25T13:36:46Z</dcterms:created>
  <dcterms:modified xsi:type="dcterms:W3CDTF">2020-01-13T12:45:51Z</dcterms:modified>
</cp:coreProperties>
</file>